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mc:AlternateContent xmlns:mc="http://schemas.openxmlformats.org/markup-compatibility/2006">
    <mc:Choice Requires="x15">
      <x15ac:absPath xmlns:x15ac="http://schemas.microsoft.com/office/spreadsheetml/2010/11/ac" url="M:\Z - NIT - Documents - Forms - Site Admin\NIS-Network Change-FAQs\"/>
    </mc:Choice>
  </mc:AlternateContent>
  <xr:revisionPtr revIDLastSave="0" documentId="13_ncr:1_{1BC40A49-C8FA-4601-B2D0-858C1273137E}" xr6:coauthVersionLast="47" xr6:coauthVersionMax="47" xr10:uidLastSave="{00000000-0000-0000-0000-000000000000}"/>
  <workbookProtection workbookAlgorithmName="SHA-512" workbookHashValue="tvBhEml8D6BPSJReAKTTzqUmBqk1wZBxtTCJ0PNIzi9AW8bJEJvwE9pt3Sunpv4BYP9wamIqFTyiTSEY5Nf5pg==" workbookSaltValue="uhj5Gy96Mx2RzfIOfVg2wg==" workbookSpinCount="100000" lockStructure="1"/>
  <bookViews>
    <workbookView xWindow="-110" yWindow="-110" windowWidth="38620" windowHeight="21100" tabRatio="663" xr2:uid="{00000000-000D-0000-FFFF-FFFF00000000}"/>
  </bookViews>
  <sheets>
    <sheet name="Network Information" sheetId="2" r:id="rId1"/>
    <sheet name="Trunking Information" sheetId="5" r:id="rId2"/>
    <sheet name="Additional NPA-NXXs" sheetId="17" r:id="rId3"/>
    <sheet name="12-State Coding Grid" sheetId="14" r:id="rId4"/>
    <sheet name="9-State Coding Grid" sheetId="15" r:id="rId5"/>
    <sheet name="Diagrams" sheetId="13" r:id="rId6"/>
    <sheet name="General Information" sheetId="16" r:id="rId7"/>
    <sheet name="LIST" sheetId="6" state="hidden" r:id="rId8"/>
    <sheet name="DATA" sheetId="4" state="hidden" r:id="rId9"/>
  </sheets>
  <externalReferences>
    <externalReference r:id="rId10"/>
    <externalReference r:id="rId11"/>
    <externalReference r:id="rId12"/>
  </externalReferences>
  <definedNames>
    <definedName name="_xlnm._FilterDatabase" localSheetId="8" hidden="1">DATA!$A$3:$AF$3</definedName>
    <definedName name="ACNA">'Network Information'!$E$19</definedName>
    <definedName name="AMGR">LIST!$D$125</definedName>
    <definedName name="AMGR_LST">LIST!$B$125:$B$127</definedName>
    <definedName name="ARC_LST">LIST!$B$101:$B$105</definedName>
    <definedName name="ARC22_LST">LIST!$B$113:$B$117</definedName>
    <definedName name="BLV_REQ_LST">LIST!$B$89:$B$90</definedName>
    <definedName name="CATEGORY">LIST!$D$2</definedName>
    <definedName name="CATEGORY_LST">LIST!$B$2:$B$3</definedName>
    <definedName name="CERTIFICATION_LST">LIST!$B$13:$B$14</definedName>
    <definedName name="CHOKE_STATUS">LIST!$D$27</definedName>
    <definedName name="CLEC">LIST!$B$2:$B$3</definedName>
    <definedName name="DA_KEY">LIST!$D$86</definedName>
    <definedName name="DA_PROVIDER">LIST!$D$84</definedName>
    <definedName name="DA_TRK_LST">LIST!$B$93:$B$94</definedName>
    <definedName name="E911_FORM_LST">LIST!$B$97:$B$98</definedName>
    <definedName name="EXCHANGE">'Network Information'!$F$28</definedName>
    <definedName name="FLEXS_RNG">'Network Information'!$I$177:$I$186</definedName>
    <definedName name="FLEXSERV_LST">LIST!$C$108:$C$109</definedName>
    <definedName name="INITIAL_DS0">'Trunking Information'!$K$251</definedName>
    <definedName name="INSERV">[1]Form!$Q$2</definedName>
    <definedName name="INSERV_DATE">'Network Information'!$F$33</definedName>
    <definedName name="INTERCONNECTION_TRUNK_SECTION">LIST!$A$101</definedName>
    <definedName name="IXC_TRK">LIST!$B$102:$B$103</definedName>
    <definedName name="LATA" localSheetId="6">[1]LIST!$D$5</definedName>
    <definedName name="LATA">LIST!$D$24</definedName>
    <definedName name="LATA_LST" localSheetId="6">[1]LIST!$B$27:$B$44</definedName>
    <definedName name="LATA_LST">LIST!$B$46:$B$63</definedName>
    <definedName name="LATA_LST_TBL" localSheetId="6">[1]LIST!$A$27:$E$44</definedName>
    <definedName name="LATA_LST_TBL">LIST!$A$46:$E$63</definedName>
    <definedName name="LATA_STATUS" localSheetId="6">[1]LIST!$D$6</definedName>
    <definedName name="LATA_STATUS">LIST!$D$25</definedName>
    <definedName name="LATA_TBL" localSheetId="6">[1]DATA!$G$3:$J$129</definedName>
    <definedName name="LATA_TBL">DATA!$G$3:$J$208</definedName>
    <definedName name="LATA_VALUE">[1]LIST!$D$7</definedName>
    <definedName name="LRN">'Network Information'!$F$41</definedName>
    <definedName name="MF">LIST!#REF!</definedName>
    <definedName name="MISC_KEY">LIST!$D$26</definedName>
    <definedName name="MISC_TBL">DATA!$P$3:$R$980</definedName>
    <definedName name="NAME">'Network Information'!$E$18</definedName>
    <definedName name="NAME_TBL">DATA!$T$3:$AA$520</definedName>
    <definedName name="NIT">LIST!$D$121</definedName>
    <definedName name="NIT_ATT_ID">'Network Information'!$D$346</definedName>
    <definedName name="NIT_LST">LIST!$B$121:$B$122</definedName>
    <definedName name="OCN">'Network Information'!$E$20</definedName>
    <definedName name="OS_KEY">LIST!$D$85</definedName>
    <definedName name="OS_PROVIDER">LIST!$D$83</definedName>
    <definedName name="OSDA_PROVIDER_LST">LIST!$B$83:$B$85</definedName>
    <definedName name="POINT_CODE">'Network Information'!$F$40</definedName>
    <definedName name="_xlnm.Print_Titles" localSheetId="1">'Trunking Information'!$10:$16</definedName>
    <definedName name="PROCESS">LIST!$O$1</definedName>
    <definedName name="PROCESS_LIST">LIST!$O$3:$O$4</definedName>
    <definedName name="PROJECT">LIST!$C$152</definedName>
    <definedName name="PROJECT_ID">'Network Information'!$F$34</definedName>
    <definedName name="PSL">'Network Information'!$F$44</definedName>
    <definedName name="PSL_STATUS">LIST!$D$18</definedName>
    <definedName name="REASON" localSheetId="6">[2]LIST!$D$6</definedName>
    <definedName name="REASON">LIST!$D$6</definedName>
    <definedName name="REASON_LST">LIST!$B$6:$B$10</definedName>
    <definedName name="REGION" localSheetId="6">[1]LIST!$D$3</definedName>
    <definedName name="REGION">LIST!$D$22</definedName>
    <definedName name="REGION_TBL">DATA!$AC$3:$AF$6</definedName>
    <definedName name="RELEASE">'[3]NETWORK INFORMATION'!$A$8</definedName>
    <definedName name="SS7_CLASS_LST">LIST!$B$79:$B$80</definedName>
    <definedName name="SS7_KEY">LIST!$D$67</definedName>
    <definedName name="SS7_PROVIDER">LIST!$D$66</definedName>
    <definedName name="SS7_PROVIDER_LST">LIST!$B$66:$B$68</definedName>
    <definedName name="SS7FORM_STATUS_LST">LIST!$B$71:$B$72</definedName>
    <definedName name="SS7TEST_STATUS_LST">LIST!$B$75:$B$76</definedName>
    <definedName name="STATE" localSheetId="6">[1]LIST!$D$2</definedName>
    <definedName name="STATE">LIST!$D$21</definedName>
    <definedName name="STATE_CD" localSheetId="6">[1]LIST!$D$4</definedName>
    <definedName name="STATE_CD">LIST!$D$23</definedName>
    <definedName name="STATE_LST" localSheetId="6">[1]LIST!$B$2:$B$24</definedName>
    <definedName name="STATE_LST">LIST!$B$21:$B$43</definedName>
    <definedName name="STATE_TBL" localSheetId="6">[1]DATA!$A$3:$E$26</definedName>
    <definedName name="STATE_TBL">DATA!$A$3:$E$26</definedName>
    <definedName name="SUBMIT_DATE">'Network Information'!$H$10</definedName>
    <definedName name="SWITCH">'Network Information'!$F$39</definedName>
    <definedName name="SWITCH_STATUS">LIST!$D$17</definedName>
    <definedName name="TPE">LIST!$D$134</definedName>
    <definedName name="TPE_LST">LIST!$B$134:$B$143</definedName>
    <definedName name="TRFTYP_TBL">DATA!$M$5:$R$127</definedName>
    <definedName name="TRK_ARC">LIST!$D$101</definedName>
    <definedName name="TRK_ARC_KEY">LIST!$D$102</definedName>
    <definedName name="TRK_LST">LIST!$B$108:$B$110</definedName>
    <definedName name="TYPE">[1]DATA!$AK$2</definedName>
    <definedName name="VERSION" localSheetId="6">[1]Form!#REF!</definedName>
    <definedName name="VERSION">'Network Information'!$A$6</definedName>
    <definedName name="YESNO_LST">LIST!$B$17:$B$18</definedName>
    <definedName name="YESNO_STATUS">LIST!$D$19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4" i="5" l="1"/>
  <c r="N11" i="5"/>
  <c r="N12" i="5" s="1"/>
  <c r="N13" i="5" s="1"/>
  <c r="F48" i="2"/>
  <c r="P11" i="5"/>
  <c r="P12" i="5" s="1"/>
  <c r="P13" i="5" s="1"/>
  <c r="O11" i="5"/>
  <c r="O12" i="5" s="1"/>
  <c r="O13" i="5" s="1"/>
  <c r="O15" i="5"/>
  <c r="N15" i="5"/>
  <c r="P941" i="4"/>
  <c r="P940" i="4"/>
  <c r="P939" i="4"/>
  <c r="P938" i="4"/>
  <c r="P937" i="4"/>
  <c r="P936" i="4"/>
  <c r="P935" i="4"/>
  <c r="P934" i="4"/>
  <c r="P933" i="4"/>
  <c r="P932" i="4"/>
  <c r="P931" i="4"/>
  <c r="P930" i="4"/>
  <c r="P929" i="4"/>
  <c r="P928" i="4"/>
  <c r="P927" i="4"/>
  <c r="P926" i="4"/>
  <c r="P925" i="4"/>
  <c r="P924" i="4"/>
  <c r="P923" i="4"/>
  <c r="P922" i="4"/>
  <c r="P921" i="4"/>
  <c r="P920" i="4"/>
  <c r="P919" i="4"/>
  <c r="P918" i="4"/>
  <c r="P917" i="4"/>
  <c r="P916" i="4"/>
  <c r="P915" i="4"/>
  <c r="P914" i="4"/>
  <c r="P913" i="4"/>
  <c r="P912" i="4"/>
  <c r="P911" i="4"/>
  <c r="P910" i="4"/>
  <c r="P909" i="4"/>
  <c r="P908" i="4"/>
  <c r="P907" i="4"/>
  <c r="P906" i="4"/>
  <c r="P905" i="4"/>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P873" i="4"/>
  <c r="P872" i="4"/>
  <c r="P871" i="4"/>
  <c r="P870" i="4"/>
  <c r="P869" i="4"/>
  <c r="P868" i="4"/>
  <c r="P867" i="4"/>
  <c r="P866" i="4"/>
  <c r="P865" i="4"/>
  <c r="P864" i="4"/>
  <c r="P863" i="4"/>
  <c r="P862" i="4"/>
  <c r="P861" i="4"/>
  <c r="P860" i="4"/>
  <c r="P859" i="4"/>
  <c r="P858" i="4"/>
  <c r="P857" i="4"/>
  <c r="P856" i="4"/>
  <c r="P855" i="4"/>
  <c r="P854" i="4"/>
  <c r="P853" i="4"/>
  <c r="P852" i="4"/>
  <c r="P851" i="4"/>
  <c r="P850" i="4"/>
  <c r="P849" i="4"/>
  <c r="P848" i="4"/>
  <c r="P847" i="4"/>
  <c r="P846" i="4"/>
  <c r="P845" i="4"/>
  <c r="P844" i="4"/>
  <c r="P843" i="4"/>
  <c r="P842" i="4"/>
  <c r="P841" i="4"/>
  <c r="P840" i="4"/>
  <c r="P839" i="4"/>
  <c r="P838" i="4"/>
  <c r="P837" i="4"/>
  <c r="P836" i="4"/>
  <c r="P835" i="4"/>
  <c r="P834" i="4"/>
  <c r="P833" i="4"/>
  <c r="P832" i="4"/>
  <c r="P831" i="4"/>
  <c r="P830" i="4"/>
  <c r="P829" i="4"/>
  <c r="P828" i="4"/>
  <c r="P827" i="4"/>
  <c r="P826" i="4"/>
  <c r="P825" i="4"/>
  <c r="P824" i="4"/>
  <c r="P823" i="4"/>
  <c r="P822" i="4"/>
  <c r="P821" i="4"/>
  <c r="P820" i="4"/>
  <c r="P819" i="4"/>
  <c r="P818" i="4"/>
  <c r="P817" i="4"/>
  <c r="P816" i="4"/>
  <c r="P815" i="4"/>
  <c r="P814" i="4"/>
  <c r="P813" i="4"/>
  <c r="P812" i="4"/>
  <c r="P811" i="4"/>
  <c r="P810" i="4"/>
  <c r="P809" i="4"/>
  <c r="P808" i="4"/>
  <c r="P807" i="4"/>
  <c r="P806" i="4"/>
  <c r="P805" i="4"/>
  <c r="P804" i="4"/>
  <c r="P803" i="4"/>
  <c r="P802" i="4"/>
  <c r="P801" i="4"/>
  <c r="P800" i="4"/>
  <c r="P799" i="4"/>
  <c r="P798" i="4"/>
  <c r="P797" i="4"/>
  <c r="P796" i="4"/>
  <c r="P795" i="4"/>
  <c r="P794" i="4"/>
  <c r="P793" i="4"/>
  <c r="P792" i="4"/>
  <c r="P791" i="4"/>
  <c r="P790" i="4"/>
  <c r="P789" i="4"/>
  <c r="P788" i="4"/>
  <c r="P787" i="4"/>
  <c r="P786" i="4"/>
  <c r="P785" i="4"/>
  <c r="P784" i="4"/>
  <c r="P783" i="4"/>
  <c r="P782" i="4"/>
  <c r="P781" i="4"/>
  <c r="P780" i="4"/>
  <c r="P779" i="4"/>
  <c r="P778" i="4"/>
  <c r="P777" i="4"/>
  <c r="P776" i="4"/>
  <c r="P775" i="4"/>
  <c r="P774" i="4"/>
  <c r="P773" i="4"/>
  <c r="P772" i="4"/>
  <c r="P771" i="4"/>
  <c r="P770" i="4"/>
  <c r="P769" i="4"/>
  <c r="P768" i="4"/>
  <c r="P767" i="4"/>
  <c r="P766" i="4"/>
  <c r="P765" i="4"/>
  <c r="P764" i="4"/>
  <c r="P763" i="4"/>
  <c r="P762" i="4"/>
  <c r="P761" i="4"/>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T272" i="4"/>
  <c r="P271" i="4"/>
  <c r="T271" i="4"/>
  <c r="P270" i="4"/>
  <c r="T270" i="4"/>
  <c r="P269" i="4"/>
  <c r="T269" i="4"/>
  <c r="P268" i="4"/>
  <c r="T268" i="4"/>
  <c r="P267" i="4"/>
  <c r="T267" i="4"/>
  <c r="P266" i="4"/>
  <c r="T266" i="4"/>
  <c r="P265" i="4"/>
  <c r="T265" i="4"/>
  <c r="P264" i="4"/>
  <c r="T264" i="4"/>
  <c r="P263" i="4"/>
  <c r="T263" i="4"/>
  <c r="P262" i="4"/>
  <c r="T262" i="4"/>
  <c r="P261" i="4"/>
  <c r="T261" i="4"/>
  <c r="P260" i="4"/>
  <c r="T260" i="4"/>
  <c r="P259" i="4"/>
  <c r="T259" i="4"/>
  <c r="P258" i="4"/>
  <c r="T258" i="4"/>
  <c r="P257" i="4"/>
  <c r="T257" i="4"/>
  <c r="P256" i="4"/>
  <c r="T256" i="4"/>
  <c r="P255" i="4"/>
  <c r="T255" i="4"/>
  <c r="P254" i="4"/>
  <c r="T254" i="4"/>
  <c r="P253" i="4"/>
  <c r="T253" i="4"/>
  <c r="P252" i="4"/>
  <c r="T252" i="4"/>
  <c r="P251" i="4"/>
  <c r="T251" i="4"/>
  <c r="P250" i="4"/>
  <c r="T250" i="4"/>
  <c r="P249" i="4"/>
  <c r="T249" i="4"/>
  <c r="P248" i="4"/>
  <c r="T248" i="4"/>
  <c r="P247" i="4"/>
  <c r="T247" i="4"/>
  <c r="P246" i="4"/>
  <c r="T246" i="4"/>
  <c r="P245" i="4"/>
  <c r="T245" i="4"/>
  <c r="P244" i="4"/>
  <c r="T244" i="4"/>
  <c r="P243" i="4"/>
  <c r="T243" i="4"/>
  <c r="P242" i="4"/>
  <c r="T242" i="4"/>
  <c r="P241" i="4"/>
  <c r="T241" i="4"/>
  <c r="P240" i="4"/>
  <c r="T240" i="4"/>
  <c r="P239" i="4"/>
  <c r="T239" i="4"/>
  <c r="P238" i="4"/>
  <c r="T238" i="4"/>
  <c r="P237" i="4"/>
  <c r="T237" i="4"/>
  <c r="P236" i="4"/>
  <c r="T236" i="4"/>
  <c r="P235" i="4"/>
  <c r="T235" i="4"/>
  <c r="P234" i="4"/>
  <c r="T234" i="4"/>
  <c r="P233" i="4"/>
  <c r="T233" i="4"/>
  <c r="P232" i="4"/>
  <c r="T232" i="4"/>
  <c r="P231" i="4"/>
  <c r="T231" i="4"/>
  <c r="P230" i="4"/>
  <c r="T230" i="4"/>
  <c r="P229" i="4"/>
  <c r="T229" i="4"/>
  <c r="P228" i="4"/>
  <c r="T228" i="4"/>
  <c r="P227" i="4"/>
  <c r="T227" i="4"/>
  <c r="P226" i="4"/>
  <c r="T226" i="4"/>
  <c r="P225" i="4"/>
  <c r="T225" i="4"/>
  <c r="P224" i="4"/>
  <c r="T224" i="4"/>
  <c r="P223" i="4"/>
  <c r="T223" i="4"/>
  <c r="P222" i="4"/>
  <c r="T222" i="4"/>
  <c r="P221" i="4"/>
  <c r="T221" i="4"/>
  <c r="P220" i="4"/>
  <c r="T220" i="4"/>
  <c r="P219" i="4"/>
  <c r="T219" i="4"/>
  <c r="P218" i="4"/>
  <c r="T218" i="4"/>
  <c r="P217" i="4"/>
  <c r="T217" i="4"/>
  <c r="P216" i="4"/>
  <c r="T216" i="4"/>
  <c r="P215" i="4"/>
  <c r="T215" i="4"/>
  <c r="P214" i="4"/>
  <c r="T214" i="4"/>
  <c r="P213" i="4"/>
  <c r="T213" i="4"/>
  <c r="P212" i="4"/>
  <c r="T212" i="4"/>
  <c r="P211" i="4"/>
  <c r="T211" i="4"/>
  <c r="P210" i="4"/>
  <c r="T210" i="4"/>
  <c r="P209" i="4"/>
  <c r="T209" i="4"/>
  <c r="P208" i="4"/>
  <c r="T208" i="4"/>
  <c r="P207" i="4"/>
  <c r="T207" i="4"/>
  <c r="P206" i="4"/>
  <c r="T206" i="4"/>
  <c r="T205" i="4"/>
  <c r="P205" i="4"/>
  <c r="T204" i="4"/>
  <c r="P204" i="4"/>
  <c r="T203" i="4"/>
  <c r="P203" i="4"/>
  <c r="T202" i="4"/>
  <c r="P202" i="4"/>
  <c r="T201" i="4"/>
  <c r="P201" i="4"/>
  <c r="T200" i="4"/>
  <c r="P200" i="4"/>
  <c r="T199" i="4"/>
  <c r="P199" i="4"/>
  <c r="T198" i="4"/>
  <c r="P198" i="4"/>
  <c r="T197" i="4"/>
  <c r="P197" i="4"/>
  <c r="T196" i="4"/>
  <c r="P196" i="4"/>
  <c r="T195" i="4"/>
  <c r="P195" i="4"/>
  <c r="T194" i="4"/>
  <c r="P194" i="4"/>
  <c r="T193" i="4"/>
  <c r="P193" i="4"/>
  <c r="T192" i="4"/>
  <c r="P192" i="4"/>
  <c r="T191" i="4"/>
  <c r="P191" i="4"/>
  <c r="T190" i="4"/>
  <c r="P190" i="4"/>
  <c r="T189" i="4"/>
  <c r="P189" i="4"/>
  <c r="T188" i="4"/>
  <c r="P188" i="4"/>
  <c r="T187" i="4"/>
  <c r="P187" i="4"/>
  <c r="T186" i="4"/>
  <c r="P186" i="4"/>
  <c r="T185" i="4"/>
  <c r="P185" i="4"/>
  <c r="T184" i="4"/>
  <c r="P184" i="4"/>
  <c r="T183" i="4"/>
  <c r="P183" i="4"/>
  <c r="T182" i="4"/>
  <c r="P182" i="4"/>
  <c r="T181" i="4"/>
  <c r="P181" i="4"/>
  <c r="T180" i="4"/>
  <c r="P180" i="4"/>
  <c r="T179" i="4"/>
  <c r="P179" i="4"/>
  <c r="T178" i="4"/>
  <c r="P178" i="4"/>
  <c r="T177" i="4"/>
  <c r="P177" i="4"/>
  <c r="T176" i="4"/>
  <c r="P176" i="4"/>
  <c r="T175" i="4"/>
  <c r="P175" i="4"/>
  <c r="T174" i="4"/>
  <c r="P174" i="4"/>
  <c r="T173" i="4"/>
  <c r="P173" i="4"/>
  <c r="T172" i="4"/>
  <c r="P172" i="4"/>
  <c r="T171" i="4"/>
  <c r="P171" i="4"/>
  <c r="T170" i="4"/>
  <c r="P170" i="4"/>
  <c r="T169" i="4"/>
  <c r="P169" i="4"/>
  <c r="T168" i="4"/>
  <c r="P168" i="4"/>
  <c r="T167" i="4"/>
  <c r="P167" i="4"/>
  <c r="T166" i="4"/>
  <c r="P166" i="4"/>
  <c r="T165" i="4"/>
  <c r="P165" i="4"/>
  <c r="T164" i="4"/>
  <c r="P164" i="4"/>
  <c r="T163" i="4"/>
  <c r="P163" i="4"/>
  <c r="T162" i="4"/>
  <c r="P162" i="4"/>
  <c r="T161" i="4"/>
  <c r="P161" i="4"/>
  <c r="T160" i="4"/>
  <c r="P160" i="4"/>
  <c r="T159" i="4"/>
  <c r="P159" i="4"/>
  <c r="T158" i="4"/>
  <c r="P158" i="4"/>
  <c r="T157" i="4"/>
  <c r="P157" i="4"/>
  <c r="T156" i="4"/>
  <c r="P156" i="4"/>
  <c r="T155" i="4"/>
  <c r="P155" i="4"/>
  <c r="T154" i="4"/>
  <c r="P154" i="4"/>
  <c r="T153" i="4"/>
  <c r="P153" i="4"/>
  <c r="T152" i="4"/>
  <c r="P152" i="4"/>
  <c r="T151" i="4"/>
  <c r="P151" i="4"/>
  <c r="T150" i="4"/>
  <c r="P150" i="4"/>
  <c r="T149" i="4"/>
  <c r="P149" i="4"/>
  <c r="T148" i="4"/>
  <c r="P148" i="4"/>
  <c r="T147" i="4"/>
  <c r="P147" i="4"/>
  <c r="T146" i="4"/>
  <c r="P146" i="4"/>
  <c r="T145" i="4"/>
  <c r="P145" i="4"/>
  <c r="T144" i="4"/>
  <c r="P144" i="4"/>
  <c r="T143" i="4"/>
  <c r="P143" i="4"/>
  <c r="T142" i="4"/>
  <c r="P142" i="4"/>
  <c r="T141" i="4"/>
  <c r="P141" i="4"/>
  <c r="T140" i="4"/>
  <c r="P140" i="4"/>
  <c r="T139" i="4"/>
  <c r="P139" i="4"/>
  <c r="T138" i="4"/>
  <c r="P138" i="4"/>
  <c r="T137" i="4"/>
  <c r="P137" i="4"/>
  <c r="T136" i="4"/>
  <c r="P136" i="4"/>
  <c r="T135" i="4"/>
  <c r="P135" i="4"/>
  <c r="T134" i="4"/>
  <c r="P134" i="4"/>
  <c r="T133" i="4"/>
  <c r="P133" i="4"/>
  <c r="T132" i="4"/>
  <c r="P132" i="4"/>
  <c r="T131" i="4"/>
  <c r="P131" i="4"/>
  <c r="T130" i="4"/>
  <c r="P130" i="4"/>
  <c r="T129" i="4"/>
  <c r="P129" i="4"/>
  <c r="T128" i="4"/>
  <c r="P128" i="4"/>
  <c r="T127" i="4"/>
  <c r="P127" i="4"/>
  <c r="T126" i="4"/>
  <c r="P126" i="4"/>
  <c r="T125" i="4"/>
  <c r="P125" i="4"/>
  <c r="T124" i="4"/>
  <c r="P124" i="4"/>
  <c r="T123" i="4"/>
  <c r="P123" i="4"/>
  <c r="T122" i="4"/>
  <c r="P122" i="4"/>
  <c r="T121" i="4"/>
  <c r="P121" i="4"/>
  <c r="T120" i="4"/>
  <c r="P120" i="4"/>
  <c r="T119" i="4"/>
  <c r="P119" i="4"/>
  <c r="T118" i="4"/>
  <c r="P118" i="4"/>
  <c r="T117" i="4"/>
  <c r="P117" i="4"/>
  <c r="T116" i="4"/>
  <c r="P116" i="4"/>
  <c r="T115" i="4"/>
  <c r="P115" i="4"/>
  <c r="T114" i="4"/>
  <c r="P114" i="4"/>
  <c r="T113" i="4"/>
  <c r="P113" i="4"/>
  <c r="T112" i="4"/>
  <c r="P112" i="4"/>
  <c r="T111" i="4"/>
  <c r="P111" i="4"/>
  <c r="T110" i="4"/>
  <c r="P110" i="4"/>
  <c r="T109" i="4"/>
  <c r="P109" i="4"/>
  <c r="T108" i="4"/>
  <c r="P108" i="4"/>
  <c r="T107" i="4"/>
  <c r="P107" i="4"/>
  <c r="T106" i="4"/>
  <c r="P106" i="4"/>
  <c r="T105" i="4"/>
  <c r="P105" i="4"/>
  <c r="T104" i="4"/>
  <c r="P104" i="4"/>
  <c r="T103" i="4"/>
  <c r="P103" i="4"/>
  <c r="T102" i="4"/>
  <c r="P102" i="4"/>
  <c r="T101" i="4"/>
  <c r="P101" i="4"/>
  <c r="T100" i="4"/>
  <c r="P100" i="4"/>
  <c r="T99" i="4"/>
  <c r="P99" i="4"/>
  <c r="T98" i="4"/>
  <c r="P98" i="4"/>
  <c r="T97" i="4"/>
  <c r="P97" i="4"/>
  <c r="T96" i="4"/>
  <c r="P96" i="4"/>
  <c r="T95" i="4"/>
  <c r="P95" i="4"/>
  <c r="T94" i="4"/>
  <c r="P94" i="4"/>
  <c r="T93" i="4"/>
  <c r="P93" i="4"/>
  <c r="T92" i="4"/>
  <c r="P92" i="4"/>
  <c r="T91" i="4"/>
  <c r="P91" i="4"/>
  <c r="T90" i="4"/>
  <c r="P90" i="4"/>
  <c r="T89" i="4"/>
  <c r="P89" i="4"/>
  <c r="T88" i="4"/>
  <c r="P88" i="4"/>
  <c r="T87" i="4"/>
  <c r="P87" i="4"/>
  <c r="T86" i="4"/>
  <c r="P86" i="4"/>
  <c r="T85" i="4"/>
  <c r="P85" i="4"/>
  <c r="T84" i="4"/>
  <c r="P84" i="4"/>
  <c r="T83" i="4"/>
  <c r="P83" i="4"/>
  <c r="T82" i="4"/>
  <c r="P82" i="4"/>
  <c r="T81" i="4"/>
  <c r="P81" i="4"/>
  <c r="T80" i="4"/>
  <c r="P80" i="4"/>
  <c r="T79" i="4"/>
  <c r="P79" i="4"/>
  <c r="T78" i="4"/>
  <c r="P78" i="4"/>
  <c r="T77" i="4"/>
  <c r="P77" i="4"/>
  <c r="T76" i="4"/>
  <c r="P76" i="4"/>
  <c r="T75" i="4"/>
  <c r="P75" i="4"/>
  <c r="T74" i="4"/>
  <c r="P74" i="4"/>
  <c r="T73" i="4"/>
  <c r="P73" i="4"/>
  <c r="T72" i="4"/>
  <c r="P72" i="4"/>
  <c r="T71" i="4"/>
  <c r="P71" i="4"/>
  <c r="T70" i="4"/>
  <c r="P70" i="4"/>
  <c r="T69" i="4"/>
  <c r="P69" i="4"/>
  <c r="T68" i="4"/>
  <c r="P68" i="4"/>
  <c r="T67" i="4"/>
  <c r="P67" i="4"/>
  <c r="T66" i="4"/>
  <c r="P66" i="4"/>
  <c r="T65" i="4"/>
  <c r="P65" i="4"/>
  <c r="T64" i="4"/>
  <c r="P64" i="4"/>
  <c r="T63" i="4"/>
  <c r="P63" i="4"/>
  <c r="T62" i="4"/>
  <c r="P62" i="4"/>
  <c r="T61" i="4"/>
  <c r="P61" i="4"/>
  <c r="T60" i="4"/>
  <c r="P60" i="4"/>
  <c r="T59" i="4"/>
  <c r="P59" i="4"/>
  <c r="T58" i="4"/>
  <c r="P58" i="4"/>
  <c r="T57" i="4"/>
  <c r="P57" i="4"/>
  <c r="T56" i="4"/>
  <c r="P56" i="4"/>
  <c r="T55" i="4"/>
  <c r="P55" i="4"/>
  <c r="T54" i="4"/>
  <c r="P54" i="4"/>
  <c r="T53" i="4"/>
  <c r="P53" i="4"/>
  <c r="T52" i="4"/>
  <c r="P52" i="4"/>
  <c r="T51" i="4"/>
  <c r="P51" i="4"/>
  <c r="T50" i="4"/>
  <c r="P50" i="4"/>
  <c r="T49" i="4"/>
  <c r="P49" i="4"/>
  <c r="T48" i="4"/>
  <c r="P48" i="4"/>
  <c r="T47" i="4"/>
  <c r="P47" i="4"/>
  <c r="T46" i="4"/>
  <c r="P46" i="4"/>
  <c r="T45" i="4"/>
  <c r="P45" i="4"/>
  <c r="T44" i="4"/>
  <c r="P44" i="4"/>
  <c r="T43" i="4"/>
  <c r="P43" i="4"/>
  <c r="T42" i="4"/>
  <c r="P42" i="4"/>
  <c r="T41" i="4"/>
  <c r="P41" i="4"/>
  <c r="T40" i="4"/>
  <c r="P40" i="4"/>
  <c r="T39" i="4"/>
  <c r="P39" i="4"/>
  <c r="T38" i="4"/>
  <c r="P38" i="4"/>
  <c r="T37" i="4"/>
  <c r="P37" i="4"/>
  <c r="T36" i="4"/>
  <c r="P36" i="4"/>
  <c r="T35" i="4"/>
  <c r="P35" i="4"/>
  <c r="T34" i="4"/>
  <c r="P34" i="4"/>
  <c r="T33" i="4"/>
  <c r="P33" i="4"/>
  <c r="T32" i="4"/>
  <c r="P32" i="4"/>
  <c r="T31" i="4"/>
  <c r="P31" i="4"/>
  <c r="T30" i="4"/>
  <c r="P30" i="4"/>
  <c r="T29" i="4"/>
  <c r="P29" i="4"/>
  <c r="T28" i="4"/>
  <c r="P28" i="4"/>
  <c r="T27" i="4"/>
  <c r="P27" i="4"/>
  <c r="T26" i="4"/>
  <c r="P26" i="4"/>
  <c r="T25" i="4"/>
  <c r="P25" i="4"/>
  <c r="T24" i="4"/>
  <c r="P24" i="4"/>
  <c r="T23" i="4"/>
  <c r="P23" i="4"/>
  <c r="T22" i="4"/>
  <c r="P22" i="4"/>
  <c r="T21" i="4"/>
  <c r="P21" i="4"/>
  <c r="T20" i="4"/>
  <c r="P20" i="4"/>
  <c r="T19" i="4"/>
  <c r="P19" i="4"/>
  <c r="T18" i="4"/>
  <c r="P18" i="4"/>
  <c r="T17" i="4"/>
  <c r="P17" i="4"/>
  <c r="T16" i="4"/>
  <c r="P16" i="4"/>
  <c r="T15" i="4"/>
  <c r="P15" i="4"/>
  <c r="T14" i="4"/>
  <c r="P14" i="4"/>
  <c r="T13" i="4"/>
  <c r="P13" i="4"/>
  <c r="T12" i="4"/>
  <c r="P12" i="4"/>
  <c r="T11" i="4"/>
  <c r="P11" i="4"/>
  <c r="T10" i="4"/>
  <c r="P10" i="4"/>
  <c r="T9" i="4"/>
  <c r="P9" i="4"/>
  <c r="T8" i="4"/>
  <c r="P8" i="4"/>
  <c r="T7" i="4"/>
  <c r="P7" i="4"/>
  <c r="T6" i="4"/>
  <c r="P6" i="4"/>
  <c r="T5" i="4"/>
  <c r="P5" i="4"/>
  <c r="T4" i="4"/>
  <c r="P4" i="4"/>
  <c r="T3" i="4"/>
  <c r="D151" i="6"/>
  <c r="D148" i="6"/>
  <c r="D146" i="6"/>
  <c r="B46" i="6"/>
  <c r="B43" i="6"/>
  <c r="B42" i="6"/>
  <c r="B41" i="6"/>
  <c r="B40" i="6"/>
  <c r="B39" i="6"/>
  <c r="B38" i="6"/>
  <c r="B37" i="6"/>
  <c r="B36" i="6"/>
  <c r="B35" i="6"/>
  <c r="B34" i="6"/>
  <c r="B33" i="6"/>
  <c r="B32" i="6"/>
  <c r="B31" i="6"/>
  <c r="B30" i="6"/>
  <c r="B29" i="6"/>
  <c r="B28" i="6"/>
  <c r="B27" i="6"/>
  <c r="B26" i="6"/>
  <c r="B25" i="6"/>
  <c r="B24" i="6"/>
  <c r="D23" i="6"/>
  <c r="B63" i="6" s="1"/>
  <c r="B23" i="6"/>
  <c r="D22" i="6"/>
  <c r="B117" i="6" s="1"/>
  <c r="B22" i="6"/>
  <c r="B21" i="6"/>
  <c r="D18" i="6"/>
  <c r="C79" i="2" s="1"/>
  <c r="D17" i="6"/>
  <c r="B14" i="6"/>
  <c r="B13" i="6"/>
  <c r="B10" i="6"/>
  <c r="B9" i="6"/>
  <c r="B8" i="6"/>
  <c r="B7" i="6"/>
  <c r="B6" i="6"/>
  <c r="P1" i="15"/>
  <c r="P1" i="14"/>
  <c r="T53" i="5"/>
  <c r="T22" i="5"/>
  <c r="P15" i="5"/>
  <c r="H8" i="5"/>
  <c r="D8" i="5"/>
  <c r="D6" i="5"/>
  <c r="O4" i="5"/>
  <c r="H4" i="5"/>
  <c r="D4" i="5"/>
  <c r="O1" i="5"/>
  <c r="C277" i="2"/>
  <c r="F73" i="2"/>
  <c r="F62" i="2"/>
  <c r="G45" i="2"/>
  <c r="D45" i="2"/>
  <c r="G44" i="2"/>
  <c r="G42" i="2"/>
  <c r="G41" i="2"/>
  <c r="G40" i="2"/>
  <c r="G35" i="2"/>
  <c r="G34" i="2"/>
  <c r="G33" i="2"/>
  <c r="G31" i="2"/>
  <c r="D31" i="2"/>
  <c r="G30" i="2"/>
  <c r="D30" i="2"/>
  <c r="G24" i="2"/>
  <c r="W2" i="5" s="1"/>
  <c r="F20" i="2"/>
  <c r="F19" i="2"/>
  <c r="H18" i="2"/>
  <c r="G14" i="2"/>
  <c r="F14" i="2"/>
  <c r="I10" i="2"/>
  <c r="I6" i="2"/>
  <c r="D19" i="6" l="1"/>
  <c r="G39" i="2"/>
  <c r="C192" i="2"/>
  <c r="D44" i="2"/>
  <c r="T24" i="5"/>
  <c r="I174" i="2"/>
  <c r="E164" i="2"/>
  <c r="D145" i="6"/>
  <c r="C8" i="5"/>
  <c r="H28" i="2"/>
  <c r="D46" i="2"/>
  <c r="B10" i="5"/>
  <c r="C77" i="2"/>
  <c r="C57" i="6"/>
  <c r="F164" i="2"/>
  <c r="D47" i="6"/>
  <c r="E47" i="6" s="1"/>
  <c r="D49" i="6"/>
  <c r="D51" i="6"/>
  <c r="E51" i="6" s="1"/>
  <c r="D53" i="6"/>
  <c r="E53" i="6" s="1"/>
  <c r="D55" i="6"/>
  <c r="E55" i="6" s="1"/>
  <c r="D57" i="6"/>
  <c r="E57" i="6" s="1"/>
  <c r="D59" i="6"/>
  <c r="E59" i="6" s="1"/>
  <c r="D61" i="6"/>
  <c r="E61" i="6" s="1"/>
  <c r="D63" i="6"/>
  <c r="E63" i="6" s="1"/>
  <c r="C47" i="6"/>
  <c r="C53" i="6"/>
  <c r="C63" i="6"/>
  <c r="C172" i="2"/>
  <c r="C49" i="6"/>
  <c r="C59" i="6"/>
  <c r="B48" i="6"/>
  <c r="B50" i="6"/>
  <c r="B52" i="6"/>
  <c r="B54" i="6"/>
  <c r="B56" i="6"/>
  <c r="B58" i="6"/>
  <c r="B60" i="6"/>
  <c r="B62" i="6"/>
  <c r="B113" i="6"/>
  <c r="C51" i="6"/>
  <c r="D26" i="6"/>
  <c r="C48" i="6"/>
  <c r="C50" i="6"/>
  <c r="C52" i="6"/>
  <c r="C54" i="6"/>
  <c r="C56" i="6"/>
  <c r="C58" i="6"/>
  <c r="C60" i="6"/>
  <c r="C62" i="6"/>
  <c r="B114" i="6"/>
  <c r="C61" i="6"/>
  <c r="D48" i="6"/>
  <c r="E48" i="6" s="1"/>
  <c r="D50" i="6"/>
  <c r="E50" i="6" s="1"/>
  <c r="D52" i="6"/>
  <c r="E52" i="6" s="1"/>
  <c r="D54" i="6"/>
  <c r="E54" i="6" s="1"/>
  <c r="D56" i="6"/>
  <c r="E56" i="6" s="1"/>
  <c r="D58" i="6"/>
  <c r="E58" i="6" s="1"/>
  <c r="D60" i="6"/>
  <c r="E60" i="6" s="1"/>
  <c r="D62" i="6"/>
  <c r="E62" i="6" s="1"/>
  <c r="B115" i="6"/>
  <c r="C55" i="6"/>
  <c r="C227" i="2"/>
  <c r="B116" i="6"/>
  <c r="B47" i="6"/>
  <c r="B49" i="6"/>
  <c r="H6" i="5" s="1"/>
  <c r="B51" i="6"/>
  <c r="B53" i="6"/>
  <c r="B55" i="6"/>
  <c r="B57" i="6"/>
  <c r="B59" i="6"/>
  <c r="B61" i="6"/>
  <c r="W1" i="5"/>
  <c r="X1" i="5"/>
  <c r="D150" i="6" l="1"/>
  <c r="H355" i="2" s="1"/>
  <c r="B18" i="6"/>
  <c r="B17" i="6"/>
  <c r="E49" i="6"/>
  <c r="D25" i="6"/>
  <c r="T73" i="5"/>
  <c r="D356" i="2" l="1"/>
  <c r="D355" i="2"/>
  <c r="B136" i="6"/>
  <c r="C28" i="2"/>
  <c r="G26" i="2"/>
  <c r="H230" i="2"/>
  <c r="B137" i="6"/>
  <c r="B134" i="6"/>
  <c r="G251" i="2"/>
  <c r="H350" i="2"/>
  <c r="D360" i="2"/>
  <c r="F246" i="2"/>
  <c r="E248" i="2"/>
  <c r="D27" i="6"/>
  <c r="H231" i="2"/>
  <c r="B84" i="6"/>
  <c r="D67" i="6"/>
  <c r="F61" i="2" s="1"/>
  <c r="B101" i="6"/>
  <c r="B142" i="6"/>
  <c r="I246" i="2"/>
  <c r="G233" i="2"/>
  <c r="H249" i="2"/>
  <c r="B108" i="6"/>
  <c r="G235" i="2"/>
  <c r="B110" i="6"/>
  <c r="B138" i="6"/>
  <c r="H251" i="2"/>
  <c r="H234" i="2"/>
  <c r="B104" i="6"/>
  <c r="G232" i="2"/>
  <c r="E244" i="2"/>
  <c r="G252" i="2"/>
  <c r="H345" i="2"/>
  <c r="G231" i="2"/>
  <c r="I248" i="2"/>
  <c r="B97" i="6"/>
  <c r="B85" i="6"/>
  <c r="B125" i="6"/>
  <c r="D102" i="6"/>
  <c r="D205" i="2" s="1"/>
  <c r="I251" i="2"/>
  <c r="E249" i="2"/>
  <c r="B139" i="6"/>
  <c r="G234" i="2"/>
  <c r="B121" i="6"/>
  <c r="B143" i="6"/>
  <c r="H235" i="2"/>
  <c r="H360" i="2"/>
  <c r="B98" i="6"/>
  <c r="B109" i="6"/>
  <c r="I249" i="2"/>
  <c r="G249" i="2"/>
  <c r="H233" i="2"/>
  <c r="G248" i="2"/>
  <c r="I250" i="2"/>
  <c r="B67" i="6"/>
  <c r="B122" i="6"/>
  <c r="D86" i="6"/>
  <c r="B66" i="6"/>
  <c r="D351" i="2"/>
  <c r="B68" i="6"/>
  <c r="B83" i="6"/>
  <c r="H250" i="2"/>
  <c r="D350" i="2"/>
  <c r="B105" i="6"/>
  <c r="B140" i="6"/>
  <c r="B102" i="6"/>
  <c r="B103" i="6"/>
  <c r="E232" i="2"/>
  <c r="H232" i="2"/>
  <c r="D346" i="2"/>
  <c r="D149" i="6" s="1"/>
  <c r="C152" i="6" s="1"/>
  <c r="D152" i="6" s="1"/>
  <c r="B135" i="6"/>
  <c r="H248" i="2"/>
  <c r="D85" i="6"/>
  <c r="D231" i="2"/>
  <c r="B141" i="6"/>
  <c r="G265" i="2" l="1"/>
  <c r="B94" i="6"/>
  <c r="B93" i="6"/>
  <c r="G258" i="2"/>
  <c r="F267" i="2"/>
  <c r="F270" i="2"/>
  <c r="F268" i="2"/>
  <c r="B72" i="6"/>
  <c r="F59" i="2"/>
  <c r="B80" i="6"/>
  <c r="B79" i="6"/>
  <c r="F58" i="2"/>
  <c r="C64" i="2"/>
  <c r="D56" i="2"/>
  <c r="G54" i="2"/>
  <c r="B75" i="6"/>
  <c r="B71" i="6"/>
  <c r="H59" i="2"/>
  <c r="H62" i="2"/>
  <c r="B76" i="6"/>
  <c r="G206" i="2"/>
  <c r="I203" i="2"/>
  <c r="H203" i="2"/>
  <c r="E206" i="2"/>
  <c r="I205" i="2"/>
  <c r="G205" i="2"/>
  <c r="H205" i="2"/>
  <c r="G203" i="2"/>
  <c r="H201" i="2"/>
  <c r="G201" i="2"/>
  <c r="I200" i="2"/>
  <c r="I202" i="2"/>
  <c r="H202" i="2"/>
  <c r="I201" i="2"/>
  <c r="G202" i="2"/>
  <c r="H200" i="2"/>
  <c r="G199" i="2"/>
  <c r="G197" i="2"/>
  <c r="G200" i="2"/>
  <c r="E200" i="2"/>
  <c r="I199" i="2"/>
  <c r="H221" i="2"/>
  <c r="D221" i="2"/>
  <c r="I221" i="2"/>
  <c r="G208" i="2"/>
  <c r="D199" i="2"/>
  <c r="H199" i="2"/>
  <c r="G221" i="2"/>
  <c r="I222" i="2"/>
  <c r="G222" i="2"/>
  <c r="H207" i="2"/>
  <c r="H222" i="2"/>
  <c r="G218" i="2"/>
  <c r="I215" i="2"/>
  <c r="H215" i="2"/>
  <c r="G215" i="2"/>
  <c r="D218" i="2"/>
  <c r="I216" i="2"/>
  <c r="G216" i="2"/>
  <c r="H216" i="2"/>
  <c r="E212" i="2"/>
  <c r="H209" i="2"/>
  <c r="I211" i="2"/>
  <c r="D211" i="2"/>
  <c r="G207" i="2"/>
  <c r="H206" i="2"/>
  <c r="I207" i="2"/>
  <c r="E215" i="2"/>
  <c r="I212" i="2"/>
  <c r="H212" i="2"/>
  <c r="G212" i="2"/>
  <c r="I214" i="2"/>
  <c r="H214" i="2"/>
  <c r="D214" i="2"/>
  <c r="G214" i="2"/>
  <c r="I209" i="2"/>
  <c r="G209" i="2"/>
  <c r="H211" i="2"/>
  <c r="G211" i="2"/>
  <c r="I208" i="2"/>
  <c r="I206" i="2"/>
  <c r="H208" i="2"/>
  <c r="E272" i="2"/>
  <c r="H272" i="2"/>
  <c r="B89" i="6"/>
  <c r="F261" i="2"/>
  <c r="I273" i="2"/>
  <c r="G272" i="2"/>
  <c r="H273" i="2"/>
  <c r="F260" i="2"/>
  <c r="I272" i="2"/>
  <c r="E273" i="2"/>
  <c r="F263" i="2"/>
  <c r="G273" i="2"/>
  <c r="B90" i="6"/>
</calcChain>
</file>

<file path=xl/sharedStrings.xml><?xml version="1.0" encoding="utf-8"?>
<sst xmlns="http://schemas.openxmlformats.org/spreadsheetml/2006/main" count="6666" uniqueCount="1469">
  <si>
    <t>ACNA:</t>
  </si>
  <si>
    <t>AR</t>
  </si>
  <si>
    <t>KS</t>
  </si>
  <si>
    <t>OH</t>
  </si>
  <si>
    <t>CA</t>
  </si>
  <si>
    <t>CT</t>
  </si>
  <si>
    <t>FL</t>
  </si>
  <si>
    <t>GA</t>
  </si>
  <si>
    <t>AL</t>
  </si>
  <si>
    <t>LA</t>
  </si>
  <si>
    <t>MS</t>
  </si>
  <si>
    <t>TN</t>
  </si>
  <si>
    <t>KY</t>
  </si>
  <si>
    <t>NC</t>
  </si>
  <si>
    <t>SC</t>
  </si>
  <si>
    <t>WI</t>
  </si>
  <si>
    <t>MI</t>
  </si>
  <si>
    <t>IN</t>
  </si>
  <si>
    <t>IL</t>
  </si>
  <si>
    <t>MO</t>
  </si>
  <si>
    <t>TX</t>
  </si>
  <si>
    <t>OK</t>
  </si>
  <si>
    <t>NV</t>
  </si>
  <si>
    <t>LATA</t>
  </si>
  <si>
    <t>NPA-NXX</t>
  </si>
  <si>
    <t>LATA:</t>
  </si>
  <si>
    <t>WI3</t>
  </si>
  <si>
    <t>WI4</t>
  </si>
  <si>
    <t>TX3</t>
  </si>
  <si>
    <t>TX4</t>
  </si>
  <si>
    <t>TX5</t>
  </si>
  <si>
    <t>TX6</t>
  </si>
  <si>
    <t>TX7</t>
  </si>
  <si>
    <t>TX8</t>
  </si>
  <si>
    <t>TX9</t>
  </si>
  <si>
    <t>TX10</t>
  </si>
  <si>
    <t>TX11</t>
  </si>
  <si>
    <t>TX12</t>
  </si>
  <si>
    <t>TX13</t>
  </si>
  <si>
    <t>TX14</t>
  </si>
  <si>
    <t>TX15</t>
  </si>
  <si>
    <t>TX16</t>
  </si>
  <si>
    <t>TX17</t>
  </si>
  <si>
    <t>TN3</t>
  </si>
  <si>
    <t>TN4</t>
  </si>
  <si>
    <t>TN5</t>
  </si>
  <si>
    <t>SC3</t>
  </si>
  <si>
    <t>SC4</t>
  </si>
  <si>
    <t>AL3</t>
  </si>
  <si>
    <t>AL4</t>
  </si>
  <si>
    <t>AR3</t>
  </si>
  <si>
    <t>CA3</t>
  </si>
  <si>
    <t>CA4</t>
  </si>
  <si>
    <t>CA5</t>
  </si>
  <si>
    <t>CA6</t>
  </si>
  <si>
    <t>CA7</t>
  </si>
  <si>
    <t>CA8</t>
  </si>
  <si>
    <t>CA9</t>
  </si>
  <si>
    <t>CA10</t>
  </si>
  <si>
    <t>CA11</t>
  </si>
  <si>
    <t>FL3</t>
  </si>
  <si>
    <t>FL4</t>
  </si>
  <si>
    <t>FL5</t>
  </si>
  <si>
    <t>FL6</t>
  </si>
  <si>
    <t>FL7</t>
  </si>
  <si>
    <t>FL8</t>
  </si>
  <si>
    <t>GA3</t>
  </si>
  <si>
    <t>GA4</t>
  </si>
  <si>
    <t>GA5</t>
  </si>
  <si>
    <t>IL3</t>
  </si>
  <si>
    <t>IL4</t>
  </si>
  <si>
    <t>IL5</t>
  </si>
  <si>
    <t>IL6</t>
  </si>
  <si>
    <t>IL7</t>
  </si>
  <si>
    <t>IL8</t>
  </si>
  <si>
    <t>IL9</t>
  </si>
  <si>
    <t>IL10</t>
  </si>
  <si>
    <t>IL11</t>
  </si>
  <si>
    <t>IL12</t>
  </si>
  <si>
    <t>IN3</t>
  </si>
  <si>
    <t>IN4</t>
  </si>
  <si>
    <t>IN5</t>
  </si>
  <si>
    <t>IN6</t>
  </si>
  <si>
    <t>IN7</t>
  </si>
  <si>
    <t>KY3</t>
  </si>
  <si>
    <t>LA3</t>
  </si>
  <si>
    <t>LA4</t>
  </si>
  <si>
    <t>MI3</t>
  </si>
  <si>
    <t>MI4</t>
  </si>
  <si>
    <t>MI5</t>
  </si>
  <si>
    <t>MO3</t>
  </si>
  <si>
    <t>MO4</t>
  </si>
  <si>
    <t>MO5</t>
  </si>
  <si>
    <t>NC3</t>
  </si>
  <si>
    <t>NC4</t>
  </si>
  <si>
    <t>NC5</t>
  </si>
  <si>
    <t>NC6</t>
  </si>
  <si>
    <t>OH3</t>
  </si>
  <si>
    <t>OH4</t>
  </si>
  <si>
    <t>OH5</t>
  </si>
  <si>
    <t>OH6</t>
  </si>
  <si>
    <t>AA</t>
  </si>
  <si>
    <t>AL5</t>
  </si>
  <si>
    <t>AR4</t>
  </si>
  <si>
    <t>WI5</t>
  </si>
  <si>
    <t>OH7</t>
  </si>
  <si>
    <t>MI6</t>
  </si>
  <si>
    <t>IN8</t>
  </si>
  <si>
    <t>KS3</t>
  </si>
  <si>
    <t>KY4</t>
  </si>
  <si>
    <t>LA5</t>
  </si>
  <si>
    <t>GA6</t>
  </si>
  <si>
    <t>MS3</t>
  </si>
  <si>
    <t>NV3</t>
  </si>
  <si>
    <t>OK3</t>
  </si>
  <si>
    <t>SC5</t>
  </si>
  <si>
    <t>CONNECTICUT</t>
  </si>
  <si>
    <t>CLEC</t>
  </si>
  <si>
    <t>NO</t>
  </si>
  <si>
    <t>YES</t>
  </si>
  <si>
    <t>TRAFFIC CLASS</t>
  </si>
  <si>
    <t>TRAFFIC TYPE</t>
  </si>
  <si>
    <t>DF</t>
  </si>
  <si>
    <t>M-</t>
  </si>
  <si>
    <t>MM</t>
  </si>
  <si>
    <t>7-</t>
  </si>
  <si>
    <t>DESCRIPTION</t>
  </si>
  <si>
    <t>TRAFFIC USE</t>
  </si>
  <si>
    <t>TE</t>
  </si>
  <si>
    <t>ES</t>
  </si>
  <si>
    <t>DA</t>
  </si>
  <si>
    <t>IE</t>
  </si>
  <si>
    <t>TO</t>
  </si>
  <si>
    <t>DT</t>
  </si>
  <si>
    <t>MD</t>
  </si>
  <si>
    <t>OP</t>
  </si>
  <si>
    <t>OT</t>
  </si>
  <si>
    <t>VR</t>
  </si>
  <si>
    <t>E9</t>
  </si>
  <si>
    <t>CH</t>
  </si>
  <si>
    <t>DC</t>
  </si>
  <si>
    <t>OG</t>
  </si>
  <si>
    <t>[5]</t>
  </si>
  <si>
    <t>REGION NAME</t>
  </si>
  <si>
    <t>STATE NAME</t>
  </si>
  <si>
    <t>LATA No</t>
  </si>
  <si>
    <t>LATA NAME</t>
  </si>
  <si>
    <t>SS7</t>
  </si>
  <si>
    <t>MF</t>
  </si>
  <si>
    <t>[6]</t>
  </si>
  <si>
    <t>[7]</t>
  </si>
  <si>
    <t>1T</t>
  </si>
  <si>
    <t>1O</t>
  </si>
  <si>
    <t>2W</t>
  </si>
  <si>
    <t>TYPE</t>
  </si>
  <si>
    <t>BR 795-100-100: Common Language CLLI Code Description For Local Identification</t>
  </si>
  <si>
    <t>BR 795-400-100: Common Language CLCI-MSG Code Set</t>
  </si>
  <si>
    <t>SDUA</t>
  </si>
  <si>
    <t>SDUK</t>
  </si>
  <si>
    <t>SDUB</t>
  </si>
  <si>
    <t>SDUM</t>
  </si>
  <si>
    <t>SDUF</t>
  </si>
  <si>
    <t>SDUH</t>
  </si>
  <si>
    <t>SDUC</t>
  </si>
  <si>
    <t>SDUV</t>
  </si>
  <si>
    <t>SDXB</t>
  </si>
  <si>
    <t>SDXA</t>
  </si>
  <si>
    <t>SDXE</t>
  </si>
  <si>
    <t>SDXD</t>
  </si>
  <si>
    <t>2-WAY</t>
  </si>
  <si>
    <t>SDXL</t>
  </si>
  <si>
    <t>SDXS</t>
  </si>
  <si>
    <t>SDWB</t>
  </si>
  <si>
    <t>SDWA</t>
  </si>
  <si>
    <t>SDWF</t>
  </si>
  <si>
    <t>SDRA</t>
  </si>
  <si>
    <t>SDRB</t>
  </si>
  <si>
    <t>SDUP</t>
  </si>
  <si>
    <t>SDUN</t>
  </si>
  <si>
    <t>SDXI</t>
  </si>
  <si>
    <t>SDXH</t>
  </si>
  <si>
    <t>SDXN</t>
  </si>
  <si>
    <t>SDXM</t>
  </si>
  <si>
    <t>SDXQ</t>
  </si>
  <si>
    <t>SDXP</t>
  </si>
  <si>
    <t>SDXG</t>
  </si>
  <si>
    <t>NC CODE</t>
  </si>
  <si>
    <t>STATE KEY</t>
  </si>
  <si>
    <t>STATE</t>
  </si>
  <si>
    <t>APPLWI011GT</t>
  </si>
  <si>
    <t>EUCLWI011GT</t>
  </si>
  <si>
    <t>MDSNWI111GT</t>
  </si>
  <si>
    <t>MILWWI121GT</t>
  </si>
  <si>
    <t>DYTNOH222GT</t>
  </si>
  <si>
    <t>TOLDOH212GT</t>
  </si>
  <si>
    <t>AKRNOH251GT</t>
  </si>
  <si>
    <t>CLMBOH112GT</t>
  </si>
  <si>
    <t>YNTWOH781GT</t>
  </si>
  <si>
    <t>CLEVOH621GT</t>
  </si>
  <si>
    <t>GDRPMIBL20T</t>
  </si>
  <si>
    <t>LNNGMIMN20T</t>
  </si>
  <si>
    <t>SGNWMIFA20T</t>
  </si>
  <si>
    <t>MRQTMIMN20T</t>
  </si>
  <si>
    <t>PNTCMIMN21T</t>
  </si>
  <si>
    <t>DTRTMIBH20T</t>
  </si>
  <si>
    <t>LTRKARFR02T</t>
  </si>
  <si>
    <t>CLEVOH640GT</t>
  </si>
  <si>
    <t>AKRNOH255GT</t>
  </si>
  <si>
    <t>TOLDOH216GT</t>
  </si>
  <si>
    <t>DYTNOH225GT</t>
  </si>
  <si>
    <t>GNBYWI0161T</t>
  </si>
  <si>
    <t>MDSNWI1171T</t>
  </si>
  <si>
    <t>MILWWI1261T</t>
  </si>
  <si>
    <t>TROYMIMN55T</t>
  </si>
  <si>
    <t>GDRPMIBL21T</t>
  </si>
  <si>
    <t>FTSMARSU03T</t>
  </si>
  <si>
    <t>KEY</t>
  </si>
  <si>
    <t>CLLICODE</t>
  </si>
  <si>
    <t>FYVLARHI3ED</t>
  </si>
  <si>
    <t>FTSMARSU2ED</t>
  </si>
  <si>
    <t>LTRKARFR1ED</t>
  </si>
  <si>
    <t>JNBOARMA1ED</t>
  </si>
  <si>
    <t>MILWWI480ED</t>
  </si>
  <si>
    <t>MDSNWI110ED</t>
  </si>
  <si>
    <t>EUCLWI012ED</t>
  </si>
  <si>
    <t>APPLWI010ED</t>
  </si>
  <si>
    <t>DYTNOH231ED</t>
  </si>
  <si>
    <t>PRBGOH661ED</t>
  </si>
  <si>
    <t>KENTOH671ED</t>
  </si>
  <si>
    <t>CLMBOH231ED</t>
  </si>
  <si>
    <t>CLEVOH641ED</t>
  </si>
  <si>
    <t>GDRPMIESDS0</t>
  </si>
  <si>
    <t>CDLCMIMNDS0</t>
  </si>
  <si>
    <t>BYCYMIWSDS0</t>
  </si>
  <si>
    <t>MRQTMIMNDS0</t>
  </si>
  <si>
    <t>ROCHMIMNDS0</t>
  </si>
  <si>
    <t>ANARMIMNDS0</t>
  </si>
  <si>
    <t>MISC_TBL</t>
  </si>
  <si>
    <t>WCHTKSBR07T</t>
  </si>
  <si>
    <t>WCHTKSAM02T</t>
  </si>
  <si>
    <t>WCHTKSAM1ED</t>
  </si>
  <si>
    <t>TPKAKSJA07T</t>
  </si>
  <si>
    <t>TPKAKSJA1ED</t>
  </si>
  <si>
    <t>WCFLTXNI04T</t>
  </si>
  <si>
    <t>WACOTX013ED</t>
  </si>
  <si>
    <t>WACOTX0115T</t>
  </si>
  <si>
    <t>ABLNTXOR15T</t>
  </si>
  <si>
    <t>AMRLTXFL3ED</t>
  </si>
  <si>
    <t>AMRLTX0215T</t>
  </si>
  <si>
    <t>AUSTTXEV1ED</t>
  </si>
  <si>
    <t>AUSTTXGR06T</t>
  </si>
  <si>
    <t>HRLNTXHG03T</t>
  </si>
  <si>
    <t>HRLNTXHG1ED</t>
  </si>
  <si>
    <t>CRCHTXTU3ED</t>
  </si>
  <si>
    <t>CRCHTXTU03T</t>
  </si>
  <si>
    <t>DLLSTXTA04T</t>
  </si>
  <si>
    <t>DLLSTXRI3ED</t>
  </si>
  <si>
    <t>DLLSTXDI3ED</t>
  </si>
  <si>
    <t>ELPSTXMA3ED</t>
  </si>
  <si>
    <t>ELPSTXMA15T</t>
  </si>
  <si>
    <t>FTWOTXED04T</t>
  </si>
  <si>
    <t>FTWOTXED1ED</t>
  </si>
  <si>
    <t>SKSTMOGR1ED</t>
  </si>
  <si>
    <t>STLSMO261ED</t>
  </si>
  <si>
    <t>SPFDMOTL1ED</t>
  </si>
  <si>
    <t>KSCYKSJO1ED</t>
  </si>
  <si>
    <t>PNBLARJE2ED</t>
  </si>
  <si>
    <t>SALNKSTA1ED</t>
  </si>
  <si>
    <t>LWTNOKTB1ED</t>
  </si>
  <si>
    <t>OKCYOKUN1ED</t>
  </si>
  <si>
    <t>MSKGOKMA1ED</t>
  </si>
  <si>
    <t>TULSOKTB1ED</t>
  </si>
  <si>
    <t>ODSSTXEM3ED</t>
  </si>
  <si>
    <t>LBCKTXSW3ED</t>
  </si>
  <si>
    <t>LGVWTXGR3ED</t>
  </si>
  <si>
    <t>TYLRTXLY3ED</t>
  </si>
  <si>
    <t>HSTNTXMC1ED</t>
  </si>
  <si>
    <t>HSTNTXUN1ED</t>
  </si>
  <si>
    <t>BUMTTXTE3ED</t>
  </si>
  <si>
    <t>SNANTXWA3ED</t>
  </si>
  <si>
    <t>STLSMO0501T</t>
  </si>
  <si>
    <t>SPFDMOTL02T</t>
  </si>
  <si>
    <t>KSCYMO5503T</t>
  </si>
  <si>
    <t>OKCYOKCE03T</t>
  </si>
  <si>
    <t>TULSOKTB03T</t>
  </si>
  <si>
    <t>LBCKTXPS15T</t>
  </si>
  <si>
    <t>LGVWTXPL03T</t>
  </si>
  <si>
    <t>TYLRTXLY4GT</t>
  </si>
  <si>
    <t>HSTNTXMO08T</t>
  </si>
  <si>
    <t>SNANTXCA03T</t>
  </si>
  <si>
    <t>OKCYOKCE13T</t>
  </si>
  <si>
    <t>MDLDTXMU15T</t>
  </si>
  <si>
    <t>HSTNTX0802T</t>
  </si>
  <si>
    <t>BUMTTXTE03T</t>
  </si>
  <si>
    <t>SNANTXCA06T</t>
  </si>
  <si>
    <t>EVVLIN0311T</t>
  </si>
  <si>
    <t>IPLSIN0110T</t>
  </si>
  <si>
    <t>CHMPILCP51T</t>
  </si>
  <si>
    <t>COVLILCQ50T</t>
  </si>
  <si>
    <t>WI2</t>
  </si>
  <si>
    <t>TX2</t>
  </si>
  <si>
    <t>TN2</t>
  </si>
  <si>
    <t>SC2</t>
  </si>
  <si>
    <t>OK2</t>
  </si>
  <si>
    <t>OH2</t>
  </si>
  <si>
    <t>NV2</t>
  </si>
  <si>
    <t>NC2</t>
  </si>
  <si>
    <t>MS2</t>
  </si>
  <si>
    <t>MO2</t>
  </si>
  <si>
    <t>MI2</t>
  </si>
  <si>
    <t>LA2</t>
  </si>
  <si>
    <t>KY2</t>
  </si>
  <si>
    <t>KS2</t>
  </si>
  <si>
    <t>IN2</t>
  </si>
  <si>
    <t>IL2</t>
  </si>
  <si>
    <t>GA2</t>
  </si>
  <si>
    <t>FL2</t>
  </si>
  <si>
    <t>CT2</t>
  </si>
  <si>
    <t>CA2</t>
  </si>
  <si>
    <t>AR2</t>
  </si>
  <si>
    <t>AL2</t>
  </si>
  <si>
    <t>E911 FORM</t>
  </si>
  <si>
    <t>BLV TRUNK</t>
  </si>
  <si>
    <t>DA TRUNK</t>
  </si>
  <si>
    <t>CATEGORY</t>
  </si>
  <si>
    <t>REASON</t>
  </si>
  <si>
    <t xml:space="preserve">STATE = </t>
  </si>
  <si>
    <t xml:space="preserve">REGION = </t>
  </si>
  <si>
    <t xml:space="preserve">STATE_CD = </t>
  </si>
  <si>
    <t xml:space="preserve">LATA = </t>
  </si>
  <si>
    <t xml:space="preserve">LATA STATUS = </t>
  </si>
  <si>
    <t xml:space="preserve">MISC_KEY = </t>
  </si>
  <si>
    <t xml:space="preserve">CHOKE_STATUS = </t>
  </si>
  <si>
    <t xml:space="preserve">OS_PROVIDER = </t>
  </si>
  <si>
    <t xml:space="preserve">DA_PROVIDER = </t>
  </si>
  <si>
    <t>SS7 PROVIDER</t>
  </si>
  <si>
    <t>SS7 FORM STATUS</t>
  </si>
  <si>
    <t>SS7 TEST STATUS</t>
  </si>
  <si>
    <t>SS7 CLASS</t>
  </si>
  <si>
    <t>CERTIFICATION STATUS</t>
  </si>
  <si>
    <t>YES NO</t>
  </si>
  <si>
    <t xml:space="preserve">SS7_PROVIDER = </t>
  </si>
  <si>
    <t>SWITCH_STATUS:</t>
  </si>
  <si>
    <t>PSL_STATUS:</t>
  </si>
  <si>
    <t>YESNO_STATUS:</t>
  </si>
  <si>
    <t>SDXK</t>
  </si>
  <si>
    <t>LATA KEY</t>
  </si>
  <si>
    <t>STATE TABLE</t>
  </si>
  <si>
    <t>REGION CODE</t>
  </si>
  <si>
    <t>STATE CODE</t>
  </si>
  <si>
    <t>CHOKE</t>
  </si>
  <si>
    <t>CATEGORY =</t>
  </si>
  <si>
    <t>REASON =</t>
  </si>
  <si>
    <t>LATA TABLE</t>
  </si>
  <si>
    <t>mm|dd|yyyy</t>
  </si>
  <si>
    <t>SS7|64CCC</t>
  </si>
  <si>
    <t>PH</t>
  </si>
  <si>
    <t>RENONV02CT9</t>
  </si>
  <si>
    <t>RENONV1274T</t>
  </si>
  <si>
    <t>SLNSCA0102T</t>
  </si>
  <si>
    <t>BKFDCA1176T</t>
  </si>
  <si>
    <t>SNDGCA0253T</t>
  </si>
  <si>
    <t>EVVLIN03DS0</t>
  </si>
  <si>
    <t>BLTNIN0110T</t>
  </si>
  <si>
    <t>CRPNINCXDS0</t>
  </si>
  <si>
    <t>GARYINGO10T</t>
  </si>
  <si>
    <t>KOKMIN01DS0</t>
  </si>
  <si>
    <t>SPFDILESDS1</t>
  </si>
  <si>
    <t>SPFDILES52T</t>
  </si>
  <si>
    <t>CHMPILCPDS0</t>
  </si>
  <si>
    <t>PEORILPBDS0</t>
  </si>
  <si>
    <t>RCISILRIDS1</t>
  </si>
  <si>
    <t>RCFRILRT52T</t>
  </si>
  <si>
    <t>GENVILGNDS0</t>
  </si>
  <si>
    <t>BLVLILADDS0</t>
  </si>
  <si>
    <t>OCN:</t>
  </si>
  <si>
    <t>DRC:</t>
  </si>
  <si>
    <t>STP-1 CLLI:</t>
  </si>
  <si>
    <t>STP-2 CLLI:</t>
  </si>
  <si>
    <t>SKTNCA0127T</t>
  </si>
  <si>
    <t>SNLOCA0102T</t>
  </si>
  <si>
    <t>VLLJCA01CT9</t>
  </si>
  <si>
    <t>EURKCA01CT9</t>
  </si>
  <si>
    <t>LKPTCA02CT9</t>
  </si>
  <si>
    <t>MLBRCA11CT9</t>
  </si>
  <si>
    <t>MLVYCA01CT9</t>
  </si>
  <si>
    <t>ORNDCA11CT9</t>
  </si>
  <si>
    <t>SNRSCA01CT9</t>
  </si>
  <si>
    <t>SNTCCA11CT9</t>
  </si>
  <si>
    <t>UKIHCA01CT9</t>
  </si>
  <si>
    <t>OKLDCA0301T</t>
  </si>
  <si>
    <t>SNFCCA2101T</t>
  </si>
  <si>
    <t>SNRSCA0130T</t>
  </si>
  <si>
    <t>SNTCCA0102T</t>
  </si>
  <si>
    <t>CHICCA0188T</t>
  </si>
  <si>
    <t>SCRMCA0179T</t>
  </si>
  <si>
    <t>FRSNCA0124T</t>
  </si>
  <si>
    <t>ANHMCA0152T</t>
  </si>
  <si>
    <t>GRDNCA0250T</t>
  </si>
  <si>
    <t>SHOKCA0251T</t>
  </si>
  <si>
    <t>CHCGILWB50T</t>
  </si>
  <si>
    <t>HFESILWL50T</t>
  </si>
  <si>
    <t>SKSTMOGR04T</t>
  </si>
  <si>
    <t>BTRGLAGW0GT</t>
  </si>
  <si>
    <t>NWORLAMA20T</t>
  </si>
  <si>
    <t>LFYTLAMA0GT</t>
  </si>
  <si>
    <t>SHPTLAMA0GT</t>
  </si>
  <si>
    <t>BILXMSED26T</t>
  </si>
  <si>
    <t>JCSNMSCP06T</t>
  </si>
  <si>
    <t>GNWDMSMA06T</t>
  </si>
  <si>
    <t>MOBLALAZ0GT</t>
  </si>
  <si>
    <t>MTGMALMT0GT</t>
  </si>
  <si>
    <t>HNVIALUN0GT</t>
  </si>
  <si>
    <t>BRHMALMT0GT</t>
  </si>
  <si>
    <t>KNVLTNMA84T</t>
  </si>
  <si>
    <t>CHTGTNNS84T</t>
  </si>
  <si>
    <t>NSVLTNMT86T</t>
  </si>
  <si>
    <t>MMPHTNMA84T</t>
  </si>
  <si>
    <t>WNCHKYMA02T</t>
  </si>
  <si>
    <t>MDVIKYMA02T</t>
  </si>
  <si>
    <t>LSVLKYAP2GT</t>
  </si>
  <si>
    <t>CLMBGAMT01T</t>
  </si>
  <si>
    <t>AHVLNCOH04T</t>
  </si>
  <si>
    <t>CHRLNCCA05T</t>
  </si>
  <si>
    <t>GNBONCEU05T</t>
  </si>
  <si>
    <t>RLGHNCHO01T</t>
  </si>
  <si>
    <t>LRBGNCMA02T</t>
  </si>
  <si>
    <t>GNVLSCDT60T</t>
  </si>
  <si>
    <t>FLRNSCMA60T</t>
  </si>
  <si>
    <t>CLMASCSN60T</t>
  </si>
  <si>
    <t>CHTNSCDT60T</t>
  </si>
  <si>
    <t>ATLNGABU02T</t>
  </si>
  <si>
    <t>SVNHGABS03T</t>
  </si>
  <si>
    <t>AGSTGAMT03T</t>
  </si>
  <si>
    <t>ALBYGAMA03T</t>
  </si>
  <si>
    <t>MACNGAMT04T</t>
  </si>
  <si>
    <t>ORLDFLMA04T</t>
  </si>
  <si>
    <t>PNSCFLWA01T</t>
  </si>
  <si>
    <t>PNCYFLMA04T</t>
  </si>
  <si>
    <t>JCVLFLCL05T</t>
  </si>
  <si>
    <t>GSVLFLMA01T</t>
  </si>
  <si>
    <t>DYBHFLPO01T</t>
  </si>
  <si>
    <t>NDADFLGG03T</t>
  </si>
  <si>
    <t>WPBHFLGR02T</t>
  </si>
  <si>
    <t>CENLILCEDS0</t>
  </si>
  <si>
    <t>BLISILBIDS0</t>
  </si>
  <si>
    <t>EGVGILEGDS0</t>
  </si>
  <si>
    <t>LBRDILLMDS0</t>
  </si>
  <si>
    <t>MOBLALAPDS0</t>
  </si>
  <si>
    <t>WPBHFLLEDS0</t>
  </si>
  <si>
    <t>WPBHFLGRDS0</t>
  </si>
  <si>
    <t>PNSCFLWADS0</t>
  </si>
  <si>
    <t>DYBHFLMADS0</t>
  </si>
  <si>
    <t>FTLDFLMRDS0</t>
  </si>
  <si>
    <t>GSVLFLMADS0</t>
  </si>
  <si>
    <t>JCVLFLSMDS0</t>
  </si>
  <si>
    <t>MIAMFLBCDS0</t>
  </si>
  <si>
    <t>ORLDFLMA34T</t>
  </si>
  <si>
    <t>FTPRFLMA07T</t>
  </si>
  <si>
    <t>MIAMFLRR1GT</t>
  </si>
  <si>
    <t>WTVLGAES11T</t>
  </si>
  <si>
    <t>SVNHGABS12T</t>
  </si>
  <si>
    <t>MACNGAMT13T</t>
  </si>
  <si>
    <t>CRVLGAMA38C</t>
  </si>
  <si>
    <t>CLMBGAMT13T</t>
  </si>
  <si>
    <t>ATLNGAFP12T</t>
  </si>
  <si>
    <t>ALBYGAMA13T</t>
  </si>
  <si>
    <t>AGSTGAMT11T</t>
  </si>
  <si>
    <t>ATLNGABU03T</t>
  </si>
  <si>
    <t>FRFTKYMADS0</t>
  </si>
  <si>
    <t>HPVLKYMADS0</t>
  </si>
  <si>
    <t>LSVLKY26DS0</t>
  </si>
  <si>
    <t>MDVIKYMADS0</t>
  </si>
  <si>
    <t>OWBOKYMADS0</t>
  </si>
  <si>
    <t>PDCHKYMADS0</t>
  </si>
  <si>
    <t>RCMDKYMADS0</t>
  </si>
  <si>
    <t>WNCHKYMADS0</t>
  </si>
  <si>
    <t>LSVLKYAP30T</t>
  </si>
  <si>
    <t>ALXNLAMADS0</t>
  </si>
  <si>
    <t>BTRGLAWNDS0</t>
  </si>
  <si>
    <t>DELHLAMADS0</t>
  </si>
  <si>
    <t>LFYTLAMADS0</t>
  </si>
  <si>
    <t>NWORLACADS0</t>
  </si>
  <si>
    <t>NWORLAFRDS0</t>
  </si>
  <si>
    <t>SHPTLAMADS0</t>
  </si>
  <si>
    <t>NWORLAMA0GT</t>
  </si>
  <si>
    <t>BILXMSED06T</t>
  </si>
  <si>
    <t>BILXMSEDDS0</t>
  </si>
  <si>
    <t>GNWDMSMADS0</t>
  </si>
  <si>
    <t>JCSNMSBLDS0</t>
  </si>
  <si>
    <t>SKVLMSMADS0</t>
  </si>
  <si>
    <t>AHVLNCOH25G</t>
  </si>
  <si>
    <t>CHRLNCCA34G</t>
  </si>
  <si>
    <t>CHRLNCLP35F</t>
  </si>
  <si>
    <t>CHRLNCUN59F</t>
  </si>
  <si>
    <t>GLBONCMA73F</t>
  </si>
  <si>
    <t>GNBONCEU33G</t>
  </si>
  <si>
    <t>LRBGNCMA27F</t>
  </si>
  <si>
    <t>RLGHNCMO85F</t>
  </si>
  <si>
    <t>RTTNNCCE28G</t>
  </si>
  <si>
    <t>WLMGNCFO76G</t>
  </si>
  <si>
    <t>WNSLNCFI74H</t>
  </si>
  <si>
    <t>CHTNSCLB55E</t>
  </si>
  <si>
    <t>CLMASCSN25E</t>
  </si>
  <si>
    <t>ESLYSCMA85E</t>
  </si>
  <si>
    <t>FLRNSCMA66F</t>
  </si>
  <si>
    <t>UNINSCMA42E</t>
  </si>
  <si>
    <t>CHTGTNDTDS0</t>
  </si>
  <si>
    <t>MMPHTNSLDS0</t>
  </si>
  <si>
    <t>NSVLTNSTDS0</t>
  </si>
  <si>
    <t>NSVLTNMT84T</t>
  </si>
  <si>
    <t>FRSNCA01CT9</t>
  </si>
  <si>
    <t>SNLOCA01CT9</t>
  </si>
  <si>
    <t>JCSNCA01CT9</t>
  </si>
  <si>
    <t>MDSTCA02CT9</t>
  </si>
  <si>
    <t>SNADCA11CT9</t>
  </si>
  <si>
    <t>BKFDCA12CT9</t>
  </si>
  <si>
    <t>ELCNCA01CT9</t>
  </si>
  <si>
    <t>SNANCA12CT9</t>
  </si>
  <si>
    <t>SNDGCA16CT9</t>
  </si>
  <si>
    <t>SNDGCA0290T</t>
  </si>
  <si>
    <t>HLWDCA01CT9</t>
  </si>
  <si>
    <t>RILTCA11CT9</t>
  </si>
  <si>
    <t>SHOKCA01CT9</t>
  </si>
  <si>
    <t>SNGBCA01CT9</t>
  </si>
  <si>
    <t>VNTRCA02CT9</t>
  </si>
  <si>
    <t>MYVICA01CT9</t>
  </si>
  <si>
    <t>PLVLCA12CT9</t>
  </si>
  <si>
    <t>SCRMCA01CT9</t>
  </si>
  <si>
    <t>SCRMCA0103T</t>
  </si>
  <si>
    <t>SNCZCA01CT9</t>
  </si>
  <si>
    <t>OS_KEY =</t>
  </si>
  <si>
    <t>DA_KEY =</t>
  </si>
  <si>
    <t xml:space="preserve">SS7_KEY = </t>
  </si>
  <si>
    <t>WCFLTXNI3ED</t>
  </si>
  <si>
    <t>PNCYFLMADS0</t>
  </si>
  <si>
    <t>SLNSCA01CT9</t>
  </si>
  <si>
    <t>VISLCA11CT9</t>
  </si>
  <si>
    <t>AUBNCA01CT9</t>
  </si>
  <si>
    <t>RDNGCA11CT9</t>
  </si>
  <si>
    <t>CHICCA01CT9</t>
  </si>
  <si>
    <t>LOW ALPHA</t>
  </si>
  <si>
    <t>AT&amp;T&gt;CLEC</t>
  </si>
  <si>
    <t>CLEC&gt;AT&amp;T</t>
  </si>
  <si>
    <t>LT</t>
  </si>
  <si>
    <t>DD</t>
  </si>
  <si>
    <t>TC</t>
  </si>
  <si>
    <t>TG</t>
  </si>
  <si>
    <t>LL</t>
  </si>
  <si>
    <t>911 SELECTIVE ROUTER</t>
  </si>
  <si>
    <t>JCC</t>
  </si>
  <si>
    <t>ACCESS TANDEM</t>
  </si>
  <si>
    <t>END OFFICE</t>
  </si>
  <si>
    <t>LOCAL TANDEM</t>
  </si>
  <si>
    <t>J</t>
  </si>
  <si>
    <t>JCR</t>
  </si>
  <si>
    <t>DIRECTORY ASSISTANCE</t>
  </si>
  <si>
    <t>DIRECTORY ASSISTANCE CALL COMPLETION</t>
  </si>
  <si>
    <t>JCN8</t>
  </si>
  <si>
    <t>JCMF</t>
  </si>
  <si>
    <t>JCCCN8</t>
  </si>
  <si>
    <t>JCCNC8</t>
  </si>
  <si>
    <t>JCCCMF</t>
  </si>
  <si>
    <t>JNC8</t>
  </si>
  <si>
    <t>TOPS TANDEM</t>
  </si>
  <si>
    <t>DS1:</t>
  </si>
  <si>
    <t>DS3:</t>
  </si>
  <si>
    <t>LT|LT</t>
  </si>
  <si>
    <t>LL|LL</t>
  </si>
  <si>
    <t>SWITCHING LEVEL</t>
  </si>
  <si>
    <t>TM</t>
  </si>
  <si>
    <t>TM|TM</t>
  </si>
  <si>
    <t>JXT</t>
  </si>
  <si>
    <t>JXTKE</t>
  </si>
  <si>
    <t>JSG</t>
  </si>
  <si>
    <t>SH-D</t>
  </si>
  <si>
    <t>SHSA</t>
  </si>
  <si>
    <t>SHSC</t>
  </si>
  <si>
    <t>JSGKE</t>
  </si>
  <si>
    <t>JCRKE</t>
  </si>
  <si>
    <t>VR|VR</t>
  </si>
  <si>
    <t>AM|AM</t>
  </si>
  <si>
    <t>JAMKE</t>
  </si>
  <si>
    <t>AM</t>
  </si>
  <si>
    <t>JAM</t>
  </si>
  <si>
    <t>AL|AL</t>
  </si>
  <si>
    <t>Jnpa</t>
  </si>
  <si>
    <t>SDZR</t>
  </si>
  <si>
    <t>JELSKE</t>
  </si>
  <si>
    <t>SDZK</t>
  </si>
  <si>
    <t>JELS</t>
  </si>
  <si>
    <t>SDZA</t>
  </si>
  <si>
    <t>LI</t>
  </si>
  <si>
    <t>LI|LI</t>
  </si>
  <si>
    <t>LS|LS</t>
  </si>
  <si>
    <t>LS</t>
  </si>
  <si>
    <t>TS|TS</t>
  </si>
  <si>
    <t>TS</t>
  </si>
  <si>
    <t>ET</t>
  </si>
  <si>
    <t>ACCESS TO OPERATOR|DIRECTORY ASSISTANCE|DACC - COIN|NonCOIN</t>
  </si>
  <si>
    <t>ACCESS TO OPERATOR|DIRECTORY ASSISTANCE|DACC - NonCOIN</t>
  </si>
  <si>
    <t>ACCESS TO OPERATOR|DIRECTORY ASSISTANCE|DACC - COIN</t>
  </si>
  <si>
    <t>ACCESS TO OPERATOR|DIRECTORY ASSISTANCE - COIN|NonCOIN</t>
  </si>
  <si>
    <t>ACCESS TO OPERATOR|DIRECTORY ASSISTANCE - NonCOIN</t>
  </si>
  <si>
    <t>ACCESS TO OPERATOR|DIRECTORY ASSISTANCE - COIN</t>
  </si>
  <si>
    <t>JCCnpa</t>
  </si>
  <si>
    <t>ACCESS TO OPERATOR - OSS</t>
  </si>
  <si>
    <t>ACCESS TO OPERATOR - MOSS</t>
  </si>
  <si>
    <t>ACCESS TO OPERATOR - EAOSS</t>
  </si>
  <si>
    <t>OD</t>
  </si>
  <si>
    <t>SDYB</t>
  </si>
  <si>
    <t>IR</t>
  </si>
  <si>
    <t>SHSE</t>
  </si>
  <si>
    <t>J800KE</t>
  </si>
  <si>
    <t>CLEC 800</t>
  </si>
  <si>
    <t>SHSD</t>
  </si>
  <si>
    <t>J800</t>
  </si>
  <si>
    <t>SH-A</t>
  </si>
  <si>
    <t>INTERCEPT</t>
  </si>
  <si>
    <t>MODIFIER</t>
  </si>
  <si>
    <t>[4]</t>
  </si>
  <si>
    <t>TRUNK ARCHITECTURE - 9STATE</t>
  </si>
  <si>
    <t xml:space="preserve">TRK_ARC_KEY = </t>
  </si>
  <si>
    <t xml:space="preserve">TRK_ARC = </t>
  </si>
  <si>
    <t>OSDA PROVIDER</t>
  </si>
  <si>
    <t>4=JCN3</t>
  </si>
  <si>
    <t>5=JNC2</t>
  </si>
  <si>
    <t>6=JCM4</t>
  </si>
  <si>
    <t>7=JCM4</t>
  </si>
  <si>
    <t>4=JCN3npa</t>
  </si>
  <si>
    <t>7=JCM4npa</t>
  </si>
  <si>
    <t>5=JNC2npa</t>
  </si>
  <si>
    <t>6=JCM4npa</t>
  </si>
  <si>
    <t>ABLNTXOW3ED</t>
  </si>
  <si>
    <t>CODE</t>
  </si>
  <si>
    <t>SDZT</t>
  </si>
  <si>
    <t>DIRECTORY &amp; OPERATOR ASSISTANCE</t>
  </si>
  <si>
    <t>VERIFICATION</t>
  </si>
  <si>
    <t>POI CLLI</t>
  </si>
  <si>
    <t>ARCHITECTURE LIST - 22STATE</t>
  </si>
  <si>
    <t>OPTIONAL</t>
  </si>
  <si>
    <t>1-WAY CLEC&gt;AT&amp;T</t>
  </si>
  <si>
    <t>1-WAY AT&amp;T&gt;CLEC</t>
  </si>
  <si>
    <t>SUBTENDING RELATIONSHIP</t>
  </si>
  <si>
    <t>LEGEND:</t>
  </si>
  <si>
    <t>WHEN APPLICABLE</t>
  </si>
  <si>
    <t>TRAFFIC USE MODIFIER</t>
  </si>
  <si>
    <t>TTT</t>
  </si>
  <si>
    <t>EC</t>
  </si>
  <si>
    <t>Y</t>
  </si>
  <si>
    <t>N</t>
  </si>
  <si>
    <t>EA</t>
  </si>
  <si>
    <t>NOTES</t>
  </si>
  <si>
    <t>TKSIG</t>
  </si>
  <si>
    <t>D.NPANXX</t>
  </si>
  <si>
    <t>1 = Originating ● 2 = Terminating ● 3 = 2 Way</t>
  </si>
  <si>
    <t>JKE = Voice &amp; Data ● JKET = Data ● JKEV = Voice</t>
  </si>
  <si>
    <t>1O = 1-WAY AT&amp;T&gt;CLEC ++</t>
  </si>
  <si>
    <t>1T = 1-WAY AT&amp;T&gt;CLEC or CLEC&gt;AT&amp;T</t>
  </si>
  <si>
    <t>2W = 2-WAY LOW ALPHA</t>
  </si>
  <si>
    <t>TTT - TRANSPORT TRUNK TERMINATION</t>
  </si>
  <si>
    <t>TKSIG - TRUNK SIGNALING</t>
  </si>
  <si>
    <t>DIR - DIRECTIONALITY</t>
  </si>
  <si>
    <t>Required on all ASR</t>
  </si>
  <si>
    <t>CC - COMPANY CODE</t>
  </si>
  <si>
    <t>D.NPANXX - DESIRED NPA &amp; NXX</t>
  </si>
  <si>
    <t>JKE or JKET or JKEV</t>
  </si>
  <si>
    <t>4,5,6 or 7</t>
  </si>
  <si>
    <t>OS|DA SIGNALING TABLE</t>
  </si>
  <si>
    <t>OSS Inband</t>
  </si>
  <si>
    <t xml:space="preserve">OA - </t>
  </si>
  <si>
    <t xml:space="preserve">OB - </t>
  </si>
  <si>
    <t xml:space="preserve">OC - </t>
  </si>
  <si>
    <t>OSS Expanded Inband</t>
  </si>
  <si>
    <t>OSS Multi-Wink</t>
  </si>
  <si>
    <t xml:space="preserve">OD - </t>
  </si>
  <si>
    <t xml:space="preserve">OE - </t>
  </si>
  <si>
    <t xml:space="preserve">OF - </t>
  </si>
  <si>
    <t>MOSS Inband</t>
  </si>
  <si>
    <t>MOSS Expanded Inband</t>
  </si>
  <si>
    <t>MOSS Multi-Wink</t>
  </si>
  <si>
    <t>EAOSS Inband</t>
  </si>
  <si>
    <t>EAOSS Expanded Inband</t>
  </si>
  <si>
    <t>EAOSS Multi-Wink</t>
  </si>
  <si>
    <t xml:space="preserve">OG - </t>
  </si>
  <si>
    <t xml:space="preserve">OH - </t>
  </si>
  <si>
    <t xml:space="preserve">OI - </t>
  </si>
  <si>
    <t>DIRECTORY ASSISTANCE AND CALL COMPLETION</t>
  </si>
  <si>
    <t>JCCKE or JCCKET or JCCKEV</t>
  </si>
  <si>
    <t>ACCESS TO OPERATOR SIGNALING</t>
  </si>
  <si>
    <t>TKSIG TABLE</t>
  </si>
  <si>
    <t>4,5 or 6</t>
  </si>
  <si>
    <t>TTT TABLE</t>
  </si>
  <si>
    <t>4 - Operator Trunk Coin</t>
  </si>
  <si>
    <t>5 - Operator Trunk NonCoin</t>
  </si>
  <si>
    <t xml:space="preserve"> ¶¶  AT&amp;T&gt;CLEC</t>
  </si>
  <si>
    <t>¶¶ AT&amp;T&gt;CLEC</t>
  </si>
  <si>
    <t>6 - Operator Trunk Coin &amp; NonCoin</t>
  </si>
  <si>
    <t>7 - Operator Trunk Full Features</t>
  </si>
  <si>
    <t>SPEC CODE = ELCSXL</t>
  </si>
  <si>
    <t>DIR CODE</t>
  </si>
  <si>
    <t>AF or IH</t>
  </si>
  <si>
    <t>DF, AF or IH</t>
  </si>
  <si>
    <t>JXIALKE</t>
  </si>
  <si>
    <t>JXIRLKE</t>
  </si>
  <si>
    <t>JXIRL</t>
  </si>
  <si>
    <t>LS|LL</t>
  </si>
  <si>
    <t>ANCILLARY CODING GRID</t>
  </si>
  <si>
    <t>TBL-c</t>
  </si>
  <si>
    <t>TBL-b</t>
  </si>
  <si>
    <t>TBL-a</t>
  </si>
  <si>
    <t>TBL-e</t>
  </si>
  <si>
    <t>E911 [EMERGENCY SERVICE]</t>
  </si>
  <si>
    <t>800 SERVICE</t>
  </si>
  <si>
    <t>EA = MF ● EC = SS7 ● TBL-* = Refer to OS|DA Signaling Tables</t>
  </si>
  <si>
    <t>TBL-a OSS [Operator Services Signaling]</t>
  </si>
  <si>
    <t>TBL-b MOSS [Modified Operator Services Signaling]</t>
  </si>
  <si>
    <t>TBL-c EAOSS [Exchange Access Operator Services Signaling]</t>
  </si>
  <si>
    <t>TBL-d MOSS + EAOSS</t>
  </si>
  <si>
    <t>TBL-e OSS + MOSS + EAOSS</t>
  </si>
  <si>
    <t>TBL-d</t>
  </si>
  <si>
    <t>CHOKE [MASS CALLING]</t>
  </si>
  <si>
    <t>E911 EMERGENCY</t>
  </si>
  <si>
    <t>SUPERGROUP</t>
  </si>
  <si>
    <t>TM|AM</t>
  </si>
  <si>
    <t>TS|AL</t>
  </si>
  <si>
    <t>JXIAL</t>
  </si>
  <si>
    <t>JXSGKE</t>
  </si>
  <si>
    <t>JXSG</t>
  </si>
  <si>
    <t>JXSRKE</t>
  </si>
  <si>
    <t>JXSR</t>
  </si>
  <si>
    <t>DIRECTIONALITY TYPE</t>
  </si>
  <si>
    <t>JKE</t>
  </si>
  <si>
    <t>DF or PH</t>
  </si>
  <si>
    <t>INTRALATA TOLL &amp; LOCAL</t>
  </si>
  <si>
    <t>INTERLATA TOLL</t>
  </si>
  <si>
    <t>TRANSIT TRAFFIC ORIGINATING AND ALL TRAFFIC TERMINATING</t>
  </si>
  <si>
    <t>LOCAL TRANSIT</t>
  </si>
  <si>
    <t>LOCAL NON-TRANSIT</t>
  </si>
  <si>
    <t>ALL TRAFFIC</t>
  </si>
  <si>
    <t>NON-TRANSIT &amp; TRANSIT</t>
  </si>
  <si>
    <t>INTERLATA LOCAL</t>
  </si>
  <si>
    <t>LOCAL</t>
  </si>
  <si>
    <t>AF, DF or IH</t>
  </si>
  <si>
    <t>APPLWI0171T</t>
  </si>
  <si>
    <t>STPTWI0161T</t>
  </si>
  <si>
    <t>EUCLWI0161T</t>
  </si>
  <si>
    <t>MILWWI4561T</t>
  </si>
  <si>
    <t>BRHMALMT1GT</t>
  </si>
  <si>
    <t>SKTNCA01CT9</t>
  </si>
  <si>
    <t>SNRACA13CT9</t>
  </si>
  <si>
    <t>CLEVOH620GT</t>
  </si>
  <si>
    <t>YNTWOH780GT</t>
  </si>
  <si>
    <t>WOTNOH8801T</t>
  </si>
  <si>
    <t>ANARMIMN20T</t>
  </si>
  <si>
    <t>DTRTMIVW20T</t>
  </si>
  <si>
    <t>WAYNMIMN20T</t>
  </si>
  <si>
    <t>WBFDMIMN20T</t>
  </si>
  <si>
    <t>TRCYMIMN20T</t>
  </si>
  <si>
    <t>SBNDIN0108T</t>
  </si>
  <si>
    <t>NWALIN0111T</t>
  </si>
  <si>
    <t>CRPNINCX10T</t>
  </si>
  <si>
    <t>CLMBIN0110T</t>
  </si>
  <si>
    <t>VINCIN0110T</t>
  </si>
  <si>
    <t>CFVLIN0104T</t>
  </si>
  <si>
    <t>IPLSIN0820T</t>
  </si>
  <si>
    <t>KOKMIN0106T</t>
  </si>
  <si>
    <t>MUNCIN0105T</t>
  </si>
  <si>
    <t>RCISILRI51T</t>
  </si>
  <si>
    <t>CENLILCE51T</t>
  </si>
  <si>
    <t>DCTRILDC51T</t>
  </si>
  <si>
    <t>NETWORK CONFIGURATION</t>
  </si>
  <si>
    <t>CHCGILWB55T</t>
  </si>
  <si>
    <t>CHCGILID71T</t>
  </si>
  <si>
    <t>CHCGILNE20T</t>
  </si>
  <si>
    <t>CHCGILST55T</t>
  </si>
  <si>
    <t>HRVYILHA61T</t>
  </si>
  <si>
    <t>LGRCILLG55T</t>
  </si>
  <si>
    <t>LBRDILLM20T</t>
  </si>
  <si>
    <t>NCHCILNC20T</t>
  </si>
  <si>
    <t>NBRKILNT55T</t>
  </si>
  <si>
    <t>JOLTILJO20T</t>
  </si>
  <si>
    <t>GDSDALMT0GT</t>
  </si>
  <si>
    <t>HNVIALMT0GT</t>
  </si>
  <si>
    <t>MTGMALMT02T</t>
  </si>
  <si>
    <t>MOBLALAZ1GT</t>
  </si>
  <si>
    <t>OKLDCA0302T</t>
  </si>
  <si>
    <t>LSANCA0398T</t>
  </si>
  <si>
    <t>FTWOTXED03T</t>
  </si>
  <si>
    <t>DLLSTXWH01T</t>
  </si>
  <si>
    <t>CHTGTNNS90T</t>
  </si>
  <si>
    <t>MMPHTNMT93T</t>
  </si>
  <si>
    <t>LWTNOKTB02T</t>
  </si>
  <si>
    <t>WLMGNCFO12T</t>
  </si>
  <si>
    <t>RLGHNCMO22T</t>
  </si>
  <si>
    <t>GNBONCEU21T</t>
  </si>
  <si>
    <t>WNSLNCFI12T</t>
  </si>
  <si>
    <t>CHRLNCCA29T</t>
  </si>
  <si>
    <t>ALXNLAMA05T</t>
  </si>
  <si>
    <t>SHPTLAMA05T</t>
  </si>
  <si>
    <t>KSCYKSJO07T</t>
  </si>
  <si>
    <t>FTLDFLPL13T</t>
  </si>
  <si>
    <t>PNCYFLMA32T</t>
  </si>
  <si>
    <t>PNSCFLBL35T</t>
  </si>
  <si>
    <t>RVSDCA0125T</t>
  </si>
  <si>
    <t>AUSTTXGR1ED</t>
  </si>
  <si>
    <t>FYVLARHI02T</t>
  </si>
  <si>
    <t>JNBOARMA02T</t>
  </si>
  <si>
    <t>PNBLARJE02T</t>
  </si>
  <si>
    <t>SNANTXDI01T</t>
  </si>
  <si>
    <t>HNVITXHN02T</t>
  </si>
  <si>
    <t>HSTNTX0806T</t>
  </si>
  <si>
    <t>HSTNTXJA07T</t>
  </si>
  <si>
    <t>NCGDTXNC02T</t>
  </si>
  <si>
    <t>AUSTTXHO01T</t>
  </si>
  <si>
    <t>DLLSTXRI01T</t>
  </si>
  <si>
    <t>DLLSTXTA05T</t>
  </si>
  <si>
    <t>FTWOTXCR01T</t>
  </si>
  <si>
    <t>KNVLTNWH93T</t>
  </si>
  <si>
    <t>NSVLTNWM92T</t>
  </si>
  <si>
    <t>JCSNTNMA84T</t>
  </si>
  <si>
    <t>ANTNALMT0GT</t>
  </si>
  <si>
    <t>BRHMALHW0GT</t>
  </si>
  <si>
    <t>GDSDALMT01T</t>
  </si>
  <si>
    <t>ALHBCA0165T</t>
  </si>
  <si>
    <t>GRDNCA0254T</t>
  </si>
  <si>
    <t>LSANCA0527T</t>
  </si>
  <si>
    <t>RDNGCA0225T</t>
  </si>
  <si>
    <t>EURKCA0141T</t>
  </si>
  <si>
    <t>SNVACA0155T</t>
  </si>
  <si>
    <t>WLMGNCFO03T</t>
  </si>
  <si>
    <t>KSCYKSJO02T</t>
  </si>
  <si>
    <t>DDCYKS0107T</t>
  </si>
  <si>
    <t>HTSNKS0207T</t>
  </si>
  <si>
    <t>PRSSKSWA07T</t>
  </si>
  <si>
    <t>HAYSKS1107T</t>
  </si>
  <si>
    <t>SALNKSTA07T</t>
  </si>
  <si>
    <t>PEORILPJ52T</t>
  </si>
  <si>
    <t>ALTSOKMA01T</t>
  </si>
  <si>
    <t>ARMROKMA02T</t>
  </si>
  <si>
    <t>AL6</t>
  </si>
  <si>
    <t>TN6</t>
  </si>
  <si>
    <t>DAVLKYMA01T</t>
  </si>
  <si>
    <t>CLMBMSMA06T</t>
  </si>
  <si>
    <t>HTBGMSMA06T</t>
  </si>
  <si>
    <t>MRDNMSTL07T</t>
  </si>
  <si>
    <t>TUPLMSMA07T</t>
  </si>
  <si>
    <t>MONRLAMA06T</t>
  </si>
  <si>
    <t>LKCHLADT06T</t>
  </si>
  <si>
    <t>NWORLAMT01T</t>
  </si>
  <si>
    <t>LSVLKYWE1GT</t>
  </si>
  <si>
    <t>BWLGKYMA01T</t>
  </si>
  <si>
    <t>OWBOKYMA1GT</t>
  </si>
  <si>
    <t>KY5</t>
  </si>
  <si>
    <t>CLMASCSA60T</t>
  </si>
  <si>
    <t>SC6</t>
  </si>
  <si>
    <t>SC7</t>
  </si>
  <si>
    <t>CHRLNCBO05T</t>
  </si>
  <si>
    <t>VLDSGAMA03T</t>
  </si>
  <si>
    <t>WYCRGAMA02T</t>
  </si>
  <si>
    <t>ATHNGAMA03T</t>
  </si>
  <si>
    <t>ATLNGAEP01T</t>
  </si>
  <si>
    <t>ATLNGABU04T</t>
  </si>
  <si>
    <t>GSVLGAMA03T</t>
  </si>
  <si>
    <t>NRCRGAMA02T</t>
  </si>
  <si>
    <t>JCVLFLSM01T</t>
  </si>
  <si>
    <t>COCOFLMA04T</t>
  </si>
  <si>
    <t>ORLDFLCL01T</t>
  </si>
  <si>
    <t>MIAMFLGR05T</t>
  </si>
  <si>
    <t>NDADFLGG01T</t>
  </si>
  <si>
    <t>NDADFLGG04T</t>
  </si>
  <si>
    <t>PMBHFLMA06T</t>
  </si>
  <si>
    <t>STLSMO2101T</t>
  </si>
  <si>
    <t>CHLCMOMI06T</t>
  </si>
  <si>
    <t>KKVLMOMO10T</t>
  </si>
  <si>
    <t>MBRLMOAM06T</t>
  </si>
  <si>
    <t>STJSMODN03T</t>
  </si>
  <si>
    <t>CLTNOKMA02T</t>
  </si>
  <si>
    <t>DRNTOKMA02T</t>
  </si>
  <si>
    <t>ENIDOKMA02T</t>
  </si>
  <si>
    <t>BRVLOKFE01T</t>
  </si>
  <si>
    <t>AAA</t>
  </si>
  <si>
    <t>NPA-520</t>
  </si>
  <si>
    <t>NPA-591</t>
  </si>
  <si>
    <t>714-977|949-977</t>
  </si>
  <si>
    <t>909-431|951-431</t>
  </si>
  <si>
    <t>805-629</t>
  </si>
  <si>
    <t>510-762|925-762</t>
  </si>
  <si>
    <t>415-478|650-478</t>
  </si>
  <si>
    <t>707-270</t>
  </si>
  <si>
    <t>408-575|831-575</t>
  </si>
  <si>
    <t>920-444</t>
  </si>
  <si>
    <t>608-281</t>
  </si>
  <si>
    <t>414-799</t>
  </si>
  <si>
    <t>217-591</t>
  </si>
  <si>
    <t>618-399</t>
  </si>
  <si>
    <t>812-451</t>
  </si>
  <si>
    <t>317-239</t>
  </si>
  <si>
    <t>313-298</t>
  </si>
  <si>
    <t>810-251</t>
  </si>
  <si>
    <t>989-298</t>
  </si>
  <si>
    <t>517-363</t>
  </si>
  <si>
    <t>269-333|616-770</t>
  </si>
  <si>
    <t>216-578</t>
  </si>
  <si>
    <t>614-821</t>
  </si>
  <si>
    <t>330-370|330-450</t>
  </si>
  <si>
    <t>419-240</t>
  </si>
  <si>
    <t>937-457</t>
  </si>
  <si>
    <t>706-966</t>
  </si>
  <si>
    <t>205-741</t>
  </si>
  <si>
    <t>256-545</t>
  </si>
  <si>
    <t>256-220</t>
  </si>
  <si>
    <t>334-860</t>
  </si>
  <si>
    <t>251-770</t>
  </si>
  <si>
    <t>850-310</t>
  </si>
  <si>
    <t>850-560</t>
  </si>
  <si>
    <t>904-340</t>
  </si>
  <si>
    <t>407-424</t>
  </si>
  <si>
    <t>954-490|954-550</t>
  </si>
  <si>
    <t>772-270|772-590</t>
  </si>
  <si>
    <t>305-550</t>
  </si>
  <si>
    <t>561-280|561-550|561-580|772-250</t>
  </si>
  <si>
    <t>404-741|404-744</t>
  </si>
  <si>
    <t>912-947</t>
  </si>
  <si>
    <t>478-646</t>
  </si>
  <si>
    <t>502-571</t>
  </si>
  <si>
    <t>615-737</t>
  </si>
  <si>
    <t>318-420</t>
  </si>
  <si>
    <t>318-320</t>
  </si>
  <si>
    <t>504-260</t>
  </si>
  <si>
    <t>225-499</t>
  </si>
  <si>
    <t>601-995</t>
  </si>
  <si>
    <t>228-993|228-994</t>
  </si>
  <si>
    <t>MS4</t>
  </si>
  <si>
    <t>901-535</t>
  </si>
  <si>
    <t>828-240</t>
  </si>
  <si>
    <t>704-570</t>
  </si>
  <si>
    <t>336-680</t>
  </si>
  <si>
    <t>336-730</t>
  </si>
  <si>
    <t>919-860</t>
  </si>
  <si>
    <t>910-820</t>
  </si>
  <si>
    <t>864-291</t>
  </si>
  <si>
    <t>803-742</t>
  </si>
  <si>
    <t>843-721</t>
  </si>
  <si>
    <t>423-642</t>
  </si>
  <si>
    <t>865-656</t>
  </si>
  <si>
    <t>501-433</t>
  </si>
  <si>
    <t>479-288</t>
  </si>
  <si>
    <t>KS4</t>
  </si>
  <si>
    <t>913-576</t>
  </si>
  <si>
    <t>316-436</t>
  </si>
  <si>
    <t>785-297</t>
  </si>
  <si>
    <t>580-460</t>
  </si>
  <si>
    <t>405-460</t>
  </si>
  <si>
    <t>918-460</t>
  </si>
  <si>
    <t>806-770</t>
  </si>
  <si>
    <t>940-880</t>
  </si>
  <si>
    <t>214-787</t>
  </si>
  <si>
    <t>817-787</t>
  </si>
  <si>
    <t>903-610|903-901</t>
  </si>
  <si>
    <t>903-377|903-507</t>
  </si>
  <si>
    <t>254-388</t>
  </si>
  <si>
    <t>512-390</t>
  </si>
  <si>
    <t>281-390|713-390|713-889</t>
  </si>
  <si>
    <t>361-560</t>
  </si>
  <si>
    <t>210-470</t>
  </si>
  <si>
    <t>956-390</t>
  </si>
  <si>
    <t>775-793</t>
  </si>
  <si>
    <t>314-969</t>
  </si>
  <si>
    <t>417-577|417-578</t>
  </si>
  <si>
    <t>816-576</t>
  </si>
  <si>
    <t>530-766|916-766</t>
  </si>
  <si>
    <t>559-247</t>
  </si>
  <si>
    <t>619-570|760-570|858-570</t>
  </si>
  <si>
    <t>661-842</t>
  </si>
  <si>
    <t>831-766</t>
  </si>
  <si>
    <t>209-766|559-766</t>
  </si>
  <si>
    <t>AL7</t>
  </si>
  <si>
    <t>ASSIGNED BY AT&amp;T</t>
  </si>
  <si>
    <t>** CHICAGO</t>
  </si>
  <si>
    <t>ILEC TANDEM</t>
  </si>
  <si>
    <t>PHRMNV12DS0</t>
  </si>
  <si>
    <t>HERNTXHEDS0</t>
  </si>
  <si>
    <t>GSVLTXHODS0</t>
  </si>
  <si>
    <t>DESNTXHODS0</t>
  </si>
  <si>
    <t>LINNMOTWDS1</t>
  </si>
  <si>
    <t>BCCKIN01DS0</t>
  </si>
  <si>
    <t>AUBNIN01DS3</t>
  </si>
  <si>
    <t>HNTNIN01DS0</t>
  </si>
  <si>
    <t>KDVLIN01DS1</t>
  </si>
  <si>
    <t>QNCYILQYDS0</t>
  </si>
  <si>
    <t>FRSTILFODS0</t>
  </si>
  <si>
    <t>STNGILSIDS0</t>
  </si>
  <si>
    <t>CAIRILCFDS0</t>
  </si>
  <si>
    <t>A-Link or B-Link Connectivity to AT&amp;T is available and Conformance Testing is required when AT&amp;T is the SS7 Provider</t>
  </si>
  <si>
    <t>AT&amp;T recommends a minimum of two 911 Trunks using diverse T1 Facilities</t>
  </si>
  <si>
    <t>Brian Quintal</t>
  </si>
  <si>
    <t>bq3880@att.com</t>
  </si>
  <si>
    <t xml:space="preserve">NIT = </t>
  </si>
  <si>
    <t>Unassigned</t>
  </si>
  <si>
    <t>Cheryl Martinez</t>
  </si>
  <si>
    <t>cm2894@att.com</t>
  </si>
  <si>
    <t>NAME</t>
  </si>
  <si>
    <t>PHONE #</t>
  </si>
  <si>
    <t>EMAIL</t>
  </si>
  <si>
    <t>NAME_TBL</t>
  </si>
  <si>
    <t>NIT</t>
  </si>
  <si>
    <t>PM</t>
  </si>
  <si>
    <t>LEVEL</t>
  </si>
  <si>
    <t>TPE</t>
  </si>
  <si>
    <t xml:space="preserve">AMGR = </t>
  </si>
  <si>
    <t>R2</t>
  </si>
  <si>
    <t>R3</t>
  </si>
  <si>
    <t>R4</t>
  </si>
  <si>
    <t>R5</t>
  </si>
  <si>
    <t>R6</t>
  </si>
  <si>
    <t xml:space="preserve">TPE = </t>
  </si>
  <si>
    <t>Richard Reyes</t>
  </si>
  <si>
    <t>FUNC</t>
  </si>
  <si>
    <t>GEO-1</t>
  </si>
  <si>
    <t>GEO-2</t>
  </si>
  <si>
    <t>COLLO</t>
  </si>
  <si>
    <t>AT&amp;T</t>
  </si>
  <si>
    <t>DS1 [T1]  Interface at POI</t>
  </si>
  <si>
    <t>PROJECT-ID</t>
  </si>
  <si>
    <t>REGION:</t>
  </si>
  <si>
    <t>REASON:</t>
  </si>
  <si>
    <t>NIT:</t>
  </si>
  <si>
    <t>FACTL CLLI</t>
  </si>
  <si>
    <t>kd1375@att.com</t>
  </si>
  <si>
    <t>wo1681@att.com</t>
  </si>
  <si>
    <t>cr1423@att.com</t>
  </si>
  <si>
    <t>A Point-of-Interconnection or POI is a location on the AT&amp;T Network where a CLEC and AT&amp;T Facilities interconnect to exchange Interconnection Traffic</t>
  </si>
  <si>
    <t>R</t>
  </si>
  <si>
    <t>PSL:</t>
  </si>
  <si>
    <t>aw6419@att.com</t>
  </si>
  <si>
    <t>++ CLEC has ASR control</t>
  </si>
  <si>
    <t>TRFTYP CODE</t>
  </si>
  <si>
    <t>END OFFICE 1AESS [SW ONLY]</t>
  </si>
  <si>
    <t xml:space="preserve">LL </t>
  </si>
  <si>
    <t xml:space="preserve">LOCAL TANDEM                             </t>
  </si>
  <si>
    <t>J or JIRL</t>
  </si>
  <si>
    <t>y</t>
  </si>
  <si>
    <t>OSS Inband, MF Pulsing</t>
  </si>
  <si>
    <t>OSS Expanded Inband, MF Pulsing</t>
  </si>
  <si>
    <t>OSS Multi-Wink, MF Pulsing</t>
  </si>
  <si>
    <t>MOSS Inband, MF Pulsing</t>
  </si>
  <si>
    <t>MOSS Expanded Inband, MF Pulsing</t>
  </si>
  <si>
    <t>MOSS Multi-Wink, MF Pulsing</t>
  </si>
  <si>
    <t>OJ -</t>
  </si>
  <si>
    <t>MOSS SS7</t>
  </si>
  <si>
    <t>EAOSS Inband, MF Pulsing</t>
  </si>
  <si>
    <t>EAOSS Expanded Inband, MF Pulsing</t>
  </si>
  <si>
    <t>EAOSS Multi-Wink, MF Pulsing</t>
  </si>
  <si>
    <t>OK -</t>
  </si>
  <si>
    <t>EAOSS SS7</t>
  </si>
  <si>
    <t>OSS Expanded Inband SS7</t>
  </si>
  <si>
    <t>OL -</t>
  </si>
  <si>
    <t>OSS Multi-Wink SS7</t>
  </si>
  <si>
    <t>TBL-f SS7 Signaling</t>
  </si>
  <si>
    <t>OSS Inband SS7</t>
  </si>
  <si>
    <t>Information on Bellcore (AKA Ericsson) Practices can be obtained by calling the Ericsson Documentation Hotline on 1-800-521-2673</t>
  </si>
  <si>
    <r>
      <t xml:space="preserve">LOCAL TANDEM  </t>
    </r>
    <r>
      <rPr>
        <b/>
        <u/>
        <sz val="10"/>
        <rFont val="Arial"/>
        <family val="2"/>
      </rPr>
      <t/>
    </r>
  </si>
  <si>
    <t>ATLNGAPP12T</t>
  </si>
  <si>
    <t>STLSMO05B2T</t>
  </si>
  <si>
    <t>Frank Sedeno</t>
  </si>
  <si>
    <t>(281) 983-3800</t>
  </si>
  <si>
    <t>fs5992@att.com</t>
  </si>
  <si>
    <t>Gary Wesson</t>
  </si>
  <si>
    <t>ww2917@att.com</t>
  </si>
  <si>
    <t>CHTGTNNSGT3</t>
  </si>
  <si>
    <t>MMPHTNELGT6</t>
  </si>
  <si>
    <t>(925) 543-1222</t>
  </si>
  <si>
    <t>NSVLTNMTGTK</t>
  </si>
  <si>
    <r>
      <t xml:space="preserve">TRAFFIC TYPE </t>
    </r>
    <r>
      <rPr>
        <b/>
        <sz val="8"/>
        <color indexed="10"/>
        <rFont val="Arial"/>
        <family val="2"/>
      </rPr>
      <t>[1]</t>
    </r>
  </si>
  <si>
    <r>
      <t xml:space="preserve">DIRECTIONALITY </t>
    </r>
    <r>
      <rPr>
        <b/>
        <sz val="8"/>
        <color indexed="10"/>
        <rFont val="Arial"/>
        <family val="2"/>
      </rPr>
      <t>[2]</t>
    </r>
  </si>
  <si>
    <r>
      <t xml:space="preserve">ADDRESS SIGNALING </t>
    </r>
    <r>
      <rPr>
        <b/>
        <sz val="8"/>
        <color indexed="10"/>
        <rFont val="Arial"/>
        <family val="2"/>
      </rPr>
      <t>[3]</t>
    </r>
  </si>
  <si>
    <r>
      <t xml:space="preserve">Note: </t>
    </r>
    <r>
      <rPr>
        <sz val="8"/>
        <color indexed="8"/>
        <rFont val="Arial"/>
        <family val="2"/>
      </rPr>
      <t>In 1AESS offices only, "TE" Traffic Use code only supports local traffic. Not combined local and toll.</t>
    </r>
  </si>
  <si>
    <r>
      <rPr>
        <b/>
        <u/>
        <sz val="8"/>
        <color indexed="8"/>
        <rFont val="Arial"/>
        <family val="2"/>
      </rPr>
      <t>Note:</t>
    </r>
    <r>
      <rPr>
        <sz val="8"/>
        <color indexed="8"/>
        <rFont val="Arial"/>
        <family val="2"/>
      </rPr>
      <t xml:space="preserve"> For new trunk group adds, TRFTYP Code should be LT|LT or LT. For augments or disconnects use trftyp utilized on original add order.</t>
    </r>
  </si>
  <si>
    <t>AR - CA - IL - IN - KS - MI - MO - NV - OH - OK - TX - WI</t>
  </si>
  <si>
    <r>
      <rPr>
        <b/>
        <u/>
        <sz val="8"/>
        <color indexed="8"/>
        <rFont val="Arial"/>
        <family val="2"/>
      </rPr>
      <t>Note:</t>
    </r>
    <r>
      <rPr>
        <sz val="8"/>
        <color indexed="8"/>
        <rFont val="Arial"/>
        <family val="2"/>
      </rPr>
      <t xml:space="preserve"> In 1AESS offices only, "TE" Traffic Use code only supports local traffic. Not combined local and toll.</t>
    </r>
  </si>
  <si>
    <r>
      <t xml:space="preserve">ACCESS TANDEM </t>
    </r>
    <r>
      <rPr>
        <b/>
        <sz val="8"/>
        <color indexed="10"/>
        <rFont val="Arial"/>
        <family val="2"/>
      </rPr>
      <t>MTA BILLING OPTION</t>
    </r>
  </si>
  <si>
    <t>name</t>
  </si>
  <si>
    <t>CHOKE [MIGRATION]</t>
  </si>
  <si>
    <r>
      <t xml:space="preserve">BUSY LINE VERIFICATION </t>
    </r>
    <r>
      <rPr>
        <b/>
        <sz val="12"/>
        <color indexed="10"/>
        <rFont val="Arial"/>
        <family val="2"/>
      </rPr>
      <t>Discontinued 6-2016</t>
    </r>
  </si>
  <si>
    <t>12 State Configurations</t>
  </si>
  <si>
    <t>2-Way Trunk Network</t>
  </si>
  <si>
    <t>1-Way Trunk Network</t>
  </si>
  <si>
    <t>Intra-LATA</t>
  </si>
  <si>
    <t>and/or Local</t>
  </si>
  <si>
    <t>Provider</t>
  </si>
  <si>
    <t>11 Char.</t>
  </si>
  <si>
    <t>8 Char.</t>
  </si>
  <si>
    <t>Exchange</t>
  </si>
  <si>
    <t>LERG Date</t>
  </si>
  <si>
    <t>Block[s]</t>
  </si>
  <si>
    <t>Point Code:</t>
  </si>
  <si>
    <t>Alias Point Code:</t>
  </si>
  <si>
    <t>Class Features:</t>
  </si>
  <si>
    <t>800 Service:</t>
  </si>
  <si>
    <t>Inter-LATA</t>
  </si>
  <si>
    <t xml:space="preserve">DF or         </t>
  </si>
  <si>
    <t>PH/AF</t>
  </si>
  <si>
    <t>DF or PH/AF</t>
  </si>
  <si>
    <t>806-320</t>
  </si>
  <si>
    <t>915-880</t>
  </si>
  <si>
    <t>KNVLTNMAGT1</t>
  </si>
  <si>
    <t>Patti Migliori</t>
  </si>
  <si>
    <t>pm3893@att.com</t>
  </si>
  <si>
    <t xml:space="preserve"> (610)386-1067</t>
  </si>
  <si>
    <t xml:space="preserve">INTRALATA TOLL &amp; LOCAL; </t>
  </si>
  <si>
    <t>NON-TRANSIT traffic</t>
  </si>
  <si>
    <t>INTERLATA TOLL, INTRALATA TOLL &amp; LOCAL;</t>
  </si>
  <si>
    <t>TRANSIT traffic</t>
  </si>
  <si>
    <t>INTERLATA TOLL;</t>
  </si>
  <si>
    <t xml:space="preserve">TRANSIT traffic  </t>
  </si>
  <si>
    <t>LOCAL TRANSIT AND LOCAL; NON-TRANSIT</t>
  </si>
  <si>
    <t>Not a Reciprocal Group - CLEC has ASR control</t>
  </si>
  <si>
    <r>
      <t xml:space="preserve">BUSY LINE VERIFICATION  </t>
    </r>
    <r>
      <rPr>
        <b/>
        <sz val="12"/>
        <color indexed="10"/>
        <rFont val="Arial"/>
        <family val="2"/>
      </rPr>
      <t>Discontinued 6-2016</t>
    </r>
  </si>
  <si>
    <t>FL9</t>
  </si>
  <si>
    <t>SC8</t>
  </si>
  <si>
    <t>AL8</t>
  </si>
  <si>
    <t>AL9</t>
  </si>
  <si>
    <t>AL10</t>
  </si>
  <si>
    <t>GA7</t>
  </si>
  <si>
    <t>NC7</t>
  </si>
  <si>
    <t>TN7</t>
  </si>
  <si>
    <t>General Information</t>
  </si>
  <si>
    <t>Company Information</t>
  </si>
  <si>
    <t>Service Area Information</t>
  </si>
  <si>
    <t>Switch Information</t>
  </si>
  <si>
    <t>SS7 Information</t>
  </si>
  <si>
    <t>NPA-NXX Information</t>
  </si>
  <si>
    <t>Facilities Information</t>
  </si>
  <si>
    <t>POI Information</t>
  </si>
  <si>
    <t>Trunking Information</t>
  </si>
  <si>
    <t>Mass Calling Service</t>
  </si>
  <si>
    <t>911 Service</t>
  </si>
  <si>
    <t>Operator &amp; Directory Assistance Services</t>
  </si>
  <si>
    <t>Contacts</t>
  </si>
  <si>
    <t>Billing Issues</t>
  </si>
  <si>
    <t>Issues Access Service Requests [ASR]</t>
  </si>
  <si>
    <t>Test &amp; Turn-Up Facilities</t>
  </si>
  <si>
    <t>Test &amp; Turn-Up Trunks</t>
  </si>
  <si>
    <t>Coordinates Call-Through Testing</t>
  </si>
  <si>
    <t>Receives Facilities Trouble Reports</t>
  </si>
  <si>
    <t>Receives Trunks Trouble Reports</t>
  </si>
  <si>
    <t>Receives Trunk Group Service Request [TGSR]</t>
  </si>
  <si>
    <t>Integrated Business Planning - Project Manager</t>
  </si>
  <si>
    <t>Integrated Business Planning - Interconnection Regional NIT Lead</t>
  </si>
  <si>
    <t>Network Engineering - Trunk Planning &amp; Engineering Manager</t>
  </si>
  <si>
    <t>Customer Services - OS/DA</t>
  </si>
  <si>
    <t>Method of Interconnection</t>
  </si>
  <si>
    <t>NSVLTNMTGT2</t>
  </si>
  <si>
    <t>Eugenia Humphries</t>
  </si>
  <si>
    <t>eh4785@att.com</t>
  </si>
  <si>
    <t>(214) 757-3153</t>
  </si>
  <si>
    <t>** Refer to the '21 State Reverse NIS' in the CLEC Online Handbook for Network Information **</t>
  </si>
  <si>
    <t>CLEC Name:</t>
  </si>
  <si>
    <t>Category:</t>
  </si>
  <si>
    <t>Reason for NIS:</t>
  </si>
  <si>
    <t>Identify the Type of Architecture for each POI listed in the POI Information Section</t>
  </si>
  <si>
    <t>See 'Diagrams Tab' for Trunk Configurations</t>
  </si>
  <si>
    <t>A trunk forecast [See Forecast Tab] is required for ALL services provided by AT&amp;T</t>
  </si>
  <si>
    <t>Provider:</t>
  </si>
  <si>
    <t>Switch CLLI:</t>
  </si>
  <si>
    <t>Switch Point-Code:</t>
  </si>
  <si>
    <t>Network LRN:</t>
  </si>
  <si>
    <t>Switch Model:</t>
  </si>
  <si>
    <t>Project ID:</t>
  </si>
  <si>
    <t>Interconnection In-Service Date:</t>
  </si>
  <si>
    <t>State:</t>
  </si>
  <si>
    <t>Southeast Region</t>
  </si>
  <si>
    <t>West Region</t>
  </si>
  <si>
    <t>Southwest Region</t>
  </si>
  <si>
    <t>Midwest Region</t>
  </si>
  <si>
    <t>AT&amp;T Lease</t>
  </si>
  <si>
    <t>Fiber Meet</t>
  </si>
  <si>
    <t>Collocation DSX1</t>
  </si>
  <si>
    <t>Description</t>
  </si>
  <si>
    <t>Type **</t>
  </si>
  <si>
    <r>
      <t xml:space="preserve">E911 Trunking </t>
    </r>
    <r>
      <rPr>
        <b/>
        <u/>
        <sz val="10"/>
        <color indexed="10"/>
        <rFont val="Arial"/>
        <family val="2"/>
      </rPr>
      <t>MUST</t>
    </r>
    <r>
      <rPr>
        <sz val="10"/>
        <color indexed="10"/>
        <rFont val="Arial"/>
        <family val="2"/>
      </rPr>
      <t xml:space="preserve"> be ordered before all other trunking.
E911 trunking </t>
    </r>
    <r>
      <rPr>
        <b/>
        <u/>
        <sz val="10"/>
        <color indexed="10"/>
        <rFont val="Arial"/>
        <family val="2"/>
      </rPr>
      <t>CANNOT</t>
    </r>
    <r>
      <rPr>
        <sz val="10"/>
        <color indexed="10"/>
        <rFont val="Arial"/>
        <family val="2"/>
      </rPr>
      <t xml:space="preserve"> be escalated for installation.</t>
    </r>
  </si>
  <si>
    <t>Operator Service Provider:</t>
  </si>
  <si>
    <t>Directory Assistance Provider:</t>
  </si>
  <si>
    <t>AT&amp;T Contacts</t>
  </si>
  <si>
    <t>NC Code</t>
  </si>
  <si>
    <t>Traffic Use</t>
  </si>
  <si>
    <t>Code</t>
  </si>
  <si>
    <t>Modifier</t>
  </si>
  <si>
    <t>Traffic Class</t>
  </si>
  <si>
    <t>Address Signaling</t>
  </si>
  <si>
    <t>Direction Code</t>
  </si>
  <si>
    <t>Traffic Code</t>
  </si>
  <si>
    <t>Location</t>
  </si>
  <si>
    <t>CLLI - A</t>
  </si>
  <si>
    <t>CLLI - Z</t>
  </si>
  <si>
    <t>SE Region - AL - FL - GA - KY - LA - MS - NC - SC - TN</t>
  </si>
  <si>
    <t>SE Region - 9 State Configurations</t>
  </si>
  <si>
    <t>Supergroup Trunk Network [Figure 1b]</t>
  </si>
  <si>
    <t>Supergroup Trunk Network [Figure 1c]</t>
  </si>
  <si>
    <t>1-Way Trunk Network [Figure 1]</t>
  </si>
  <si>
    <t>2-Way Trunk Network [Figure 1a]</t>
  </si>
  <si>
    <t>[aka Rate Center]</t>
  </si>
  <si>
    <t>Test No</t>
  </si>
  <si>
    <t>Name:</t>
  </si>
  <si>
    <t>Email:</t>
  </si>
  <si>
    <t>Phone:</t>
  </si>
  <si>
    <t>Mailing Address:</t>
  </si>
  <si>
    <t>Fax:</t>
  </si>
  <si>
    <t>Receives Design Layout Record [DLR]</t>
  </si>
  <si>
    <t>Alabama</t>
  </si>
  <si>
    <t>Arkansas</t>
  </si>
  <si>
    <t>California</t>
  </si>
  <si>
    <t>Florida</t>
  </si>
  <si>
    <t>Georgia</t>
  </si>
  <si>
    <t>Illinois</t>
  </si>
  <si>
    <t>Indiana</t>
  </si>
  <si>
    <t>Kansas</t>
  </si>
  <si>
    <t>Kentucky</t>
  </si>
  <si>
    <t>Loiusiana</t>
  </si>
  <si>
    <t>Michigan</t>
  </si>
  <si>
    <t>Missouri</t>
  </si>
  <si>
    <t>Mississippi</t>
  </si>
  <si>
    <t>North Carolina</t>
  </si>
  <si>
    <t>Nevada</t>
  </si>
  <si>
    <t>Ohio</t>
  </si>
  <si>
    <t>Oklahoma</t>
  </si>
  <si>
    <t>South Carolina</t>
  </si>
  <si>
    <t>Tennessee</t>
  </si>
  <si>
    <t>Texas</t>
  </si>
  <si>
    <t>Wisconsin</t>
  </si>
  <si>
    <t>MS - Jackson</t>
  </si>
  <si>
    <t>GA - Atlanta</t>
  </si>
  <si>
    <t>FL -Pensacola</t>
  </si>
  <si>
    <t>TN - Nashville</t>
  </si>
  <si>
    <t>TN -Chattanooga</t>
  </si>
  <si>
    <t>Birmingham</t>
  </si>
  <si>
    <t>Huntsville</t>
  </si>
  <si>
    <t>Mobile</t>
  </si>
  <si>
    <t>Fayetteville-Fort Smith</t>
  </si>
  <si>
    <t>Little Rock-Jonesboro</t>
  </si>
  <si>
    <t>Pine Bluff</t>
  </si>
  <si>
    <t>Stockton</t>
  </si>
  <si>
    <t>San Luis - Obispo</t>
  </si>
  <si>
    <t>San Francisco</t>
  </si>
  <si>
    <t>Chico</t>
  </si>
  <si>
    <t>Sacramento</t>
  </si>
  <si>
    <t>Fresno</t>
  </si>
  <si>
    <t>Los Angelas</t>
  </si>
  <si>
    <t>San Diego</t>
  </si>
  <si>
    <t>Bakersfield</t>
  </si>
  <si>
    <t>Monterey</t>
  </si>
  <si>
    <t>Pensacola</t>
  </si>
  <si>
    <t>Panama City</t>
  </si>
  <si>
    <t>Jacksonville</t>
  </si>
  <si>
    <t>Gainesville</t>
  </si>
  <si>
    <t>Daytona Beach</t>
  </si>
  <si>
    <t>Orlando</t>
  </si>
  <si>
    <t>Southeast Florida</t>
  </si>
  <si>
    <t>AL - Mobile</t>
  </si>
  <si>
    <t>Atlanta</t>
  </si>
  <si>
    <t>Savannah</t>
  </si>
  <si>
    <t>Augusta</t>
  </si>
  <si>
    <t>Albany</t>
  </si>
  <si>
    <t>Macon</t>
  </si>
  <si>
    <t>TN - Cattanooga</t>
  </si>
  <si>
    <t>Quincy</t>
  </si>
  <si>
    <t>St Louis</t>
  </si>
  <si>
    <t>Davenport</t>
  </si>
  <si>
    <t>Chicago</t>
  </si>
  <si>
    <t>Cairo</t>
  </si>
  <si>
    <t>Rockford</t>
  </si>
  <si>
    <t>Sterling</t>
  </si>
  <si>
    <t>Forrest</t>
  </si>
  <si>
    <t>Peoria</t>
  </si>
  <si>
    <t>Champaign</t>
  </si>
  <si>
    <t>Springfield</t>
  </si>
  <si>
    <t>Evansville</t>
  </si>
  <si>
    <t>South Bend</t>
  </si>
  <si>
    <t>Auburn - Huntington</t>
  </si>
  <si>
    <t>Indianaopolis</t>
  </si>
  <si>
    <t>Bloomington</t>
  </si>
  <si>
    <t>Louisville</t>
  </si>
  <si>
    <t>Kansas City</t>
  </si>
  <si>
    <t>Wichita</t>
  </si>
  <si>
    <t>Topeka</t>
  </si>
  <si>
    <t>Montgomery</t>
  </si>
  <si>
    <t>Jackson</t>
  </si>
  <si>
    <t>Biloxi</t>
  </si>
  <si>
    <t>Ashville</t>
  </si>
  <si>
    <t>TN - Memphis</t>
  </si>
  <si>
    <t>Grand Rapids</t>
  </si>
  <si>
    <t>Lansing</t>
  </si>
  <si>
    <t>Saginaw</t>
  </si>
  <si>
    <t>Detroit</t>
  </si>
  <si>
    <t>Baton Rouge</t>
  </si>
  <si>
    <t>New Orleans</t>
  </si>
  <si>
    <t>Lafayette</t>
  </si>
  <si>
    <t>Winchester</t>
  </si>
  <si>
    <t>Owensboro</t>
  </si>
  <si>
    <t>Shrevport</t>
  </si>
  <si>
    <t>Upper Peninsula</t>
  </si>
  <si>
    <t>Westphalia</t>
  </si>
  <si>
    <t>Reno</t>
  </si>
  <si>
    <t>Pahrump</t>
  </si>
  <si>
    <t>SC - Greenville</t>
  </si>
  <si>
    <t>Greensboro - Winston Salem</t>
  </si>
  <si>
    <t>Raleigh</t>
  </si>
  <si>
    <t>Wilmington</t>
  </si>
  <si>
    <t>Cleveland</t>
  </si>
  <si>
    <t>Youngstown</t>
  </si>
  <si>
    <t>Columbus</t>
  </si>
  <si>
    <t>Akron</t>
  </si>
  <si>
    <t>Toledo</t>
  </si>
  <si>
    <t>Dayton</t>
  </si>
  <si>
    <t>Oklahoma City</t>
  </si>
  <si>
    <t>Tulsa</t>
  </si>
  <si>
    <t>Charlotte</t>
  </si>
  <si>
    <t>Greenville</t>
  </si>
  <si>
    <t>Florence</t>
  </si>
  <si>
    <t>Columbia</t>
  </si>
  <si>
    <t>NC - Charlotte</t>
  </si>
  <si>
    <t>Charleston</t>
  </si>
  <si>
    <t>GA - Savannah</t>
  </si>
  <si>
    <t>GA - Augusta</t>
  </si>
  <si>
    <t>KY - Owensboro</t>
  </si>
  <si>
    <t>KY - Winchester</t>
  </si>
  <si>
    <t>Memphis</t>
  </si>
  <si>
    <t>Nashville</t>
  </si>
  <si>
    <t>Chattanooga</t>
  </si>
  <si>
    <t>Knoxville</t>
  </si>
  <si>
    <t>Waco</t>
  </si>
  <si>
    <t>Austin</t>
  </si>
  <si>
    <t>Houston</t>
  </si>
  <si>
    <t>Beaumont</t>
  </si>
  <si>
    <t>Corpus Christi</t>
  </si>
  <si>
    <t>San Antonio</t>
  </si>
  <si>
    <t>Hearne</t>
  </si>
  <si>
    <t>El Paso</t>
  </si>
  <si>
    <t>Midland</t>
  </si>
  <si>
    <t>Lubbock</t>
  </si>
  <si>
    <t>Amarillo</t>
  </si>
  <si>
    <t>Wicita Falls</t>
  </si>
  <si>
    <t>Abilene</t>
  </si>
  <si>
    <t>Dallas - Fort Worth</t>
  </si>
  <si>
    <t>Longview</t>
  </si>
  <si>
    <t>Northeast</t>
  </si>
  <si>
    <t>Northwest</t>
  </si>
  <si>
    <t>Southwest</t>
  </si>
  <si>
    <t>Southeast</t>
  </si>
  <si>
    <t>REGION_TBL</t>
  </si>
  <si>
    <t>Region</t>
  </si>
  <si>
    <t>Section</t>
  </si>
  <si>
    <t>TB</t>
  </si>
  <si>
    <t>Abbrv.</t>
  </si>
  <si>
    <t>SE</t>
  </si>
  <si>
    <t>SW</t>
  </si>
  <si>
    <t>MW</t>
  </si>
  <si>
    <t>West</t>
  </si>
  <si>
    <t>For assistance refer to the '21 State Reverse NIS':</t>
  </si>
  <si>
    <t>Brownsville</t>
  </si>
  <si>
    <t>For assistance with 911 trunking, PSAP etc. go to the CLEC Online 911 page. The Trunk Group Design Guide, along with other itmes are posted there</t>
  </si>
  <si>
    <t>Switch Address:</t>
  </si>
  <si>
    <t>Architecture</t>
  </si>
  <si>
    <t>Trunk Configuration:</t>
  </si>
  <si>
    <t>Customer Services - Local Service Center [LSC]</t>
  </si>
  <si>
    <t>Has the CLEC start up Process been Completed?</t>
  </si>
  <si>
    <t>Yes</t>
  </si>
  <si>
    <t>No</t>
  </si>
  <si>
    <t>The CLEC start up process must be completed before proceeding!</t>
  </si>
  <si>
    <t>CLEC Online Forms Page</t>
  </si>
  <si>
    <t>3rd Party Lease</t>
  </si>
  <si>
    <t>3rd Party</t>
  </si>
  <si>
    <t>Fiber</t>
  </si>
  <si>
    <t>CLEC Start up Process Completed</t>
  </si>
  <si>
    <t>&lt;== Delete 1-'O' to clear NIS</t>
  </si>
  <si>
    <t>Walter Oliver</t>
  </si>
  <si>
    <t>(205) 517-4149</t>
  </si>
  <si>
    <t>cm5144@att.com</t>
  </si>
  <si>
    <t>Adija Wilson</t>
  </si>
  <si>
    <t>CLMBOH11GAT</t>
  </si>
  <si>
    <t>Expiration Date:</t>
  </si>
  <si>
    <t>Prepares Network Information Sheet [NIS] - Primary CLEC Project Contact</t>
  </si>
  <si>
    <t>911 not provided in AL</t>
  </si>
  <si>
    <t>911 Service IS REQUIRED if router CLLI listed below for area and each CLEC is responsible for building Test Numbers in the appropriate Database for 911 Testing</t>
  </si>
  <si>
    <t>Operator and directory services through AT&amp;T is optional</t>
  </si>
  <si>
    <t>Kelly Darrow</t>
  </si>
  <si>
    <t>Christopher Meyer</t>
  </si>
  <si>
    <t>(925) 824-5363</t>
  </si>
  <si>
    <t>(925) 824-5364</t>
  </si>
  <si>
    <t>(925) 824-5365</t>
  </si>
  <si>
    <t>Tandem CLLIs</t>
  </si>
  <si>
    <t xml:space="preserve">  &lt;== CLEC must possess LOA and make available upon request</t>
  </si>
  <si>
    <t>(214) 698-8184</t>
  </si>
  <si>
    <t>CLEC Comments</t>
  </si>
  <si>
    <t>[1] ¶</t>
  </si>
  <si>
    <t>[2] ¶</t>
  </si>
  <si>
    <t>[3] ¶</t>
  </si>
  <si>
    <t>[4] ¶</t>
  </si>
  <si>
    <t>[5] ¶</t>
  </si>
  <si>
    <t>[6] ¶</t>
  </si>
  <si>
    <t>[7] ¶</t>
  </si>
  <si>
    <t>Trunk Group Servicing Requests (TGSR):</t>
  </si>
  <si>
    <t xml:space="preserve">Unless it is a blocking situation, standard intervals will apply.  </t>
  </si>
  <si>
    <t>Standard intervals are calculated based upon the receipt of a clean ASR.</t>
  </si>
  <si>
    <t>Intervals:</t>
  </si>
  <si>
    <r>
      <t xml:space="preserve">Once the Project Notifier is issued, the CLEC may start issuing ASRs. PM will email primary, plus 2nd and 3rd contacts on form (if completed). If no 2nd or 3rd contact information is completed PM will only email project notifier to primary CLEC contact on form) By following this approval process, </t>
    </r>
    <r>
      <rPr>
        <i/>
        <sz val="12"/>
        <rFont val="Arial"/>
        <family val="2"/>
      </rPr>
      <t>prior to issuing any ASRs</t>
    </r>
    <r>
      <rPr>
        <sz val="12"/>
        <rFont val="Arial"/>
        <family val="2"/>
      </rPr>
      <t xml:space="preserve">, we reduce the number of times the ASR needs to be touched, saving time for both companies. </t>
    </r>
    <r>
      <rPr>
        <i/>
        <u/>
        <sz val="12"/>
        <color rgb="FFFF0000"/>
        <rFont val="Arial"/>
        <family val="2"/>
      </rPr>
      <t>If ASRs differ from approved information on form the LSC will reject the ASRs.</t>
    </r>
  </si>
  <si>
    <t>When can I issue my ASR:</t>
  </si>
  <si>
    <r>
      <t>Requests should be sent to the Regional NIT Lead listed on the form. </t>
    </r>
    <r>
      <rPr>
        <i/>
        <u/>
        <sz val="14"/>
        <color rgb="FFFF0000"/>
        <rFont val="Arial"/>
        <family val="2"/>
      </rPr>
      <t>Please do not copy or send to the NIT Team Project Manager when initially submitting.</t>
    </r>
    <r>
      <rPr>
        <sz val="14"/>
        <rFont val="Arial"/>
        <family val="2"/>
      </rPr>
      <t xml:space="preserve"> The NIT Lead will forward the request to Trunk Planning &amp; Engineering (TP&amp;E) and any other required groups for approval. Once both companies agree to the quantities, a Project Notifier containing the Project ID will be issued by the NIT Project Manager via email. </t>
    </r>
    <r>
      <rPr>
        <i/>
        <u/>
        <sz val="14"/>
        <color rgb="FFFF0000"/>
        <rFont val="Arial"/>
        <family val="2"/>
      </rPr>
      <t>Once the project is handed off by the NIT Lead to the NIT Project Manager and the project is issued, communications should then go throught the NIT Project Manager.</t>
    </r>
  </si>
  <si>
    <t>CLEC Local Interconnection Trunking Augment Process</t>
  </si>
  <si>
    <t>Escallations:</t>
  </si>
  <si>
    <r>
      <t xml:space="preserve">CLEC Online contains two forms for CLEC Local Interconnections. When deciding which form and how many are appropriate, some general guidelines are: 
1)  This form should be used for all new or initial interconnections, Point Code Changes, Rehomes, and major network changes. The CLEC will complete all header information </t>
    </r>
    <r>
      <rPr>
        <b/>
        <sz val="12"/>
        <color rgb="FF008000"/>
        <rFont val="Arial"/>
        <family val="2"/>
      </rPr>
      <t>shaded in green</t>
    </r>
    <r>
      <rPr>
        <sz val="12"/>
        <rFont val="Arial"/>
        <family val="2"/>
      </rPr>
      <t xml:space="preserve">.
2) The other form, the Network Change Form, is for grooms, augment and downsizing, disconnect, and decommision requests.
3) This form should be submitted by LATA/Interconnection. If you have more than one LATA, multiple forms should be submitted. </t>
    </r>
    <r>
      <rPr>
        <sz val="12"/>
        <color rgb="FF008000"/>
        <rFont val="Arial"/>
        <family val="2"/>
      </rPr>
      <t xml:space="preserve">The CLEC will fill out </t>
    </r>
    <r>
      <rPr>
        <b/>
        <i/>
        <u/>
        <sz val="12"/>
        <color rgb="FF008000"/>
        <rFont val="Arial"/>
        <family val="2"/>
      </rPr>
      <t>all</t>
    </r>
    <r>
      <rPr>
        <i/>
        <sz val="12"/>
        <color rgb="FF008000"/>
        <rFont val="Arial"/>
        <family val="2"/>
      </rPr>
      <t xml:space="preserve"> </t>
    </r>
    <r>
      <rPr>
        <sz val="12"/>
        <color rgb="FF008000"/>
        <rFont val="Arial"/>
        <family val="2"/>
      </rPr>
      <t>columns or fields</t>
    </r>
    <r>
      <rPr>
        <b/>
        <sz val="12"/>
        <color rgb="FF008000"/>
        <rFont val="Arial"/>
        <family val="2"/>
      </rPr>
      <t xml:space="preserve"> shaded in green</t>
    </r>
    <r>
      <rPr>
        <sz val="12"/>
        <color indexed="30"/>
        <rFont val="Arial"/>
        <family val="2"/>
      </rPr>
      <t>.</t>
    </r>
    <r>
      <rPr>
        <sz val="12"/>
        <rFont val="Arial"/>
        <family val="2"/>
      </rPr>
      <t xml:space="preserve"> AT&amp;T Trunk Planning &amp; Engineering and NIT Team managers will complete the columns shaded in </t>
    </r>
    <r>
      <rPr>
        <b/>
        <sz val="12"/>
        <color rgb="FFFF6600"/>
        <rFont val="Arial"/>
        <family val="2"/>
      </rPr>
      <t>Orange</t>
    </r>
    <r>
      <rPr>
        <sz val="12"/>
        <rFont val="Arial"/>
        <family val="2"/>
      </rPr>
      <t>.</t>
    </r>
  </si>
  <si>
    <t>Which form do I use?</t>
  </si>
  <si>
    <t>When is a Project ID required?</t>
  </si>
  <si>
    <t>Where do I send the request, who do I work with?</t>
  </si>
  <si>
    <t>Note: POI and FACTL first 8 characters should match</t>
  </si>
  <si>
    <t>TP&amp;E Comments</t>
  </si>
  <si>
    <t>Columns in orange to be completed by AT&amp;T (ILEC)</t>
  </si>
  <si>
    <t xml:space="preserve">In-Service Date: </t>
  </si>
  <si>
    <t xml:space="preserve">Contact Name: </t>
  </si>
  <si>
    <t xml:space="preserve">Contact Phone: </t>
  </si>
  <si>
    <t>Trunking</t>
  </si>
  <si>
    <t>AT&amp;T TP&amp;E
ASR Control</t>
  </si>
  <si>
    <t>CLEC Interconnection Network Trunking Information</t>
  </si>
  <si>
    <t>In a blocking situation the standard is a 10-day due date. The ASR must be marked as “Expedite”, and the Remarks field should indicate the trunk group is blocking.</t>
  </si>
  <si>
    <t>If a TGSR was received, it should contain a Project ID to use. In that case, you do not need to come to the NIT group for approval.</t>
  </si>
  <si>
    <t>Please include a 4-Digit Test Number in each NPA-NXX that provides either a Recorded Announcement providing Answer Supervision or a Milli-Watt Tone</t>
  </si>
  <si>
    <t>Sr Cam:</t>
  </si>
  <si>
    <t>Follow the link above to look up your Sr Account Manager for assistance if needed.</t>
  </si>
  <si>
    <t>You must verify on CLEC Online if AT&amp;T is the 911 provider for the rate center(s) you are installing and/or moving.</t>
  </si>
  <si>
    <t>CLEC Online Wholesale Account Manager Look Up</t>
  </si>
  <si>
    <t>Customer Services - Wholesale Account Manager - 911 / E911 / NG911</t>
  </si>
  <si>
    <t>&lt;== Is this the current version of this document posted to CLEC Online? ==&gt;</t>
  </si>
  <si>
    <t>Date You Submitted:</t>
  </si>
  <si>
    <t>Totals:  DS0:</t>
  </si>
  <si>
    <t>Columns (C-I) must ALL be completed.</t>
  </si>
  <si>
    <r>
      <rPr>
        <u/>
        <sz val="8"/>
        <color rgb="FF0066FF"/>
        <rFont val="Arial"/>
        <family val="2"/>
      </rPr>
      <t>Ex</t>
    </r>
    <r>
      <rPr>
        <sz val="8"/>
        <color rgb="FF0066FF"/>
        <rFont val="Arial"/>
        <family val="2"/>
      </rPr>
      <t>:- 216-567</t>
    </r>
  </si>
  <si>
    <r>
      <rPr>
        <u/>
        <sz val="8"/>
        <color rgb="FF0066FF"/>
        <rFont val="Arial"/>
        <family val="2"/>
      </rPr>
      <t>EX</t>
    </r>
    <r>
      <rPr>
        <sz val="8"/>
        <color rgb="FF0066FF"/>
        <rFont val="Arial"/>
        <family val="2"/>
      </rPr>
      <t>:- A, 2K, 9K</t>
    </r>
  </si>
  <si>
    <r>
      <rPr>
        <sz val="8"/>
        <color rgb="FF0066FF"/>
        <rFont val="Arial"/>
        <family val="2"/>
      </rPr>
      <t xml:space="preserve">Address [Street &amp; City]
</t>
    </r>
    <r>
      <rPr>
        <sz val="8"/>
        <color rgb="FF0033CC"/>
        <rFont val="Arial"/>
        <family val="2"/>
      </rPr>
      <t xml:space="preserve">
</t>
    </r>
    <r>
      <rPr>
        <i/>
        <u/>
        <sz val="10"/>
        <color rgb="FFFF0000"/>
        <rFont val="Arial"/>
        <family val="2"/>
      </rPr>
      <t>Do not submit form to NIT Lead if FACTL is not yet available.</t>
    </r>
  </si>
  <si>
    <r>
      <t xml:space="preserve">To download the latest version of this </t>
    </r>
    <r>
      <rPr>
        <b/>
        <sz val="10"/>
        <color rgb="FF0066FF"/>
        <rFont val="Arial"/>
        <family val="2"/>
      </rPr>
      <t>NIS document</t>
    </r>
    <r>
      <rPr>
        <sz val="10"/>
        <color rgb="FF0066FF"/>
        <rFont val="Arial"/>
        <family val="2"/>
      </rPr>
      <t xml:space="preserve"> or the '</t>
    </r>
    <r>
      <rPr>
        <b/>
        <sz val="10"/>
        <color rgb="FF0066FF"/>
        <rFont val="Arial"/>
        <family val="2"/>
      </rPr>
      <t>21 State Reverse NIS</t>
    </r>
    <r>
      <rPr>
        <sz val="10"/>
        <color rgb="FF0066FF"/>
        <rFont val="Arial"/>
        <family val="2"/>
      </rPr>
      <t>' click on the forms link below</t>
    </r>
  </si>
  <si>
    <r>
      <t xml:space="preserve">                        To download the latest version of this </t>
    </r>
    <r>
      <rPr>
        <b/>
        <i/>
        <sz val="10"/>
        <color rgb="FF0066FF"/>
        <rFont val="Arial"/>
        <family val="2"/>
      </rPr>
      <t>NIS document</t>
    </r>
    <r>
      <rPr>
        <i/>
        <sz val="10"/>
        <color rgb="FF0066FF"/>
        <rFont val="Arial"/>
        <family val="2"/>
      </rPr>
      <t xml:space="preserve"> or the</t>
    </r>
    <r>
      <rPr>
        <b/>
        <i/>
        <sz val="10"/>
        <color rgb="FF0066FF"/>
        <rFont val="Arial"/>
        <family val="2"/>
      </rPr>
      <t xml:space="preserve"> 21 State Reverse NIS</t>
    </r>
    <r>
      <rPr>
        <i/>
        <sz val="10"/>
        <color rgb="FF0066FF"/>
        <rFont val="Arial"/>
        <family val="2"/>
      </rPr>
      <t xml:space="preserve"> go to:</t>
    </r>
  </si>
  <si>
    <r>
      <t xml:space="preserve">AT&amp;T is </t>
    </r>
    <r>
      <rPr>
        <b/>
        <sz val="8"/>
        <color rgb="FF0066FF"/>
        <rFont val="Arial"/>
        <family val="2"/>
      </rPr>
      <t>no longer</t>
    </r>
    <r>
      <rPr>
        <sz val="8"/>
        <color rgb="FF0066FF"/>
        <rFont val="Arial"/>
        <family val="2"/>
      </rPr>
      <t xml:space="preserve"> the provider of 911 in AL. 911 service is optional in KS, NC, &amp; TN.</t>
    </r>
  </si>
  <si>
    <r>
      <rPr>
        <sz val="9"/>
        <color rgb="FF0066FF"/>
        <rFont val="Arial"/>
        <family val="2"/>
      </rPr>
      <t xml:space="preserve">PSAP/dESN County Area
(911 trunks only)
</t>
    </r>
    <r>
      <rPr>
        <i/>
        <sz val="9"/>
        <color rgb="FFFF0000"/>
        <rFont val="Arial"/>
        <family val="2"/>
      </rPr>
      <t xml:space="preserve">Otherwise </t>
    </r>
    <r>
      <rPr>
        <b/>
        <i/>
        <sz val="9"/>
        <color rgb="FFFF0000"/>
        <rFont val="Arial"/>
        <family val="2"/>
      </rPr>
      <t>enter 'NA'</t>
    </r>
  </si>
  <si>
    <r>
      <rPr>
        <b/>
        <sz val="9"/>
        <color rgb="FF0066FF"/>
        <rFont val="Arial"/>
        <family val="2"/>
      </rPr>
      <t>TSC</t>
    </r>
    <r>
      <rPr>
        <sz val="9"/>
        <color rgb="FF0066FF"/>
        <rFont val="Arial"/>
        <family val="2"/>
      </rPr>
      <t xml:space="preserve">
(If new enter 'New')</t>
    </r>
  </si>
  <si>
    <r>
      <rPr>
        <b/>
        <sz val="12"/>
        <color rgb="FF0066FF"/>
        <rFont val="Arial"/>
        <family val="2"/>
      </rPr>
      <t>For trunk group complete disconnects:</t>
    </r>
    <r>
      <rPr>
        <sz val="12"/>
        <rFont val="Arial"/>
        <family val="2"/>
      </rPr>
      <t xml:space="preserve">
There are two exceptions to the above rule, a Project ID is needed for </t>
    </r>
    <r>
      <rPr>
        <i/>
        <sz val="12"/>
        <rFont val="Arial"/>
        <family val="2"/>
      </rPr>
      <t>all</t>
    </r>
    <r>
      <rPr>
        <sz val="12"/>
        <rFont val="Arial"/>
        <family val="2"/>
      </rPr>
      <t xml:space="preserve"> orders requesting the complete disconnect of a trunk group associated with your local interconnection.
1. The first exception is a complete disconnect of a single trunk group less than 9 T1s (less than 193 DS0s) worth. You can submit the ASR and the LSC will contact the NIT lead for approval. If the NIT Lead determines a project is needed, he/she will advise the LSC to clarify the ASR with notes indicating a project is required. Otherwise the ASR will be approved and processed without a project ID.
2. The second exception is 911. If a 911 trunk group is being disconnected, and has a valid replacement TSC (same AT&amp;T SECLOC), or approval by the AT&amp;T Local Acct Manager (or NIT Lead), the 911 order does not require a Project ID.</t>
    </r>
  </si>
  <si>
    <r>
      <rPr>
        <b/>
        <sz val="12"/>
        <color rgb="FF0066FF"/>
        <rFont val="Arial"/>
        <family val="2"/>
      </rPr>
      <t>For new trunk group turn-ups:</t>
    </r>
    <r>
      <rPr>
        <sz val="12"/>
        <rFont val="Arial"/>
        <family val="2"/>
      </rPr>
      <t xml:space="preserve">
In the 12 States (CA, NV, AR, KS, MO, OK, IL, IN, MI, OH, &amp; WI): A new single new trunk group of less than 9 T1s (less than 193 DS0s) worth can also be submitted via ASR without a project ID and the LSC will contact the NIT lead for approval. If the NIT Lead determins a project is needed he/she will advise the LSC to clarify the ASR with notes indicating a proejct is required. Otherwise the ASR will be approved and processed without a project ID. 
In the 9 States Region (AL, FL, GA, LA, KY, MS, NC, SC, TN): All new trunk groups, reguardless of size, require NIT Lead approval and a project ID.
911 exception - 21 States: If 911 trunking is required due to a new Trunk Switch or a build and kill conversion, 911 will be included in the NIT approval for the overall Interconnection Project ID. If new 911 trunks are required due to rate center or County/PSAP expansion that is not part of larger scope of work, 911 does not require NIT Lead Project ID approval.</t>
    </r>
  </si>
  <si>
    <r>
      <rPr>
        <b/>
        <sz val="12"/>
        <color rgb="FF0066FF"/>
        <rFont val="Arial"/>
        <family val="2"/>
      </rPr>
      <t>For Augments or Downsizing of existing trunks groups:</t>
    </r>
    <r>
      <rPr>
        <b/>
        <sz val="12"/>
        <rFont val="Arial"/>
        <family val="2"/>
      </rPr>
      <t xml:space="preserve">
</t>
    </r>
    <r>
      <rPr>
        <sz val="12"/>
        <rFont val="Arial"/>
        <family val="2"/>
      </rPr>
      <t>For a single TSC or for multiple TSCs with a cumulative total of less than 9 T1s (less than 193 DS0s) no project ID is required. More than 8 T1s (more than 192 DS0s) worth always require a project ID.</t>
    </r>
  </si>
  <si>
    <r>
      <rPr>
        <sz val="12"/>
        <color rgb="FF0066FF"/>
        <rFont val="Arial"/>
        <family val="2"/>
      </rPr>
      <t xml:space="preserve">Project IDs </t>
    </r>
    <r>
      <rPr>
        <i/>
        <u/>
        <sz val="12"/>
        <color rgb="FF0066FF"/>
        <rFont val="Arial"/>
        <family val="2"/>
      </rPr>
      <t>may be requested for any quantity</t>
    </r>
    <r>
      <rPr>
        <sz val="12"/>
        <color rgb="FF0066FF"/>
        <rFont val="Arial"/>
        <family val="2"/>
      </rPr>
      <t xml:space="preserve">, but are </t>
    </r>
    <r>
      <rPr>
        <i/>
        <sz val="12"/>
        <color rgb="FF0066FF"/>
        <rFont val="Arial"/>
        <family val="2"/>
      </rPr>
      <t>required</t>
    </r>
    <r>
      <rPr>
        <sz val="12"/>
        <color rgb="FF0066FF"/>
        <rFont val="Arial"/>
        <family val="2"/>
      </rPr>
      <t xml:space="preserve"> for </t>
    </r>
    <r>
      <rPr>
        <b/>
        <i/>
        <u/>
        <sz val="12"/>
        <color rgb="FF0066FF"/>
        <rFont val="Arial"/>
        <family val="2"/>
      </rPr>
      <t>ALL</t>
    </r>
    <r>
      <rPr>
        <sz val="12"/>
        <color rgb="FF0066FF"/>
        <rFont val="Arial"/>
        <family val="2"/>
      </rPr>
      <t xml:space="preserve"> orders of any type for more than 8 T1s (more than 192 DS0s). </t>
    </r>
    <r>
      <rPr>
        <i/>
        <u/>
        <sz val="12"/>
        <color rgb="FFFF0000"/>
        <rFont val="Arial"/>
        <family val="2"/>
      </rPr>
      <t xml:space="preserve">This is for a single TSC or for multiple TSCs with a </t>
    </r>
    <r>
      <rPr>
        <b/>
        <i/>
        <u/>
        <sz val="12"/>
        <color rgb="FFFF0000"/>
        <rFont val="Arial"/>
        <family val="2"/>
      </rPr>
      <t>cumulative</t>
    </r>
    <r>
      <rPr>
        <i/>
        <u/>
        <sz val="12"/>
        <color rgb="FFFF0000"/>
        <rFont val="Arial"/>
        <family val="2"/>
      </rPr>
      <t xml:space="preserve"> total</t>
    </r>
    <r>
      <rPr>
        <sz val="12"/>
        <color rgb="FF0033CC"/>
        <rFont val="Arial"/>
        <family val="2"/>
      </rPr>
      <t xml:space="preserve"> </t>
    </r>
    <r>
      <rPr>
        <sz val="12"/>
        <color rgb="FF0066FF"/>
        <rFont val="Arial"/>
        <family val="2"/>
      </rPr>
      <t>of more than 8 T1s (more than 192 DS0s).</t>
    </r>
  </si>
  <si>
    <r>
      <rPr>
        <b/>
        <sz val="12"/>
        <color rgb="FF0066FF"/>
        <rFont val="Arial"/>
        <family val="2"/>
      </rPr>
      <t xml:space="preserve">Note: </t>
    </r>
    <r>
      <rPr>
        <sz val="12"/>
        <color rgb="FFFF0000"/>
        <rFont val="Arial"/>
        <family val="2"/>
      </rPr>
      <t>The above scenarions do not apply to ASRs with errors. ASRs with erros will still be rejected by the LSC for corrections regualrdless of type, quantity, project ID, or no project ID.</t>
    </r>
  </si>
  <si>
    <r>
      <rPr>
        <i/>
        <sz val="12"/>
        <color rgb="FF0066FF"/>
        <rFont val="Arial"/>
        <family val="2"/>
      </rPr>
      <t>Note:</t>
    </r>
    <r>
      <rPr>
        <i/>
        <sz val="12"/>
        <color rgb="FFFF0000"/>
        <rFont val="Arial"/>
        <family val="2"/>
      </rPr>
      <t xml:space="preserve"> If the LEC advises that your Switch CLLI, PSL CLLI, of FACTL CLLI is not valid </t>
    </r>
    <r>
      <rPr>
        <i/>
        <u/>
        <sz val="12"/>
        <color rgb="FFFF0000"/>
        <rFont val="Arial"/>
        <family val="2"/>
      </rPr>
      <t>on an active reviewed &amp; approval project</t>
    </r>
    <r>
      <rPr>
        <i/>
        <sz val="12"/>
        <color rgb="FFFF0000"/>
        <rFont val="Arial"/>
        <family val="2"/>
      </rPr>
      <t xml:space="preserve"> ask them to load in approporiate systems.</t>
    </r>
  </si>
  <si>
    <r>
      <t>The '</t>
    </r>
    <r>
      <rPr>
        <i/>
        <sz val="12"/>
        <color rgb="FF0066FF"/>
        <rFont val="Arial"/>
        <family val="2"/>
      </rPr>
      <t>FAQs &amp; Contacts'</t>
    </r>
    <r>
      <rPr>
        <i/>
        <sz val="12"/>
        <color rgb="FFFF0000"/>
        <rFont val="Arial"/>
        <family val="2"/>
      </rPr>
      <t xml:space="preserve"> document posted to CLEC Online </t>
    </r>
    <r>
      <rPr>
        <i/>
        <u/>
        <sz val="12"/>
        <color rgb="FFFF0000"/>
        <rFont val="Arial"/>
        <family val="2"/>
      </rPr>
      <t>should be utilized for excallation contacts</t>
    </r>
    <r>
      <rPr>
        <i/>
        <sz val="12"/>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6"/>
        <color rgb="FFFF0000"/>
        <rFont val="Arial"/>
        <family val="2"/>
      </rPr>
      <t>The NIT Lead or PM is not a point of escallation.</t>
    </r>
  </si>
  <si>
    <t>Sue Robinson</t>
  </si>
  <si>
    <t>sr5167@att.com</t>
  </si>
  <si>
    <r>
      <t>The '</t>
    </r>
    <r>
      <rPr>
        <i/>
        <sz val="12"/>
        <color rgb="FF0066FF"/>
        <rFont val="Arial"/>
        <family val="2"/>
      </rPr>
      <t>FAQs &amp; Contacts'</t>
    </r>
    <r>
      <rPr>
        <i/>
        <sz val="12"/>
        <color rgb="FFFF0000"/>
        <rFont val="Arial"/>
        <family val="2"/>
      </rPr>
      <t xml:space="preserve"> document posted to CLEC Online forms page </t>
    </r>
    <r>
      <rPr>
        <i/>
        <u/>
        <sz val="12"/>
        <color rgb="FFFF0000"/>
        <rFont val="Arial"/>
        <family val="2"/>
      </rPr>
      <t>should be utilized for excallation contacts</t>
    </r>
    <r>
      <rPr>
        <i/>
        <sz val="12"/>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6"/>
        <color rgb="FFFF0000"/>
        <rFont val="Arial"/>
        <family val="2"/>
      </rPr>
      <t>The NIT Lead or PM is not a point of escallation.</t>
    </r>
  </si>
  <si>
    <r>
      <t xml:space="preserve">Note: For </t>
    </r>
    <r>
      <rPr>
        <b/>
        <i/>
        <u/>
        <sz val="18"/>
        <color theme="0"/>
        <rFont val="Arial"/>
        <family val="2"/>
      </rPr>
      <t>SE 9-State Interconnections ONLY</t>
    </r>
    <r>
      <rPr>
        <sz val="18"/>
        <color theme="0"/>
        <rFont val="Arial"/>
        <family val="2"/>
      </rPr>
      <t xml:space="preserve"> - If the MTA (Multi Tandem Access) option is chosen (see 9-State Coding Grid) for any of the configurations the CLEC only has to connect to the tandem/s where their NPA/NXXs home.</t>
    </r>
  </si>
  <si>
    <t>All columns in green must be completed by the CLEC for a vaild project request to move forward</t>
  </si>
  <si>
    <r>
      <t xml:space="preserve">Columns (C-I) must </t>
    </r>
    <r>
      <rPr>
        <i/>
        <u/>
        <sz val="10"/>
        <color rgb="FFFF0000"/>
        <rFont val="Arial"/>
        <family val="2"/>
      </rPr>
      <t>ALL</t>
    </r>
    <r>
      <rPr>
        <i/>
        <sz val="10"/>
        <color rgb="FFFF0000"/>
        <rFont val="Arial"/>
        <family val="2"/>
      </rPr>
      <t xml:space="preserve"> be completed by CLEC</t>
    </r>
  </si>
  <si>
    <t>ch7590@att.com</t>
  </si>
  <si>
    <t>(203) 213-6507</t>
  </si>
  <si>
    <t>Curt Hupfer</t>
  </si>
  <si>
    <t xml:space="preserve">Yes or No </t>
  </si>
  <si>
    <t>List ALL NPA-NXXs associated with this Network</t>
  </si>
  <si>
    <t>The NPA-NXX information below MUST match the LERG Information for carrier</t>
  </si>
  <si>
    <r>
      <t xml:space="preserve">Utilize this tab </t>
    </r>
    <r>
      <rPr>
        <b/>
        <i/>
        <sz val="12"/>
        <color rgb="FF0000FF"/>
        <rFont val="Arial"/>
        <family val="2"/>
      </rPr>
      <t>only</t>
    </r>
    <r>
      <rPr>
        <i/>
        <sz val="12"/>
        <color rgb="FF0000FF"/>
        <rFont val="Arial"/>
        <family val="2"/>
      </rPr>
      <t xml:space="preserve"> if all of your NPA-NXX codes will not fit in the space provided on the NIS tab.</t>
    </r>
  </si>
  <si>
    <r>
      <rPr>
        <sz val="9"/>
        <rFont val="Arial"/>
        <family val="2"/>
      </rPr>
      <t>Complete form by choosing appropriate drop down selections &amp; providing the Information for fields displayed in a</t>
    </r>
    <r>
      <rPr>
        <sz val="9"/>
        <color indexed="10"/>
        <rFont val="Arial"/>
        <family val="2"/>
      </rPr>
      <t xml:space="preserve"> Red Dotted Pattern</t>
    </r>
    <r>
      <rPr>
        <sz val="9"/>
        <rFont val="Arial"/>
        <family val="2"/>
      </rPr>
      <t xml:space="preserve">.
</t>
    </r>
    <r>
      <rPr>
        <i/>
        <sz val="9"/>
        <color rgb="FF000000"/>
        <rFont val="Arial"/>
        <family val="2"/>
      </rPr>
      <t>Submit to NIT Lead once completed.</t>
    </r>
    <r>
      <rPr>
        <sz val="9"/>
        <color indexed="8"/>
        <rFont val="Arial"/>
        <family val="2"/>
      </rPr>
      <t xml:space="preserve"> </t>
    </r>
    <r>
      <rPr>
        <b/>
        <i/>
        <u/>
        <sz val="9"/>
        <color rgb="FFFF0000"/>
        <rFont val="Arial"/>
        <family val="2"/>
      </rPr>
      <t>Form must be COMPLETE to proceed!</t>
    </r>
  </si>
  <si>
    <r>
      <t xml:space="preserve">Secondary CLEC Project Contact - </t>
    </r>
    <r>
      <rPr>
        <sz val="9"/>
        <color theme="0"/>
        <rFont val="Arial"/>
        <family val="2"/>
      </rPr>
      <t>Complete if you wish for additional CLEC contacts to receive project updates</t>
    </r>
  </si>
  <si>
    <r>
      <t xml:space="preserve">Third CLEC Project Contact - </t>
    </r>
    <r>
      <rPr>
        <sz val="9"/>
        <color theme="0"/>
        <rFont val="Arial"/>
        <family val="2"/>
      </rPr>
      <t>Complete if you wish for additional CLEC contacts to receive project updates</t>
    </r>
  </si>
  <si>
    <r>
      <rPr>
        <sz val="14"/>
        <color rgb="FFFF6600"/>
        <rFont val="Arial"/>
        <family val="2"/>
      </rPr>
      <t>CLEC Local Wireline Network Information Sheet [NIS]</t>
    </r>
    <r>
      <rPr>
        <sz val="11"/>
        <color rgb="FFFF6600"/>
        <rFont val="Arial"/>
        <family val="2"/>
      </rPr>
      <t xml:space="preserve">
</t>
    </r>
    <r>
      <rPr>
        <sz val="8"/>
        <color rgb="FFFF6600"/>
        <rFont val="Arial"/>
        <family val="2"/>
      </rPr>
      <t xml:space="preserve"> </t>
    </r>
    <r>
      <rPr>
        <sz val="11"/>
        <color rgb="FFFF6600"/>
        <rFont val="Arial"/>
        <family val="2"/>
      </rPr>
      <t xml:space="preserve">
</t>
    </r>
    <r>
      <rPr>
        <sz val="8"/>
        <color rgb="FFFF6600"/>
        <rFont val="Arial"/>
        <family val="2"/>
      </rPr>
      <t>The Information provided on this Form is NOT for use or disclosure outside the AT&amp;T Family of Companies except under Written Agreement and is subject to the Terms &amp; Conditions of the Interconnection Agreement (ICA) with AT&amp;T</t>
    </r>
  </si>
  <si>
    <t>Release: 25.04.01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</si>
</sst>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dd/yyyy"/>
    <numFmt numFmtId="165" formatCode="000\-000"/>
    <numFmt numFmtId="166" formatCode="0000\-0000"/>
    <numFmt numFmtId="167" formatCode="0000"/>
    <numFmt numFmtId="168" formatCode="00"/>
    <numFmt numFmtId="169" formatCode="000"/>
    <numFmt numFmtId="170" formatCode="[&lt;=9999999]###\-####;\(###\)\ ###\-####"/>
    <numFmt numFmtId="171" formatCode="000\-000\-000"/>
  </numFmts>
  <fonts count="161" x14ac:knownFonts="1">
    <font>
      <sz val="9"/>
      <name val="Times New Roman"/>
    </font>
    <font>
      <sz val="12"/>
      <color theme="1"/>
      <name val="Arial"/>
      <family val="2"/>
    </font>
    <font>
      <sz val="10"/>
      <name val="Times New Roman"/>
      <family val="1"/>
    </font>
    <font>
      <u/>
      <sz val="10"/>
      <color indexed="12"/>
      <name val="Times New Roman"/>
      <family val="1"/>
    </font>
    <font>
      <sz val="8"/>
      <name val="Times New Roman"/>
      <family val="1"/>
    </font>
    <font>
      <sz val="10"/>
      <name val="Arial"/>
      <family val="2"/>
    </font>
    <font>
      <sz val="9"/>
      <name val="Times New Roman"/>
      <family val="1"/>
    </font>
    <font>
      <sz val="10"/>
      <name val="Verdana"/>
      <family val="2"/>
    </font>
    <font>
      <b/>
      <u/>
      <sz val="10"/>
      <name val="Arial"/>
      <family val="2"/>
    </font>
    <font>
      <sz val="8"/>
      <color indexed="9"/>
      <name val="Arial"/>
      <family val="2"/>
    </font>
    <font>
      <sz val="8"/>
      <name val="Arial"/>
      <family val="2"/>
    </font>
    <font>
      <sz val="9"/>
      <name val="Arial"/>
      <family val="2"/>
    </font>
    <font>
      <b/>
      <sz val="8"/>
      <name val="Arial"/>
      <family val="2"/>
    </font>
    <font>
      <b/>
      <sz val="8"/>
      <color indexed="10"/>
      <name val="Arial"/>
      <family val="2"/>
    </font>
    <font>
      <sz val="8"/>
      <color indexed="8"/>
      <name val="Arial"/>
      <family val="2"/>
    </font>
    <font>
      <b/>
      <u/>
      <sz val="8"/>
      <color indexed="8"/>
      <name val="Arial"/>
      <family val="2"/>
    </font>
    <font>
      <b/>
      <sz val="6"/>
      <name val="Arial"/>
      <family val="2"/>
    </font>
    <font>
      <sz val="6"/>
      <name val="Arial"/>
      <family val="2"/>
    </font>
    <font>
      <u/>
      <sz val="8"/>
      <name val="Arial"/>
      <family val="2"/>
    </font>
    <font>
      <b/>
      <sz val="12"/>
      <color indexed="10"/>
      <name val="Arial"/>
      <family val="2"/>
    </font>
    <font>
      <sz val="10"/>
      <color indexed="10"/>
      <name val="Arial"/>
      <family val="2"/>
    </font>
    <font>
      <u/>
      <sz val="10"/>
      <color indexed="12"/>
      <name val="Arial"/>
      <family val="2"/>
    </font>
    <font>
      <sz val="11"/>
      <color indexed="8"/>
      <name val="Arial"/>
      <family val="2"/>
    </font>
    <font>
      <b/>
      <u/>
      <sz val="10"/>
      <color indexed="10"/>
      <name val="Arial"/>
      <family val="2"/>
    </font>
    <font>
      <sz val="10"/>
      <color theme="1"/>
      <name val="Verdana"/>
      <family val="2"/>
    </font>
    <font>
      <sz val="8"/>
      <color theme="1"/>
      <name val="Verdana"/>
      <family val="2"/>
    </font>
    <font>
      <sz val="10"/>
      <color theme="0"/>
      <name val="Verdana"/>
      <family val="2"/>
    </font>
    <font>
      <sz val="8"/>
      <color theme="0"/>
      <name val="Verdana"/>
      <family val="2"/>
    </font>
    <font>
      <sz val="10"/>
      <color rgb="FF9C0006"/>
      <name val="Verdana"/>
      <family val="2"/>
    </font>
    <font>
      <sz val="8"/>
      <color rgb="FF9C0006"/>
      <name val="Verdana"/>
      <family val="2"/>
    </font>
    <font>
      <b/>
      <sz val="10"/>
      <color rgb="FFFA7D00"/>
      <name val="Verdana"/>
      <family val="2"/>
    </font>
    <font>
      <b/>
      <sz val="8"/>
      <color rgb="FFFA7D00"/>
      <name val="Verdana"/>
      <family val="2"/>
    </font>
    <font>
      <b/>
      <sz val="10"/>
      <color theme="0"/>
      <name val="Verdana"/>
      <family val="2"/>
    </font>
    <font>
      <b/>
      <sz val="8"/>
      <color theme="0"/>
      <name val="Verdana"/>
      <family val="2"/>
    </font>
    <font>
      <i/>
      <sz val="10"/>
      <color rgb="FF7F7F7F"/>
      <name val="Verdana"/>
      <family val="2"/>
    </font>
    <font>
      <i/>
      <sz val="8"/>
      <color rgb="FF7F7F7F"/>
      <name val="Verdana"/>
      <family val="2"/>
    </font>
    <font>
      <sz val="10"/>
      <color rgb="FF006100"/>
      <name val="Verdana"/>
      <family val="2"/>
    </font>
    <font>
      <sz val="8"/>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8"/>
      <color rgb="FF3F3F76"/>
      <name val="Verdana"/>
      <family val="2"/>
    </font>
    <font>
      <sz val="10"/>
      <color rgb="FFFA7D00"/>
      <name val="Verdana"/>
      <family val="2"/>
    </font>
    <font>
      <sz val="8"/>
      <color rgb="FFFA7D00"/>
      <name val="Verdana"/>
      <family val="2"/>
    </font>
    <font>
      <sz val="10"/>
      <color rgb="FF9C6500"/>
      <name val="Verdana"/>
      <family val="2"/>
    </font>
    <font>
      <sz val="8"/>
      <color rgb="FF9C6500"/>
      <name val="Verdana"/>
      <family val="2"/>
    </font>
    <font>
      <sz val="11"/>
      <color theme="1"/>
      <name val="Calibri"/>
      <family val="2"/>
      <scheme val="minor"/>
    </font>
    <font>
      <b/>
      <sz val="10"/>
      <color rgb="FF3F3F3F"/>
      <name val="Verdana"/>
      <family val="2"/>
    </font>
    <font>
      <b/>
      <sz val="8"/>
      <color rgb="FF3F3F3F"/>
      <name val="Verdana"/>
      <family val="2"/>
    </font>
    <font>
      <b/>
      <sz val="18"/>
      <color theme="3"/>
      <name val="Cambria"/>
      <family val="2"/>
      <scheme val="major"/>
    </font>
    <font>
      <b/>
      <sz val="10"/>
      <color theme="1"/>
      <name val="Verdana"/>
      <family val="2"/>
    </font>
    <font>
      <b/>
      <sz val="8"/>
      <color theme="1"/>
      <name val="Verdana"/>
      <family val="2"/>
    </font>
    <font>
      <sz val="10"/>
      <color rgb="FFFF0000"/>
      <name val="Verdana"/>
      <family val="2"/>
    </font>
    <font>
      <sz val="8"/>
      <color rgb="FFFF0000"/>
      <name val="Verdana"/>
      <family val="2"/>
    </font>
    <font>
      <sz val="8"/>
      <color theme="0"/>
      <name val="Arial"/>
      <family val="2"/>
    </font>
    <font>
      <sz val="9"/>
      <color theme="0"/>
      <name val="Arial"/>
      <family val="2"/>
    </font>
    <font>
      <sz val="8"/>
      <color theme="1"/>
      <name val="Arial"/>
      <family val="2"/>
    </font>
    <font>
      <b/>
      <sz val="9"/>
      <color rgb="FF0000FF"/>
      <name val="Arial"/>
      <family val="2"/>
    </font>
    <font>
      <sz val="8"/>
      <color rgb="FF3333FF"/>
      <name val="Arial"/>
      <family val="2"/>
    </font>
    <font>
      <sz val="8"/>
      <color rgb="FF0000FF"/>
      <name val="Arial"/>
      <family val="2"/>
    </font>
    <font>
      <sz val="8"/>
      <color rgb="FF000000"/>
      <name val="Arial"/>
      <family val="2"/>
    </font>
    <font>
      <sz val="10"/>
      <color theme="0"/>
      <name val="Arial"/>
      <family val="2"/>
    </font>
    <font>
      <b/>
      <sz val="8"/>
      <color rgb="FF0000FF"/>
      <name val="Arial"/>
      <family val="2"/>
    </font>
    <font>
      <sz val="9"/>
      <color rgb="FF0000FF"/>
      <name val="Arial"/>
      <family val="2"/>
    </font>
    <font>
      <sz val="7.5"/>
      <color rgb="FFFF0000"/>
      <name val="Arial"/>
      <family val="2"/>
    </font>
    <font>
      <sz val="8"/>
      <color rgb="FF0033CC"/>
      <name val="Arial"/>
      <family val="2"/>
    </font>
    <font>
      <b/>
      <sz val="8"/>
      <color rgb="FFFF0000"/>
      <name val="Arial"/>
      <family val="2"/>
    </font>
    <font>
      <b/>
      <sz val="8"/>
      <color theme="1"/>
      <name val="Arial"/>
      <family val="2"/>
    </font>
    <font>
      <b/>
      <sz val="15"/>
      <color rgb="FF0000FF"/>
      <name val="Arial"/>
      <family val="2"/>
    </font>
    <font>
      <sz val="16"/>
      <color rgb="FF0066FF"/>
      <name val="Arial"/>
      <family val="2"/>
    </font>
    <font>
      <sz val="10"/>
      <color rgb="FF0000FF"/>
      <name val="Arial"/>
      <family val="2"/>
    </font>
    <font>
      <sz val="9"/>
      <color rgb="FF0066FF"/>
      <name val="Arial"/>
      <family val="2"/>
    </font>
    <font>
      <sz val="10"/>
      <color rgb="FF0066FF"/>
      <name val="Arial"/>
      <family val="2"/>
    </font>
    <font>
      <sz val="8"/>
      <color rgb="FF0066FF"/>
      <name val="Arial"/>
      <family val="2"/>
    </font>
    <font>
      <b/>
      <sz val="8"/>
      <color rgb="FF0066FF"/>
      <name val="Arial"/>
      <family val="2"/>
    </font>
    <font>
      <strike/>
      <sz val="8"/>
      <color theme="0" tint="-0.34998626667073579"/>
      <name val="Arial"/>
      <family val="2"/>
    </font>
    <font>
      <sz val="10"/>
      <color theme="1"/>
      <name val="Arial"/>
      <family val="2"/>
    </font>
    <font>
      <sz val="9"/>
      <color theme="1"/>
      <name val="Arial"/>
      <family val="2"/>
    </font>
    <font>
      <b/>
      <sz val="10"/>
      <color theme="1"/>
      <name val="Arial"/>
      <family val="2"/>
    </font>
    <font>
      <b/>
      <sz val="9"/>
      <color theme="1"/>
      <name val="Arial"/>
      <family val="2"/>
    </font>
    <font>
      <u/>
      <sz val="8"/>
      <color theme="1"/>
      <name val="Arial"/>
      <family val="2"/>
    </font>
    <font>
      <i/>
      <sz val="8"/>
      <color rgb="FFFF0000"/>
      <name val="Arial"/>
      <family val="2"/>
    </font>
    <font>
      <i/>
      <strike/>
      <sz val="8"/>
      <color theme="1"/>
      <name val="Arial"/>
      <family val="2"/>
    </font>
    <font>
      <sz val="10"/>
      <color theme="9" tint="-0.499984740745262"/>
      <name val="Arial"/>
      <family val="2"/>
    </font>
    <font>
      <u/>
      <sz val="10"/>
      <color rgb="FF0033CC"/>
      <name val="Arial"/>
      <family val="2"/>
    </font>
    <font>
      <sz val="11"/>
      <color rgb="FF009900"/>
      <name val="Arial"/>
      <family val="2"/>
    </font>
    <font>
      <sz val="10"/>
      <color rgb="FFFF0000"/>
      <name val="Arial"/>
      <family val="2"/>
    </font>
    <font>
      <sz val="8"/>
      <color rgb="FFFF0000"/>
      <name val="Arial"/>
      <family val="2"/>
    </font>
    <font>
      <sz val="7.5"/>
      <color rgb="FF0070C0"/>
      <name val="Arial"/>
      <family val="2"/>
    </font>
    <font>
      <sz val="11"/>
      <color rgb="FF0066FF"/>
      <name val="Arial"/>
      <family val="2"/>
    </font>
    <font>
      <i/>
      <sz val="11"/>
      <color rgb="FFFF0000"/>
      <name val="Arial"/>
      <family val="2"/>
    </font>
    <font>
      <sz val="12"/>
      <color theme="0"/>
      <name val="Arial"/>
      <family val="2"/>
    </font>
    <font>
      <b/>
      <u/>
      <sz val="8"/>
      <color theme="1"/>
      <name val="Arial"/>
      <family val="2"/>
    </font>
    <font>
      <b/>
      <sz val="9"/>
      <color rgb="FF0066FF"/>
      <name val="Arial"/>
      <family val="2"/>
    </font>
    <font>
      <i/>
      <sz val="9"/>
      <color rgb="FFFF0000"/>
      <name val="Arial"/>
      <family val="2"/>
    </font>
    <font>
      <i/>
      <sz val="9"/>
      <color rgb="FF0000FF"/>
      <name val="Arial"/>
      <family val="2"/>
    </font>
    <font>
      <sz val="11"/>
      <color theme="0"/>
      <name val="Arial"/>
      <family val="2"/>
    </font>
    <font>
      <sz val="14"/>
      <color theme="0"/>
      <name val="Arial"/>
      <family val="2"/>
    </font>
    <font>
      <sz val="9"/>
      <color rgb="FFFF0000"/>
      <name val="Arial"/>
      <family val="2"/>
    </font>
    <font>
      <i/>
      <sz val="10"/>
      <color rgb="FFFF0000"/>
      <name val="Arial"/>
      <family val="2"/>
    </font>
    <font>
      <i/>
      <sz val="12"/>
      <color rgb="FFFF0000"/>
      <name val="Arial"/>
      <family val="2"/>
    </font>
    <font>
      <strike/>
      <sz val="8"/>
      <color theme="1"/>
      <name val="Arial"/>
      <family val="2"/>
    </font>
    <font>
      <strike/>
      <u/>
      <sz val="8"/>
      <color theme="1"/>
      <name val="Arial"/>
      <family val="2"/>
    </font>
    <font>
      <sz val="14"/>
      <color rgb="FF0066FF"/>
      <name val="Arial"/>
      <family val="2"/>
    </font>
    <font>
      <sz val="11"/>
      <color theme="1"/>
      <name val="Arial"/>
      <family val="2"/>
    </font>
    <font>
      <sz val="12"/>
      <name val="Arial"/>
      <family val="2"/>
    </font>
    <font>
      <sz val="12"/>
      <color rgb="FFFF0000"/>
      <name val="Arial"/>
      <family val="2"/>
    </font>
    <font>
      <i/>
      <sz val="12"/>
      <name val="Arial"/>
      <family val="2"/>
    </font>
    <font>
      <i/>
      <u/>
      <sz val="12"/>
      <color rgb="FFFF0000"/>
      <name val="Arial"/>
      <family val="2"/>
    </font>
    <font>
      <sz val="14"/>
      <name val="Arial"/>
      <family val="2"/>
    </font>
    <font>
      <i/>
      <u/>
      <sz val="14"/>
      <color rgb="FFFF0000"/>
      <name val="Arial"/>
      <family val="2"/>
    </font>
    <font>
      <b/>
      <sz val="12"/>
      <color rgb="FF008000"/>
      <name val="Arial"/>
      <family val="2"/>
    </font>
    <font>
      <sz val="12"/>
      <color rgb="FF008000"/>
      <name val="Arial"/>
      <family val="2"/>
    </font>
    <font>
      <b/>
      <i/>
      <u/>
      <sz val="12"/>
      <color rgb="FF008000"/>
      <name val="Arial"/>
      <family val="2"/>
    </font>
    <font>
      <i/>
      <sz val="12"/>
      <color rgb="FF008000"/>
      <name val="Arial"/>
      <family val="2"/>
    </font>
    <font>
      <sz val="12"/>
      <color indexed="30"/>
      <name val="Arial"/>
      <family val="2"/>
    </font>
    <font>
      <b/>
      <sz val="12"/>
      <color rgb="FFFF6600"/>
      <name val="Arial"/>
      <family val="2"/>
    </font>
    <font>
      <i/>
      <u/>
      <sz val="10"/>
      <color rgb="FFFF0000"/>
      <name val="Arial"/>
      <family val="2"/>
    </font>
    <font>
      <sz val="12"/>
      <color rgb="FF0033CC"/>
      <name val="Arial"/>
      <family val="2"/>
    </font>
    <font>
      <b/>
      <sz val="12"/>
      <name val="Arial"/>
      <family val="2"/>
    </font>
    <font>
      <b/>
      <i/>
      <u/>
      <sz val="12"/>
      <color rgb="FFFF0000"/>
      <name val="Arial"/>
      <family val="2"/>
    </font>
    <font>
      <b/>
      <sz val="10"/>
      <color rgb="FF0066FF"/>
      <name val="Arial"/>
      <family val="2"/>
    </font>
    <font>
      <u/>
      <sz val="8"/>
      <color rgb="FF0066FF"/>
      <name val="Arial"/>
      <family val="2"/>
    </font>
    <font>
      <sz val="7.5"/>
      <color rgb="FF0066FF"/>
      <name val="Arial"/>
      <family val="2"/>
    </font>
    <font>
      <i/>
      <sz val="9"/>
      <color rgb="FF0066FF"/>
      <name val="Arial"/>
      <family val="2"/>
    </font>
    <font>
      <sz val="12"/>
      <color rgb="FF0066FF"/>
      <name val="Arial"/>
      <family val="2"/>
    </font>
    <font>
      <u/>
      <sz val="10"/>
      <color rgb="FF0066FF"/>
      <name val="Arial"/>
      <family val="2"/>
    </font>
    <font>
      <i/>
      <sz val="10"/>
      <color rgb="FF0066FF"/>
      <name val="Arial"/>
      <family val="2"/>
    </font>
    <font>
      <b/>
      <i/>
      <sz val="10"/>
      <color rgb="FF0066FF"/>
      <name val="Arial"/>
      <family val="2"/>
    </font>
    <font>
      <i/>
      <sz val="14"/>
      <color rgb="FF0066FF"/>
      <name val="Arial"/>
      <family val="2"/>
    </font>
    <font>
      <b/>
      <i/>
      <sz val="9"/>
      <color rgb="FFFF0000"/>
      <name val="Arial"/>
      <family val="2"/>
    </font>
    <font>
      <sz val="9"/>
      <color indexed="8"/>
      <name val="Arial"/>
      <family val="2"/>
    </font>
    <font>
      <sz val="9"/>
      <color indexed="10"/>
      <name val="Arial"/>
      <family val="2"/>
    </font>
    <font>
      <i/>
      <sz val="9"/>
      <color rgb="FF000000"/>
      <name val="Arial"/>
      <family val="2"/>
    </font>
    <font>
      <sz val="10"/>
      <color rgb="FF009900"/>
      <name val="Arial"/>
      <family val="2"/>
    </font>
    <font>
      <b/>
      <sz val="12"/>
      <color rgb="FF0066FF"/>
      <name val="Arial"/>
      <family val="2"/>
    </font>
    <font>
      <u/>
      <sz val="16"/>
      <color rgb="FF0066FF"/>
      <name val="Arial"/>
      <family val="2"/>
    </font>
    <font>
      <i/>
      <u/>
      <sz val="12"/>
      <color rgb="FF0066FF"/>
      <name val="Arial"/>
      <family val="2"/>
    </font>
    <font>
      <i/>
      <sz val="12"/>
      <color rgb="FF0066FF"/>
      <name val="Arial"/>
      <family val="2"/>
    </font>
    <font>
      <b/>
      <i/>
      <u/>
      <sz val="12"/>
      <color rgb="FF0066FF"/>
      <name val="Arial"/>
      <family val="2"/>
    </font>
    <font>
      <i/>
      <u/>
      <sz val="16"/>
      <color rgb="FFFF0000"/>
      <name val="Arial"/>
      <family val="2"/>
    </font>
    <font>
      <i/>
      <sz val="16"/>
      <color rgb="FF0066FF"/>
      <name val="Arial"/>
      <family val="2"/>
    </font>
    <font>
      <i/>
      <sz val="14"/>
      <color theme="0"/>
      <name val="Arial"/>
      <family val="2"/>
    </font>
    <font>
      <i/>
      <sz val="9"/>
      <color theme="0"/>
      <name val="Arial"/>
      <family val="2"/>
    </font>
    <font>
      <sz val="16"/>
      <color rgb="FF00B050"/>
      <name val="Arial"/>
      <family val="2"/>
    </font>
    <font>
      <sz val="16"/>
      <color theme="0"/>
      <name val="Arial"/>
      <family val="2"/>
    </font>
    <font>
      <sz val="18"/>
      <color rgb="FF00B050"/>
      <name val="Arial"/>
      <family val="2"/>
    </font>
    <font>
      <sz val="18"/>
      <color theme="0"/>
      <name val="Arial"/>
      <family val="2"/>
    </font>
    <font>
      <b/>
      <i/>
      <u/>
      <sz val="18"/>
      <color theme="0"/>
      <name val="Arial"/>
      <family val="2"/>
    </font>
    <font>
      <sz val="8"/>
      <color rgb="FF00B050"/>
      <name val="Arial"/>
      <family val="2"/>
    </font>
    <font>
      <sz val="10"/>
      <color rgb="FF00B050"/>
      <name val="Arial"/>
      <family val="2"/>
    </font>
    <font>
      <sz val="16"/>
      <color rgb="FF0033CC"/>
      <name val="Arial"/>
      <family val="2"/>
    </font>
    <font>
      <i/>
      <sz val="12"/>
      <color rgb="FF0000FF"/>
      <name val="Arial"/>
      <family val="2"/>
    </font>
    <font>
      <b/>
      <i/>
      <sz val="12"/>
      <color rgb="FF0000FF"/>
      <name val="Arial"/>
      <family val="2"/>
    </font>
    <font>
      <sz val="11"/>
      <color rgb="FFFF0000"/>
      <name val="Arial"/>
      <family val="2"/>
    </font>
    <font>
      <b/>
      <i/>
      <u/>
      <sz val="9"/>
      <color rgb="FFFF0000"/>
      <name val="Arial"/>
      <family val="2"/>
    </font>
    <font>
      <i/>
      <sz val="10"/>
      <color theme="0"/>
      <name val="Arial"/>
      <family val="2"/>
    </font>
    <font>
      <sz val="11"/>
      <color rgb="FFFF6600"/>
      <name val="Arial"/>
      <family val="2"/>
    </font>
    <font>
      <sz val="14"/>
      <color rgb="FFFF6600"/>
      <name val="Arial"/>
      <family val="2"/>
    </font>
    <font>
      <sz val="8"/>
      <color rgb="FFFF6600"/>
      <name val="Arial"/>
      <family val="2"/>
    </font>
  </fonts>
  <fills count="62">
    <fill>
      <patternFill patternType="none"/>
    </fill>
    <fill>
      <patternFill patternType="gray125"/>
    </fill>
    <fill>
      <patternFill patternType="solid">
        <f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450666829432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0"/>
        <bgColor indexed="64"/>
      </patternFill>
    </fill>
    <fill>
      <patternFill patternType="solid">
        <fgColor theme="4" tint="0.39994506668294322"/>
        <bgColor indexed="64"/>
      </patternFill>
    </fill>
    <fill>
      <patternFill patternType="solid">
        <fgColor theme="9"/>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D9"/>
        <bgColor indexed="64"/>
      </patternFill>
    </fill>
    <fill>
      <patternFill patternType="solid">
        <fgColor theme="0" tint="-0.249977111117893"/>
        <bgColor indexed="64"/>
      </patternFill>
    </fill>
    <fill>
      <patternFill patternType="solid">
        <fgColor rgb="FFDEDAC4"/>
        <bgColor indexed="64"/>
      </patternFill>
    </fill>
    <fill>
      <patternFill patternType="solid">
        <fgColor rgb="FF92D050"/>
        <bgColor auto="1"/>
      </patternFill>
    </fill>
    <fill>
      <patternFill patternType="solid">
        <fgColor theme="4" tint="0.39997558519241921"/>
        <bgColor indexed="64"/>
      </patternFill>
    </fill>
    <fill>
      <patternFill patternType="solid">
        <fgColor rgb="FFFF6600"/>
        <bgColor indexed="64"/>
      </patternFill>
    </fill>
    <fill>
      <patternFill patternType="solid">
        <fgColor rgb="FF0033CC"/>
        <bgColor indexed="64"/>
      </patternFill>
    </fill>
    <fill>
      <patternFill patternType="solid">
        <fgColor theme="6" tint="0.59999389629810485"/>
        <bgColor indexed="64"/>
      </patternFill>
    </fill>
    <fill>
      <patternFill patternType="solid">
        <fgColor rgb="FF0000FF"/>
        <bgColor indexed="64"/>
      </patternFill>
    </fill>
    <fill>
      <patternFill patternType="solid">
        <fgColor rgb="FF0066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indexed="64"/>
      </bottom>
      <diagonal/>
    </border>
    <border>
      <left style="thin">
        <color theme="1"/>
      </left>
      <right/>
      <top style="thin">
        <color indexed="64"/>
      </top>
      <bottom/>
      <diagonal/>
    </border>
    <border>
      <left style="thin">
        <color theme="1"/>
      </left>
      <right style="thin">
        <color theme="1"/>
      </right>
      <top style="thin">
        <color theme="1"/>
      </top>
      <bottom/>
      <diagonal/>
    </border>
  </borders>
  <cellStyleXfs count="175">
    <xf numFmtId="0" fontId="0" fillId="0" borderId="0"/>
    <xf numFmtId="0" fontId="5" fillId="0" borderId="0"/>
    <xf numFmtId="0" fontId="7"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16" borderId="0" applyNumberFormat="0" applyBorder="0" applyAlignment="0" applyProtection="0"/>
    <xf numFmtId="0" fontId="27" fillId="16"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6" fillId="18" borderId="0" applyNumberFormat="0" applyBorder="0" applyAlignment="0" applyProtection="0"/>
    <xf numFmtId="0" fontId="27" fillId="18" borderId="0" applyNumberFormat="0" applyBorder="0" applyAlignment="0" applyProtection="0"/>
    <xf numFmtId="0" fontId="26" fillId="19" borderId="0" applyNumberFormat="0" applyBorder="0" applyAlignment="0" applyProtection="0"/>
    <xf numFmtId="0" fontId="27" fillId="19"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2" borderId="0" applyNumberFormat="0" applyBorder="0" applyAlignment="0" applyProtection="0"/>
    <xf numFmtId="0" fontId="27" fillId="22" borderId="0" applyNumberFormat="0" applyBorder="0" applyAlignment="0" applyProtection="0"/>
    <xf numFmtId="0" fontId="26" fillId="23" borderId="0" applyNumberFormat="0" applyBorder="0" applyAlignment="0" applyProtection="0"/>
    <xf numFmtId="0" fontId="27" fillId="23" borderId="0" applyNumberFormat="0" applyBorder="0" applyAlignment="0" applyProtection="0"/>
    <xf numFmtId="0" fontId="26" fillId="24" borderId="0" applyNumberFormat="0" applyBorder="0" applyAlignment="0" applyProtection="0"/>
    <xf numFmtId="0" fontId="27" fillId="24"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6" fillId="26"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30" fillId="28" borderId="35" applyNumberFormat="0" applyAlignment="0" applyProtection="0"/>
    <xf numFmtId="0" fontId="31" fillId="28" borderId="35" applyNumberFormat="0" applyAlignment="0" applyProtection="0"/>
    <xf numFmtId="0" fontId="32" fillId="29" borderId="36" applyNumberFormat="0" applyAlignment="0" applyProtection="0"/>
    <xf numFmtId="0" fontId="33" fillId="29" borderId="3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30" borderId="0" applyNumberFormat="0" applyBorder="0" applyAlignment="0" applyProtection="0"/>
    <xf numFmtId="0" fontId="38" fillId="0" borderId="37" applyNumberFormat="0" applyFill="0" applyAlignment="0" applyProtection="0"/>
    <xf numFmtId="0" fontId="39" fillId="0" borderId="38" applyNumberFormat="0" applyFill="0" applyAlignment="0" applyProtection="0"/>
    <xf numFmtId="0" fontId="40" fillId="0" borderId="39" applyNumberFormat="0" applyFill="0" applyAlignment="0" applyProtection="0"/>
    <xf numFmtId="0" fontId="40" fillId="0" borderId="0" applyNumberFormat="0" applyFill="0" applyBorder="0" applyAlignment="0" applyProtection="0"/>
    <xf numFmtId="0" fontId="3" fillId="0" borderId="0" applyNumberFormat="0" applyFill="0" applyBorder="0" applyAlignment="0" applyProtection="0">
      <alignment vertical="top"/>
      <protection locked="0"/>
    </xf>
    <xf numFmtId="0" fontId="41" fillId="31" borderId="35" applyNumberFormat="0" applyAlignment="0" applyProtection="0"/>
    <xf numFmtId="0" fontId="42" fillId="31" borderId="35" applyNumberFormat="0" applyAlignment="0" applyProtection="0"/>
    <xf numFmtId="0" fontId="43" fillId="0" borderId="40" applyNumberFormat="0" applyFill="0" applyAlignment="0" applyProtection="0"/>
    <xf numFmtId="0" fontId="44" fillId="0" borderId="40" applyNumberFormat="0" applyFill="0" applyAlignment="0" applyProtection="0"/>
    <xf numFmtId="0" fontId="45" fillId="32" borderId="0" applyNumberFormat="0" applyBorder="0" applyAlignment="0" applyProtection="0"/>
    <xf numFmtId="0" fontId="46" fillId="32" borderId="0" applyNumberFormat="0" applyBorder="0" applyAlignment="0" applyProtection="0"/>
    <xf numFmtId="0" fontId="24" fillId="0" borderId="0"/>
    <xf numFmtId="0" fontId="5" fillId="0" borderId="0"/>
    <xf numFmtId="0" fontId="25" fillId="0" borderId="0"/>
    <xf numFmtId="0" fontId="25" fillId="0" borderId="0"/>
    <xf numFmtId="0" fontId="24" fillId="0" borderId="0"/>
    <xf numFmtId="0" fontId="6" fillId="0" borderId="0"/>
    <xf numFmtId="0" fontId="24" fillId="0" borderId="0"/>
    <xf numFmtId="0" fontId="5" fillId="0" borderId="0"/>
    <xf numFmtId="0" fontId="24" fillId="0" borderId="0"/>
    <xf numFmtId="0" fontId="24" fillId="0" borderId="0"/>
    <xf numFmtId="0" fontId="24" fillId="0" borderId="0"/>
    <xf numFmtId="0" fontId="47" fillId="0" borderId="0"/>
    <xf numFmtId="0" fontId="24" fillId="0" borderId="0"/>
    <xf numFmtId="0" fontId="5" fillId="0" borderId="0"/>
    <xf numFmtId="0" fontId="5" fillId="0" borderId="0"/>
    <xf numFmtId="0" fontId="2" fillId="0" borderId="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5" fillId="33" borderId="41" applyNumberFormat="0" applyFont="0" applyAlignment="0" applyProtection="0"/>
    <xf numFmtId="0" fontId="25" fillId="33" borderId="41" applyNumberFormat="0" applyFont="0" applyAlignment="0" applyProtection="0"/>
    <xf numFmtId="0" fontId="48" fillId="28" borderId="42" applyNumberFormat="0" applyAlignment="0" applyProtection="0"/>
    <xf numFmtId="0" fontId="49" fillId="28" borderId="42" applyNumberFormat="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3"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872">
    <xf numFmtId="0" fontId="0" fillId="0" borderId="0" xfId="0"/>
    <xf numFmtId="0" fontId="24" fillId="0" borderId="0" xfId="0" applyFont="1" applyAlignment="1">
      <alignment horizontal="center" vertical="center"/>
    </xf>
    <xf numFmtId="0" fontId="24" fillId="0" borderId="1" xfId="0" applyFont="1" applyBorder="1" applyAlignment="1">
      <alignment horizontal="right" vertical="center" readingOrder="1"/>
    </xf>
    <xf numFmtId="0" fontId="24" fillId="0" borderId="1" xfId="0" applyFont="1" applyBorder="1" applyAlignment="1">
      <alignment vertical="center" readingOrder="1"/>
    </xf>
    <xf numFmtId="0" fontId="24" fillId="0" borderId="1" xfId="0" applyFont="1" applyBorder="1" applyAlignment="1">
      <alignment horizontal="center" vertical="center" readingOrder="1"/>
    </xf>
    <xf numFmtId="0" fontId="24" fillId="34" borderId="1" xfId="0" applyFont="1" applyFill="1" applyBorder="1" applyAlignment="1">
      <alignment horizontal="center" vertical="center" readingOrder="1"/>
    </xf>
    <xf numFmtId="0" fontId="51" fillId="0" borderId="1" xfId="0" applyFont="1" applyBorder="1" applyAlignment="1">
      <alignment horizontal="right" vertical="center" readingOrder="1"/>
    </xf>
    <xf numFmtId="0" fontId="51" fillId="0" borderId="1" xfId="0" applyFont="1" applyBorder="1" applyAlignment="1">
      <alignment vertical="center" readingOrder="1"/>
    </xf>
    <xf numFmtId="0" fontId="24" fillId="0" borderId="1" xfId="159" applyFont="1" applyBorder="1" applyAlignment="1" applyProtection="1">
      <alignment horizontal="center" vertical="center" readingOrder="1"/>
      <protection hidden="1"/>
    </xf>
    <xf numFmtId="0" fontId="24" fillId="0" borderId="1" xfId="0" applyFont="1" applyBorder="1" applyAlignment="1" applyProtection="1">
      <alignment vertical="center" readingOrder="1"/>
      <protection locked="0"/>
    </xf>
    <xf numFmtId="0" fontId="24" fillId="0" borderId="1" xfId="0" applyFont="1" applyBorder="1" applyAlignment="1" applyProtection="1">
      <alignment horizontal="center" vertical="center" readingOrder="1"/>
      <protection locked="0"/>
    </xf>
    <xf numFmtId="170" fontId="24" fillId="0" borderId="1" xfId="0" applyNumberFormat="1" applyFont="1" applyBorder="1" applyAlignment="1">
      <alignment horizontal="center" vertical="center" readingOrder="1"/>
    </xf>
    <xf numFmtId="170" fontId="24" fillId="0" borderId="1" xfId="0" applyNumberFormat="1" applyFont="1" applyBorder="1" applyAlignment="1">
      <alignment horizontal="right" vertical="center" readingOrder="1"/>
    </xf>
    <xf numFmtId="0" fontId="24" fillId="0" borderId="2" xfId="0" applyFont="1" applyBorder="1" applyAlignment="1">
      <alignment horizontal="center" vertical="center" readingOrder="1"/>
    </xf>
    <xf numFmtId="0" fontId="24" fillId="0" borderId="3" xfId="0" applyFont="1" applyBorder="1" applyAlignment="1">
      <alignment horizontal="center" vertical="center" readingOrder="1"/>
    </xf>
    <xf numFmtId="0" fontId="55" fillId="0" borderId="0" xfId="159" applyFont="1" applyAlignment="1" applyProtection="1">
      <alignment horizontal="center" vertical="center"/>
      <protection hidden="1"/>
    </xf>
    <xf numFmtId="0" fontId="10" fillId="0" borderId="0" xfId="159" applyFont="1" applyAlignment="1" applyProtection="1">
      <alignment horizontal="center" vertical="center"/>
      <protection hidden="1"/>
    </xf>
    <xf numFmtId="0" fontId="55"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5" fillId="0" borderId="4"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55" fillId="0" borderId="0" xfId="159" applyFont="1" applyAlignment="1" applyProtection="1">
      <alignment horizontal="center" vertical="center" readingOrder="1"/>
      <protection hidden="1"/>
    </xf>
    <xf numFmtId="0" fontId="58" fillId="0" borderId="0" xfId="159" applyFont="1" applyAlignment="1" applyProtection="1">
      <alignment horizontal="center" vertical="center"/>
      <protection hidden="1"/>
    </xf>
    <xf numFmtId="0" fontId="12" fillId="0" borderId="0" xfId="159" applyFont="1" applyAlignment="1" applyProtection="1">
      <alignment horizontal="right" vertical="center"/>
      <protection hidden="1"/>
    </xf>
    <xf numFmtId="164" fontId="57" fillId="0" borderId="1" xfId="159" applyNumberFormat="1" applyFont="1" applyBorder="1" applyAlignment="1" applyProtection="1">
      <alignment horizontal="center" vertical="center"/>
      <protection locked="0"/>
    </xf>
    <xf numFmtId="0" fontId="12" fillId="0" borderId="0" xfId="0" applyFont="1" applyAlignment="1" applyProtection="1">
      <alignment horizontal="right" vertical="center"/>
      <protection hidden="1"/>
    </xf>
    <xf numFmtId="0" fontId="59" fillId="0" borderId="0" xfId="0" applyFont="1" applyAlignment="1" applyProtection="1">
      <alignment horizontal="left" vertical="center"/>
      <protection hidden="1"/>
    </xf>
    <xf numFmtId="0" fontId="56" fillId="0" borderId="0" xfId="159" applyFont="1" applyAlignment="1" applyProtection="1">
      <alignment horizontal="center" vertical="center" readingOrder="1"/>
      <protection hidden="1"/>
    </xf>
    <xf numFmtId="0" fontId="14" fillId="0" borderId="6" xfId="0" applyFont="1" applyBorder="1" applyAlignment="1" applyProtection="1">
      <alignment horizontal="center" vertical="center"/>
      <protection locked="0"/>
    </xf>
    <xf numFmtId="167" fontId="14" fillId="0" borderId="1"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4" fillId="0" borderId="1" xfId="159" applyFont="1" applyBorder="1" applyAlignment="1" applyProtection="1">
      <alignment horizontal="center" vertical="center"/>
      <protection locked="0"/>
    </xf>
    <xf numFmtId="0" fontId="55" fillId="0" borderId="0" xfId="0" applyFont="1" applyAlignment="1" applyProtection="1">
      <alignment horizontal="center" vertical="center" readingOrder="1"/>
      <protection hidden="1"/>
    </xf>
    <xf numFmtId="0" fontId="60" fillId="0" borderId="0" xfId="159"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60" fillId="0" borderId="0" xfId="0" applyFont="1" applyAlignment="1" applyProtection="1">
      <alignment vertical="center"/>
      <protection hidden="1"/>
    </xf>
    <xf numFmtId="0" fontId="12" fillId="0" borderId="0" xfId="0" applyFont="1" applyAlignment="1" applyProtection="1">
      <alignment vertical="center"/>
      <protection hidden="1"/>
    </xf>
    <xf numFmtId="164" fontId="14" fillId="0" borderId="1" xfId="0" applyNumberFormat="1" applyFont="1" applyBorder="1" applyAlignment="1" applyProtection="1">
      <alignment horizontal="center" vertical="center"/>
      <protection locked="0"/>
    </xf>
    <xf numFmtId="0" fontId="55" fillId="0" borderId="0" xfId="159" applyFont="1" applyAlignment="1" applyProtection="1">
      <alignment horizontal="center" vertical="center"/>
      <protection locked="0" hidden="1"/>
    </xf>
    <xf numFmtId="0" fontId="57" fillId="0" borderId="1" xfId="0" applyFont="1" applyBorder="1" applyAlignment="1" applyProtection="1">
      <alignment horizontal="center" vertical="center"/>
      <protection locked="0"/>
    </xf>
    <xf numFmtId="171" fontId="57" fillId="0" borderId="1" xfId="0" applyNumberFormat="1" applyFont="1" applyBorder="1" applyAlignment="1" applyProtection="1">
      <alignment horizontal="center" vertical="center"/>
      <protection locked="0"/>
    </xf>
    <xf numFmtId="170" fontId="61" fillId="0" borderId="6" xfId="0" applyNumberFormat="1"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166" fontId="57" fillId="0" borderId="1" xfId="0" applyNumberFormat="1" applyFont="1" applyBorder="1" applyAlignment="1" applyProtection="1">
      <alignment horizontal="center" vertical="center"/>
      <protection locked="0"/>
    </xf>
    <xf numFmtId="0" fontId="55" fillId="0" borderId="0" xfId="0" applyFont="1" applyAlignment="1" applyProtection="1">
      <alignment horizontal="right" vertical="center"/>
      <protection hidden="1"/>
    </xf>
    <xf numFmtId="0" fontId="55" fillId="0" borderId="0" xfId="0" applyFont="1" applyAlignment="1" applyProtection="1">
      <alignment horizontal="center" vertical="center"/>
      <protection locked="0"/>
    </xf>
    <xf numFmtId="0" fontId="55" fillId="2" borderId="0" xfId="159" applyFont="1" applyFill="1" applyAlignment="1" applyProtection="1">
      <alignment horizontal="center" vertical="center"/>
      <protection hidden="1"/>
    </xf>
    <xf numFmtId="0" fontId="57" fillId="0" borderId="1" xfId="159" applyFont="1" applyBorder="1" applyAlignment="1" applyProtection="1">
      <alignment horizontal="center" vertical="center"/>
      <protection locked="0"/>
    </xf>
    <xf numFmtId="164" fontId="55" fillId="0" borderId="0" xfId="0" applyNumberFormat="1" applyFont="1" applyAlignment="1" applyProtection="1">
      <alignment horizontal="center" vertical="center"/>
      <protection locked="0"/>
    </xf>
    <xf numFmtId="0" fontId="55" fillId="0" borderId="0" xfId="159" applyFont="1" applyAlignment="1" applyProtection="1">
      <alignment horizontal="left" vertical="center"/>
      <protection hidden="1"/>
    </xf>
    <xf numFmtId="0" fontId="14" fillId="0" borderId="44" xfId="159" applyFont="1" applyBorder="1" applyAlignment="1" applyProtection="1">
      <alignment horizontal="center" vertical="center"/>
      <protection locked="0"/>
    </xf>
    <xf numFmtId="0" fontId="14" fillId="0" borderId="0" xfId="159" applyFont="1" applyAlignment="1" applyProtection="1">
      <alignment horizontal="left" vertical="center"/>
      <protection hidden="1"/>
    </xf>
    <xf numFmtId="164" fontId="14" fillId="0" borderId="44"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9" fillId="0" borderId="0" xfId="159" applyFont="1" applyAlignment="1" applyProtection="1">
      <alignment horizontal="center" vertical="center"/>
      <protection hidden="1"/>
    </xf>
    <xf numFmtId="167" fontId="55" fillId="0" borderId="0" xfId="159" applyNumberFormat="1" applyFont="1" applyAlignment="1" applyProtection="1">
      <alignment horizontal="center" vertical="center"/>
      <protection hidden="1"/>
    </xf>
    <xf numFmtId="165" fontId="14" fillId="0" borderId="1" xfId="0" applyNumberFormat="1" applyFont="1" applyBorder="1" applyAlignment="1" applyProtection="1">
      <alignment horizontal="center" vertical="center"/>
      <protection locked="0"/>
    </xf>
    <xf numFmtId="167" fontId="55" fillId="0" borderId="0" xfId="0" applyNumberFormat="1" applyFont="1" applyAlignment="1" applyProtection="1">
      <alignment horizontal="center" vertical="center"/>
      <protection hidden="1"/>
    </xf>
    <xf numFmtId="0" fontId="62" fillId="0" borderId="0" xfId="159" applyFont="1" applyAlignment="1" applyProtection="1">
      <alignment horizontal="center" vertical="center" readingOrder="1"/>
      <protection hidden="1"/>
    </xf>
    <xf numFmtId="0" fontId="63"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0" fontId="63" fillId="0" borderId="0" xfId="0" applyFont="1" applyAlignment="1" applyProtection="1">
      <alignment vertical="center" wrapText="1"/>
      <protection hidden="1"/>
    </xf>
    <xf numFmtId="0" fontId="63" fillId="0" borderId="0" xfId="0" applyFont="1" applyAlignment="1" applyProtection="1">
      <alignment horizontal="center" vertical="center"/>
      <protection hidden="1"/>
    </xf>
    <xf numFmtId="0" fontId="63" fillId="0" borderId="0" xfId="0" applyFont="1" applyAlignment="1" applyProtection="1">
      <alignment vertical="center"/>
      <protection hidden="1"/>
    </xf>
    <xf numFmtId="0" fontId="63" fillId="0" borderId="0" xfId="0" applyFont="1" applyAlignment="1" applyProtection="1">
      <alignment horizontal="right" vertical="center"/>
      <protection hidden="1"/>
    </xf>
    <xf numFmtId="0" fontId="65" fillId="0" borderId="0" xfId="0" applyFont="1" applyAlignment="1" applyProtection="1">
      <alignment horizontal="right" vertical="center"/>
      <protection hidden="1"/>
    </xf>
    <xf numFmtId="0" fontId="66" fillId="0" borderId="0" xfId="159" applyFont="1" applyAlignment="1" applyProtection="1">
      <alignment horizontal="left" vertical="center"/>
      <protection hidden="1"/>
    </xf>
    <xf numFmtId="0" fontId="55" fillId="0" borderId="0" xfId="129" applyFont="1" applyFill="1" applyBorder="1" applyAlignment="1" applyProtection="1">
      <alignment horizontal="center" vertical="center"/>
      <protection hidden="1"/>
    </xf>
    <xf numFmtId="0" fontId="67" fillId="0" borderId="0" xfId="0" applyFont="1" applyAlignment="1" applyProtection="1">
      <alignment horizontal="center" vertical="center" readingOrder="1"/>
      <protection hidden="1"/>
    </xf>
    <xf numFmtId="0" fontId="56" fillId="0" borderId="0" xfId="159" applyFont="1" applyAlignment="1" applyProtection="1">
      <alignment horizontal="center" vertical="center"/>
      <protection hidden="1"/>
    </xf>
    <xf numFmtId="0" fontId="56" fillId="0" borderId="0" xfId="0" applyFont="1" applyAlignment="1" applyProtection="1">
      <alignment horizontal="center" vertical="center" readingOrder="1"/>
      <protection hidden="1"/>
    </xf>
    <xf numFmtId="0" fontId="68" fillId="37" borderId="1" xfId="158" applyFont="1" applyFill="1" applyBorder="1" applyAlignment="1" applyProtection="1">
      <alignment horizontal="center" vertical="center" wrapText="1"/>
      <protection hidden="1"/>
    </xf>
    <xf numFmtId="0" fontId="68" fillId="42" borderId="1" xfId="158" applyFont="1" applyFill="1" applyBorder="1" applyAlignment="1" applyProtection="1">
      <alignment horizontal="center" vertical="center" wrapText="1"/>
      <protection hidden="1"/>
    </xf>
    <xf numFmtId="0" fontId="57" fillId="43" borderId="1" xfId="158" applyFont="1" applyFill="1" applyBorder="1" applyAlignment="1" applyProtection="1">
      <alignment horizontal="center" vertical="center" wrapText="1"/>
      <protection hidden="1"/>
    </xf>
    <xf numFmtId="0" fontId="57" fillId="34" borderId="1" xfId="158" applyFont="1" applyFill="1" applyBorder="1" applyAlignment="1" applyProtection="1">
      <alignment horizontal="center" vertical="center" wrapText="1"/>
      <protection hidden="1"/>
    </xf>
    <xf numFmtId="0" fontId="57" fillId="44" borderId="1" xfId="158" applyFont="1" applyFill="1" applyBorder="1" applyAlignment="1" applyProtection="1">
      <alignment horizontal="center" vertical="center" wrapText="1"/>
      <protection hidden="1"/>
    </xf>
    <xf numFmtId="0" fontId="57" fillId="45" borderId="1" xfId="158" applyFont="1" applyFill="1" applyBorder="1" applyAlignment="1" applyProtection="1">
      <alignment horizontal="center" vertical="center" wrapText="1"/>
      <protection hidden="1"/>
    </xf>
    <xf numFmtId="0" fontId="68" fillId="0" borderId="0" xfId="0" applyFont="1" applyAlignment="1" applyProtection="1">
      <alignment horizontal="right" vertical="center"/>
      <protection hidden="1"/>
    </xf>
    <xf numFmtId="0" fontId="25" fillId="0" borderId="1" xfId="0" applyFont="1" applyBorder="1" applyAlignment="1">
      <alignment horizontal="center" vertical="center" readingOrder="1"/>
    </xf>
    <xf numFmtId="0" fontId="10" fillId="0" borderId="0" xfId="0" applyFont="1" applyAlignment="1">
      <alignment horizontal="center" vertical="center"/>
    </xf>
    <xf numFmtId="0" fontId="12" fillId="0" borderId="8" xfId="0" applyFont="1" applyBorder="1" applyAlignment="1" applyProtection="1">
      <alignment vertical="center"/>
      <protection hidden="1"/>
    </xf>
    <xf numFmtId="0" fontId="69" fillId="0" borderId="8" xfId="0" applyFont="1" applyBorder="1" applyAlignment="1" applyProtection="1">
      <alignment horizontal="center" vertical="center"/>
      <protection hidden="1"/>
    </xf>
    <xf numFmtId="0" fontId="69" fillId="0" borderId="9" xfId="0" applyFont="1" applyBorder="1" applyAlignment="1" applyProtection="1">
      <alignment horizontal="center" vertical="center"/>
      <protection hidden="1"/>
    </xf>
    <xf numFmtId="0" fontId="69" fillId="0" borderId="10"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69" fillId="0" borderId="11" xfId="0" applyFont="1" applyBorder="1" applyAlignment="1" applyProtection="1">
      <alignment horizontal="center" vertical="center"/>
      <protection hidden="1"/>
    </xf>
    <xf numFmtId="0" fontId="69" fillId="0" borderId="12" xfId="0" applyFont="1" applyBorder="1" applyAlignment="1" applyProtection="1">
      <alignment horizontal="center" vertical="center"/>
      <protection hidden="1"/>
    </xf>
    <xf numFmtId="0" fontId="69" fillId="0" borderId="13" xfId="0" applyFont="1" applyBorder="1" applyAlignment="1" applyProtection="1">
      <alignment horizontal="center" vertical="center"/>
      <protection hidden="1"/>
    </xf>
    <xf numFmtId="0" fontId="69" fillId="0" borderId="14"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10" fillId="0" borderId="10" xfId="0" applyFont="1" applyBorder="1" applyAlignment="1" applyProtection="1">
      <alignment horizontal="right" vertical="center"/>
      <protection hidden="1"/>
    </xf>
    <xf numFmtId="0" fontId="10" fillId="0" borderId="12"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8" xfId="0" applyFont="1" applyBorder="1" applyAlignment="1" applyProtection="1">
      <alignment horizontal="center" vertical="center"/>
      <protection hidden="1"/>
    </xf>
    <xf numFmtId="0" fontId="71"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8" xfId="0" applyFont="1" applyBorder="1" applyAlignment="1" applyProtection="1">
      <alignment vertical="center"/>
      <protection hidden="1"/>
    </xf>
    <xf numFmtId="0" fontId="71" fillId="0" borderId="0" xfId="0" applyFont="1" applyAlignment="1" applyProtection="1">
      <alignment horizontal="center" vertical="center"/>
      <protection hidden="1"/>
    </xf>
    <xf numFmtId="0" fontId="71" fillId="0" borderId="11"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71" fillId="0" borderId="13" xfId="0" applyFont="1" applyBorder="1" applyAlignment="1" applyProtection="1">
      <alignment horizontal="center" vertical="center"/>
      <protection hidden="1"/>
    </xf>
    <xf numFmtId="0" fontId="71" fillId="0" borderId="14" xfId="0" applyFont="1" applyBorder="1" applyAlignment="1" applyProtection="1">
      <alignment horizontal="center" vertical="center"/>
      <protection hidden="1"/>
    </xf>
    <xf numFmtId="0" fontId="71" fillId="0" borderId="12" xfId="0" applyFont="1" applyBorder="1" applyAlignment="1" applyProtection="1">
      <alignment horizontal="center" vertical="center"/>
      <protection hidden="1"/>
    </xf>
    <xf numFmtId="0" fontId="72" fillId="0" borderId="15" xfId="0" applyFont="1" applyBorder="1" applyAlignment="1" applyProtection="1">
      <alignment horizontal="center" vertical="center"/>
      <protection hidden="1"/>
    </xf>
    <xf numFmtId="0" fontId="72" fillId="0" borderId="0" xfId="0" applyFont="1" applyAlignment="1" applyProtection="1">
      <alignment horizontal="left" vertical="center"/>
      <protection hidden="1"/>
    </xf>
    <xf numFmtId="0" fontId="74" fillId="0" borderId="0" xfId="0" applyFont="1" applyAlignment="1" applyProtection="1">
      <alignment horizontal="center" vertical="center"/>
      <protection hidden="1"/>
    </xf>
    <xf numFmtId="0" fontId="72" fillId="0" borderId="0" xfId="0" applyFont="1" applyAlignment="1" applyProtection="1">
      <alignment horizontal="center" vertical="center"/>
      <protection hidden="1"/>
    </xf>
    <xf numFmtId="0" fontId="75"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73" fillId="0" borderId="0" xfId="0" applyFont="1" applyAlignment="1" applyProtection="1">
      <alignment horizontal="center"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right" vertical="center"/>
      <protection hidden="1"/>
    </xf>
    <xf numFmtId="0" fontId="57" fillId="46" borderId="18" xfId="149" applyFont="1" applyFill="1" applyBorder="1" applyAlignment="1" applyProtection="1">
      <alignment horizontal="center" vertical="center" wrapText="1"/>
      <protection hidden="1"/>
    </xf>
    <xf numFmtId="0" fontId="57" fillId="46" borderId="4" xfId="149" applyFont="1" applyFill="1" applyBorder="1" applyAlignment="1" applyProtection="1">
      <alignment horizontal="center" vertical="center" wrapText="1"/>
      <protection hidden="1"/>
    </xf>
    <xf numFmtId="0" fontId="57" fillId="46" borderId="4" xfId="158" applyFont="1" applyFill="1" applyBorder="1" applyAlignment="1" applyProtection="1">
      <alignment horizontal="center" vertical="center" wrapText="1"/>
      <protection hidden="1"/>
    </xf>
    <xf numFmtId="0" fontId="57" fillId="44" borderId="19" xfId="149" applyFont="1" applyFill="1" applyBorder="1" applyAlignment="1" applyProtection="1">
      <alignment horizontal="right" vertical="center" wrapText="1"/>
      <protection hidden="1"/>
    </xf>
    <xf numFmtId="0" fontId="57" fillId="44" borderId="20" xfId="149" applyFont="1" applyFill="1" applyBorder="1" applyAlignment="1" applyProtection="1">
      <alignment vertical="center" wrapText="1"/>
      <protection hidden="1"/>
    </xf>
    <xf numFmtId="0" fontId="62" fillId="47" borderId="0" xfId="149" applyFont="1" applyFill="1" applyAlignment="1" applyProtection="1">
      <alignment vertical="center" wrapText="1"/>
      <protection hidden="1"/>
    </xf>
    <xf numFmtId="0" fontId="57" fillId="45" borderId="1" xfId="149" applyFont="1" applyFill="1" applyBorder="1" applyAlignment="1" applyProtection="1">
      <alignment horizontal="center" vertical="center" wrapText="1"/>
      <protection hidden="1"/>
    </xf>
    <xf numFmtId="0" fontId="57" fillId="43" borderId="1" xfId="149" applyFont="1" applyFill="1" applyBorder="1" applyAlignment="1" applyProtection="1">
      <alignment horizontal="center" vertical="center" wrapText="1"/>
      <protection hidden="1"/>
    </xf>
    <xf numFmtId="0" fontId="74" fillId="0" borderId="1" xfId="0" applyFont="1" applyBorder="1" applyAlignment="1" applyProtection="1">
      <alignment horizontal="center" vertical="center"/>
      <protection hidden="1"/>
    </xf>
    <xf numFmtId="0" fontId="74" fillId="0" borderId="6" xfId="0" applyFont="1" applyBorder="1" applyAlignment="1" applyProtection="1">
      <alignment horizontal="center" vertical="center"/>
      <protection hidden="1"/>
    </xf>
    <xf numFmtId="0" fontId="14" fillId="0" borderId="1" xfId="159" applyFont="1" applyBorder="1" applyAlignment="1" applyProtection="1">
      <alignment horizontal="center" vertical="center" readingOrder="1"/>
      <protection locked="0"/>
    </xf>
    <xf numFmtId="0" fontId="11" fillId="0" borderId="0" xfId="0" applyFont="1" applyAlignment="1" applyProtection="1">
      <alignment horizontal="center" vertical="center"/>
      <protection hidden="1"/>
    </xf>
    <xf numFmtId="0" fontId="74" fillId="0" borderId="0" xfId="159" applyFont="1" applyAlignment="1" applyProtection="1">
      <alignment horizontal="center" vertical="center" readingOrder="1"/>
      <protection hidden="1"/>
    </xf>
    <xf numFmtId="0" fontId="57" fillId="34" borderId="16" xfId="158" applyFont="1" applyFill="1" applyBorder="1" applyAlignment="1" applyProtection="1">
      <alignment horizontal="center" vertical="center" wrapText="1"/>
      <protection hidden="1"/>
    </xf>
    <xf numFmtId="0" fontId="57" fillId="34" borderId="6" xfId="158" applyFont="1" applyFill="1" applyBorder="1" applyAlignment="1" applyProtection="1">
      <alignment horizontal="center" vertical="center" wrapText="1"/>
      <protection hidden="1"/>
    </xf>
    <xf numFmtId="0" fontId="57" fillId="44" borderId="16" xfId="158" applyFont="1" applyFill="1" applyBorder="1" applyAlignment="1" applyProtection="1">
      <alignment horizontal="center" vertical="center" wrapText="1"/>
      <protection hidden="1"/>
    </xf>
    <xf numFmtId="0" fontId="57" fillId="43" borderId="6" xfId="149" applyFont="1" applyFill="1" applyBorder="1" applyAlignment="1" applyProtection="1">
      <alignment horizontal="center" vertical="center" wrapText="1"/>
      <protection hidden="1"/>
    </xf>
    <xf numFmtId="0" fontId="57" fillId="47" borderId="0" xfId="149" applyFont="1" applyFill="1" applyAlignment="1" applyProtection="1">
      <alignment horizontal="center" vertical="center" wrapText="1"/>
      <protection hidden="1"/>
    </xf>
    <xf numFmtId="0" fontId="57" fillId="43" borderId="6" xfId="158" applyFont="1" applyFill="1" applyBorder="1" applyAlignment="1" applyProtection="1">
      <alignment horizontal="center" vertical="center" wrapText="1"/>
      <protection hidden="1"/>
    </xf>
    <xf numFmtId="0" fontId="68" fillId="37" borderId="16" xfId="158" applyFont="1" applyFill="1" applyBorder="1" applyAlignment="1" applyProtection="1">
      <alignment horizontal="center" vertical="center" wrapText="1"/>
      <protection hidden="1"/>
    </xf>
    <xf numFmtId="0" fontId="68" fillId="42" borderId="16" xfId="158" applyFont="1" applyFill="1" applyBorder="1" applyAlignment="1" applyProtection="1">
      <alignment horizontal="center" vertical="center" wrapText="1"/>
      <protection hidden="1"/>
    </xf>
    <xf numFmtId="170" fontId="10" fillId="0" borderId="1" xfId="0" applyNumberFormat="1" applyFont="1" applyBorder="1" applyAlignment="1">
      <alignment horizontal="center" vertical="center"/>
    </xf>
    <xf numFmtId="0" fontId="18" fillId="0" borderId="1" xfId="137" applyFont="1" applyBorder="1" applyAlignment="1" applyProtection="1">
      <alignment horizontal="center" vertical="center"/>
    </xf>
    <xf numFmtId="0" fontId="25" fillId="44" borderId="19" xfId="149" applyFont="1" applyFill="1" applyBorder="1" applyAlignment="1" applyProtection="1">
      <alignment horizontal="right" vertical="center" wrapText="1"/>
      <protection hidden="1"/>
    </xf>
    <xf numFmtId="0" fontId="25" fillId="44" borderId="20" xfId="149" applyFont="1" applyFill="1" applyBorder="1" applyAlignment="1" applyProtection="1">
      <alignment vertical="center" wrapText="1"/>
      <protection hidden="1"/>
    </xf>
    <xf numFmtId="0" fontId="25" fillId="47" borderId="0" xfId="149" applyFont="1" applyFill="1" applyAlignment="1" applyProtection="1">
      <alignment horizontal="center" vertical="center"/>
      <protection hidden="1"/>
    </xf>
    <xf numFmtId="0" fontId="25" fillId="47" borderId="0" xfId="158" applyFont="1" applyFill="1" applyAlignment="1" applyProtection="1">
      <alignment horizontal="center" vertical="center"/>
      <protection hidden="1"/>
    </xf>
    <xf numFmtId="0" fontId="72" fillId="47" borderId="0" xfId="0" applyFont="1" applyFill="1" applyAlignment="1">
      <alignment wrapText="1"/>
    </xf>
    <xf numFmtId="0" fontId="11" fillId="0" borderId="0" xfId="0" applyFont="1" applyAlignment="1">
      <alignment wrapText="1"/>
    </xf>
    <xf numFmtId="0" fontId="5" fillId="0" borderId="0" xfId="145" applyAlignment="1">
      <alignment wrapText="1"/>
    </xf>
    <xf numFmtId="0" fontId="57" fillId="46" borderId="21" xfId="158" applyFont="1" applyFill="1" applyBorder="1" applyAlignment="1" applyProtection="1">
      <alignment horizontal="center" vertical="center" wrapText="1"/>
      <protection hidden="1"/>
    </xf>
    <xf numFmtId="0" fontId="57" fillId="46" borderId="3" xfId="158" applyFont="1" applyFill="1" applyBorder="1" applyAlignment="1" applyProtection="1">
      <alignment horizontal="center" vertical="center" wrapText="1"/>
      <protection hidden="1"/>
    </xf>
    <xf numFmtId="0" fontId="57" fillId="47" borderId="0" xfId="158" applyFont="1" applyFill="1" applyAlignment="1" applyProtection="1">
      <alignment horizontal="center" vertical="center" wrapText="1"/>
      <protection hidden="1"/>
    </xf>
    <xf numFmtId="0" fontId="57" fillId="47" borderId="0" xfId="149" applyFont="1" applyFill="1" applyAlignment="1" applyProtection="1">
      <alignment horizontal="center" vertical="center" wrapText="1"/>
      <protection locked="0"/>
    </xf>
    <xf numFmtId="0" fontId="5" fillId="47" borderId="0" xfId="145" applyFill="1" applyAlignment="1">
      <alignment wrapText="1"/>
    </xf>
    <xf numFmtId="0" fontId="11" fillId="47" borderId="0" xfId="149" applyFont="1" applyFill="1" applyAlignment="1">
      <alignment wrapText="1"/>
    </xf>
    <xf numFmtId="0" fontId="57" fillId="49" borderId="1" xfId="158" applyFont="1" applyFill="1" applyBorder="1" applyAlignment="1" applyProtection="1">
      <alignment horizontal="center" vertical="center" wrapText="1"/>
      <protection hidden="1"/>
    </xf>
    <xf numFmtId="0" fontId="76" fillId="47" borderId="1" xfId="149" applyFont="1" applyFill="1" applyBorder="1" applyAlignment="1" applyProtection="1">
      <alignment horizontal="center" vertical="center" wrapText="1"/>
      <protection hidden="1"/>
    </xf>
    <xf numFmtId="0" fontId="11" fillId="47" borderId="0" xfId="0" applyFont="1" applyFill="1" applyAlignment="1" applyProtection="1">
      <alignment wrapText="1"/>
      <protection hidden="1"/>
    </xf>
    <xf numFmtId="0" fontId="11" fillId="0" borderId="0" xfId="0" applyFont="1" applyAlignment="1" applyProtection="1">
      <alignment wrapText="1"/>
      <protection hidden="1"/>
    </xf>
    <xf numFmtId="0" fontId="62" fillId="47" borderId="0" xfId="145" applyFont="1" applyFill="1" applyAlignment="1">
      <alignment wrapText="1"/>
    </xf>
    <xf numFmtId="0" fontId="62" fillId="0" borderId="0" xfId="145" applyFont="1" applyAlignment="1">
      <alignment wrapText="1"/>
    </xf>
    <xf numFmtId="0" fontId="57" fillId="47" borderId="0" xfId="0" applyFont="1" applyFill="1" applyAlignment="1" applyProtection="1">
      <alignment horizontal="center" vertical="center" wrapText="1"/>
      <protection hidden="1"/>
    </xf>
    <xf numFmtId="0" fontId="57" fillId="0" borderId="0" xfId="0" applyFont="1" applyAlignment="1" applyProtection="1">
      <alignment horizontal="center" vertical="center" wrapText="1"/>
      <protection hidden="1"/>
    </xf>
    <xf numFmtId="0" fontId="77" fillId="47" borderId="0" xfId="150" applyFont="1" applyFill="1" applyAlignment="1">
      <alignment wrapText="1"/>
    </xf>
    <xf numFmtId="0" fontId="78" fillId="47" borderId="0" xfId="149" applyFont="1" applyFill="1" applyAlignment="1">
      <alignment wrapText="1"/>
    </xf>
    <xf numFmtId="0" fontId="5" fillId="47" borderId="0" xfId="151" applyFill="1"/>
    <xf numFmtId="0" fontId="0" fillId="47" borderId="0" xfId="0" applyFill="1"/>
    <xf numFmtId="0" fontId="79" fillId="47" borderId="0" xfId="0" applyFont="1" applyFill="1" applyAlignment="1">
      <alignment vertical="center"/>
    </xf>
    <xf numFmtId="0" fontId="77" fillId="47" borderId="0" xfId="0" applyFont="1" applyFill="1" applyAlignment="1">
      <alignment horizontal="center" vertical="center"/>
    </xf>
    <xf numFmtId="0" fontId="77" fillId="0" borderId="0" xfId="0" applyFont="1" applyAlignment="1">
      <alignment horizontal="center" vertical="center"/>
    </xf>
    <xf numFmtId="0" fontId="80" fillId="51" borderId="1" xfId="0" applyFont="1" applyFill="1" applyBorder="1" applyAlignment="1">
      <alignment horizontal="center" vertical="center" wrapText="1"/>
    </xf>
    <xf numFmtId="0" fontId="79" fillId="47" borderId="0" xfId="0" applyFont="1" applyFill="1" applyAlignment="1">
      <alignment horizontal="center" vertical="center" wrapText="1"/>
    </xf>
    <xf numFmtId="0" fontId="80" fillId="51" borderId="6" xfId="0" applyFont="1" applyFill="1" applyBorder="1" applyAlignment="1">
      <alignment vertical="center"/>
    </xf>
    <xf numFmtId="0" fontId="80" fillId="51" borderId="6" xfId="0" applyFont="1" applyFill="1" applyBorder="1" applyAlignment="1">
      <alignment horizontal="center" vertical="center" wrapText="1"/>
    </xf>
    <xf numFmtId="0" fontId="77" fillId="0" borderId="0" xfId="0" applyFont="1" applyAlignment="1">
      <alignment horizontal="center" vertical="center" wrapText="1"/>
    </xf>
    <xf numFmtId="0" fontId="79" fillId="51" borderId="1" xfId="0" applyFont="1" applyFill="1" applyBorder="1" applyAlignment="1">
      <alignment horizontal="center" vertical="center" wrapText="1"/>
    </xf>
    <xf numFmtId="0" fontId="68" fillId="51" borderId="1" xfId="0" applyFont="1" applyFill="1" applyBorder="1" applyAlignment="1">
      <alignment horizontal="center" vertical="center" wrapText="1"/>
    </xf>
    <xf numFmtId="0" fontId="57" fillId="0" borderId="1" xfId="0" applyFont="1" applyBorder="1" applyAlignment="1">
      <alignment horizontal="center" vertical="center"/>
    </xf>
    <xf numFmtId="0" fontId="57" fillId="47" borderId="0" xfId="0" applyFont="1" applyFill="1" applyAlignment="1">
      <alignment horizontal="center" vertical="center"/>
    </xf>
    <xf numFmtId="168" fontId="57" fillId="47" borderId="1" xfId="0" applyNumberFormat="1" applyFont="1" applyFill="1" applyBorder="1" applyAlignment="1">
      <alignment horizontal="center" vertical="center"/>
    </xf>
    <xf numFmtId="0" fontId="57" fillId="47" borderId="2" xfId="0" applyFont="1" applyFill="1" applyBorder="1" applyAlignment="1">
      <alignment horizontal="center" vertical="center"/>
    </xf>
    <xf numFmtId="0" fontId="57" fillId="47" borderId="21" xfId="0" applyFont="1" applyFill="1" applyBorder="1" applyAlignment="1">
      <alignment horizontal="center" vertical="center"/>
    </xf>
    <xf numFmtId="0" fontId="57" fillId="47" borderId="1" xfId="0" applyFont="1" applyFill="1" applyBorder="1" applyAlignment="1">
      <alignment horizontal="center" vertical="center"/>
    </xf>
    <xf numFmtId="169" fontId="57" fillId="0" borderId="1" xfId="0" applyNumberFormat="1" applyFont="1" applyBorder="1" applyAlignment="1">
      <alignment horizontal="center" vertical="center"/>
    </xf>
    <xf numFmtId="168" fontId="57" fillId="0" borderId="1" xfId="0" applyNumberFormat="1" applyFont="1" applyBorder="1" applyAlignment="1">
      <alignment horizontal="center" vertical="center"/>
    </xf>
    <xf numFmtId="0" fontId="57" fillId="0" borderId="0" xfId="0" applyFont="1" applyAlignment="1">
      <alignment horizontal="center" vertical="center"/>
    </xf>
    <xf numFmtId="170" fontId="57" fillId="0" borderId="1" xfId="0" applyNumberFormat="1" applyFont="1" applyBorder="1" applyAlignment="1">
      <alignment horizontal="center" vertical="center"/>
    </xf>
    <xf numFmtId="0" fontId="81" fillId="0" borderId="1" xfId="137" applyFont="1" applyBorder="1" applyAlignment="1" applyProtection="1">
      <alignment horizontal="center" vertical="center"/>
    </xf>
    <xf numFmtId="0" fontId="57" fillId="47" borderId="6" xfId="0" applyFont="1" applyFill="1" applyBorder="1" applyAlignment="1">
      <alignment horizontal="center" vertical="center"/>
    </xf>
    <xf numFmtId="0" fontId="57" fillId="47" borderId="18" xfId="0" applyFont="1" applyFill="1" applyBorder="1" applyAlignment="1">
      <alignment horizontal="center" vertical="center"/>
    </xf>
    <xf numFmtId="0" fontId="61" fillId="0" borderId="0" xfId="0" applyFont="1" applyAlignment="1">
      <alignment horizontal="center" vertical="center"/>
    </xf>
    <xf numFmtId="0" fontId="68" fillId="0" borderId="22" xfId="0" applyFont="1" applyBorder="1" applyAlignment="1">
      <alignment vertical="center"/>
    </xf>
    <xf numFmtId="0" fontId="68" fillId="0" borderId="0" xfId="0" applyFont="1" applyAlignment="1">
      <alignment horizontal="center" vertical="center"/>
    </xf>
    <xf numFmtId="0" fontId="68" fillId="47" borderId="0" xfId="0" applyFont="1" applyFill="1" applyAlignment="1">
      <alignment horizontal="center" vertical="center"/>
    </xf>
    <xf numFmtId="168" fontId="57" fillId="0" borderId="0" xfId="0" applyNumberFormat="1" applyFont="1" applyAlignment="1">
      <alignment horizontal="center" vertical="center"/>
    </xf>
    <xf numFmtId="169" fontId="57" fillId="0" borderId="0" xfId="0" applyNumberFormat="1" applyFont="1" applyAlignment="1">
      <alignment horizontal="left" vertical="center"/>
    </xf>
    <xf numFmtId="0" fontId="57" fillId="0" borderId="1" xfId="145" applyFont="1" applyBorder="1" applyAlignment="1">
      <alignment horizontal="center" vertical="center"/>
    </xf>
    <xf numFmtId="170" fontId="57" fillId="0" borderId="0" xfId="0" applyNumberFormat="1" applyFont="1" applyAlignment="1">
      <alignment horizontal="center" vertical="center"/>
    </xf>
    <xf numFmtId="0" fontId="81" fillId="47" borderId="1" xfId="137" applyFont="1" applyFill="1" applyBorder="1" applyAlignment="1" applyProtection="1">
      <alignment horizontal="center" vertical="center"/>
    </xf>
    <xf numFmtId="0" fontId="57" fillId="0" borderId="1" xfId="0" applyFont="1" applyBorder="1" applyAlignment="1">
      <alignment horizontal="center" vertical="center" wrapText="1"/>
    </xf>
    <xf numFmtId="0" fontId="57" fillId="0" borderId="1" xfId="0" applyFont="1" applyBorder="1" applyAlignment="1" applyProtection="1">
      <alignment horizontal="center" vertical="center"/>
      <protection hidden="1"/>
    </xf>
    <xf numFmtId="0" fontId="57" fillId="0" borderId="0" xfId="0" applyFont="1" applyAlignment="1" applyProtection="1">
      <alignment horizontal="center" vertical="center"/>
      <protection hidden="1"/>
    </xf>
    <xf numFmtId="169" fontId="57" fillId="0" borderId="0" xfId="0" applyNumberFormat="1" applyFont="1" applyAlignment="1">
      <alignment horizontal="center" vertical="center"/>
    </xf>
    <xf numFmtId="0" fontId="57" fillId="0" borderId="0" xfId="0" applyFont="1" applyAlignment="1">
      <alignment horizontal="center" vertical="center" wrapText="1"/>
    </xf>
    <xf numFmtId="0" fontId="10" fillId="0" borderId="1" xfId="0" applyFont="1" applyBorder="1" applyAlignment="1">
      <alignment horizontal="center" vertical="center"/>
    </xf>
    <xf numFmtId="0" fontId="81" fillId="0" borderId="0" xfId="137" applyFont="1" applyFill="1" applyBorder="1" applyAlignment="1" applyProtection="1">
      <alignment horizontal="center" vertical="center"/>
    </xf>
    <xf numFmtId="0" fontId="82" fillId="0" borderId="0" xfId="159" applyFont="1" applyAlignment="1" applyProtection="1">
      <alignment vertical="center"/>
      <protection hidden="1"/>
    </xf>
    <xf numFmtId="0" fontId="83" fillId="47" borderId="2" xfId="0" applyFont="1" applyFill="1" applyBorder="1" applyAlignment="1">
      <alignment horizontal="center" vertical="center"/>
    </xf>
    <xf numFmtId="0" fontId="21" fillId="0" borderId="0" xfId="137" applyFont="1" applyFill="1" applyBorder="1" applyAlignment="1" applyProtection="1">
      <alignment vertical="center" wrapText="1"/>
      <protection hidden="1"/>
    </xf>
    <xf numFmtId="0" fontId="84" fillId="0" borderId="0" xfId="159" applyFont="1" applyAlignment="1" applyProtection="1">
      <alignment vertical="center" wrapText="1"/>
      <protection hidden="1"/>
    </xf>
    <xf numFmtId="0" fontId="85" fillId="0" borderId="0" xfId="137" applyNumberFormat="1"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xf numFmtId="0" fontId="67" fillId="0" borderId="0" xfId="159" applyFont="1" applyAlignment="1" applyProtection="1">
      <alignment vertical="center" wrapText="1"/>
      <protection hidden="1"/>
    </xf>
    <xf numFmtId="0" fontId="24" fillId="0" borderId="1" xfId="0" applyFont="1" applyBorder="1" applyAlignment="1">
      <alignment horizontal="center" vertical="center"/>
    </xf>
    <xf numFmtId="170" fontId="57" fillId="47" borderId="1" xfId="0" applyNumberFormat="1" applyFont="1" applyFill="1" applyBorder="1" applyAlignment="1">
      <alignment horizontal="center" vertical="center"/>
    </xf>
    <xf numFmtId="0" fontId="11" fillId="0" borderId="0" xfId="159" applyFont="1" applyAlignment="1" applyProtection="1">
      <alignment horizontal="right" vertical="center"/>
      <protection hidden="1"/>
    </xf>
    <xf numFmtId="0" fontId="72" fillId="0" borderId="0" xfId="0" applyFont="1" applyAlignment="1" applyProtection="1">
      <alignment vertical="center"/>
      <protection hidden="1"/>
    </xf>
    <xf numFmtId="0" fontId="88" fillId="0" borderId="1" xfId="0" applyFont="1" applyBorder="1" applyAlignment="1" applyProtection="1">
      <alignment horizontal="center" vertical="center"/>
      <protection hidden="1"/>
    </xf>
    <xf numFmtId="0" fontId="21" fillId="0" borderId="0" xfId="137" applyFont="1" applyFill="1" applyBorder="1" applyAlignment="1" applyProtection="1">
      <alignment vertical="center" wrapText="1"/>
    </xf>
    <xf numFmtId="0" fontId="60" fillId="48" borderId="1" xfId="0" applyFont="1" applyFill="1" applyBorder="1" applyAlignment="1" applyProtection="1">
      <alignment horizontal="center" vertical="center" wrapText="1"/>
      <protection hidden="1"/>
    </xf>
    <xf numFmtId="0" fontId="102" fillId="0" borderId="1" xfId="0" applyFont="1" applyBorder="1" applyAlignment="1">
      <alignment horizontal="center" vertical="center"/>
    </xf>
    <xf numFmtId="0" fontId="102" fillId="47" borderId="1" xfId="0" applyFont="1" applyFill="1" applyBorder="1" applyAlignment="1">
      <alignment horizontal="center" vertical="center"/>
    </xf>
    <xf numFmtId="170" fontId="102" fillId="0" borderId="1" xfId="0" applyNumberFormat="1" applyFont="1" applyBorder="1" applyAlignment="1">
      <alignment horizontal="center" vertical="center"/>
    </xf>
    <xf numFmtId="0" fontId="103" fillId="0" borderId="1" xfId="137" applyFont="1" applyBorder="1" applyAlignment="1" applyProtection="1">
      <alignment horizontal="center" vertical="center"/>
    </xf>
    <xf numFmtId="0" fontId="12" fillId="51" borderId="1" xfId="0" applyFont="1" applyFill="1" applyBorder="1" applyAlignment="1" applyProtection="1">
      <alignment vertical="center"/>
      <protection hidden="1"/>
    </xf>
    <xf numFmtId="0" fontId="10" fillId="35" borderId="1" xfId="0" applyFont="1" applyFill="1" applyBorder="1" applyAlignment="1" applyProtection="1">
      <alignment horizontal="center" vertical="center" wrapText="1" readingOrder="1"/>
      <protection locked="0"/>
    </xf>
    <xf numFmtId="0" fontId="10" fillId="35" borderId="1" xfId="0" applyFont="1" applyFill="1" applyBorder="1" applyAlignment="1" applyProtection="1">
      <alignment horizontal="center" vertical="center" wrapText="1"/>
      <protection locked="0"/>
    </xf>
    <xf numFmtId="0" fontId="10" fillId="36" borderId="1" xfId="0" applyFont="1" applyFill="1" applyBorder="1" applyAlignment="1" applyProtection="1">
      <alignment horizontal="center" vertical="center" wrapText="1"/>
      <protection locked="0"/>
    </xf>
    <xf numFmtId="0" fontId="10" fillId="37" borderId="1" xfId="0" applyFont="1" applyFill="1" applyBorder="1" applyAlignment="1" applyProtection="1">
      <alignment horizontal="center" vertical="center" wrapText="1"/>
      <protection locked="0"/>
    </xf>
    <xf numFmtId="0" fontId="10" fillId="38" borderId="1" xfId="0" applyFont="1" applyFill="1" applyBorder="1" applyAlignment="1" applyProtection="1">
      <alignment horizontal="center" vertical="center" wrapText="1"/>
      <protection locked="0"/>
    </xf>
    <xf numFmtId="0" fontId="10" fillId="50" borderId="1" xfId="0" applyFont="1" applyFill="1" applyBorder="1" applyAlignment="1" applyProtection="1">
      <alignment horizontal="center" vertical="center" wrapText="1"/>
      <protection locked="0"/>
    </xf>
    <xf numFmtId="0" fontId="10" fillId="39" borderId="1" xfId="0" applyFont="1" applyFill="1" applyBorder="1" applyAlignment="1" applyProtection="1">
      <alignment horizontal="center" vertical="center" wrapText="1"/>
      <protection locked="0"/>
    </xf>
    <xf numFmtId="0" fontId="10" fillId="40" borderId="1" xfId="0" applyFont="1" applyFill="1" applyBorder="1" applyAlignment="1" applyProtection="1">
      <alignment horizontal="center" vertical="center" wrapText="1"/>
      <protection locked="0"/>
    </xf>
    <xf numFmtId="0" fontId="10" fillId="36" borderId="6" xfId="0" applyFont="1" applyFill="1" applyBorder="1" applyAlignment="1" applyProtection="1">
      <alignment horizontal="center" vertical="center" wrapText="1"/>
      <protection locked="0"/>
    </xf>
    <xf numFmtId="0" fontId="10" fillId="52" borderId="1" xfId="0" applyFont="1" applyFill="1" applyBorder="1" applyAlignment="1" applyProtection="1">
      <alignment horizontal="center" vertical="center" wrapText="1"/>
      <protection locked="0"/>
    </xf>
    <xf numFmtId="0" fontId="10" fillId="41" borderId="1" xfId="0" applyFont="1" applyFill="1" applyBorder="1" applyAlignment="1" applyProtection="1">
      <alignment horizontal="center" vertical="center" wrapText="1"/>
      <protection locked="0"/>
    </xf>
    <xf numFmtId="37" fontId="10" fillId="35" borderId="1" xfId="0" applyNumberFormat="1" applyFont="1" applyFill="1" applyBorder="1" applyAlignment="1" applyProtection="1">
      <alignment horizontal="center" vertical="center" wrapText="1"/>
      <protection locked="0"/>
    </xf>
    <xf numFmtId="0" fontId="105" fillId="0" borderId="0" xfId="149" applyFont="1" applyAlignment="1">
      <alignment vertical="center"/>
    </xf>
    <xf numFmtId="0" fontId="105" fillId="0" borderId="0" xfId="149" applyFont="1" applyAlignment="1">
      <alignment vertical="center" wrapText="1"/>
    </xf>
    <xf numFmtId="0" fontId="1" fillId="0" borderId="0" xfId="149" applyFont="1" applyAlignment="1">
      <alignment vertical="center"/>
    </xf>
    <xf numFmtId="0" fontId="70" fillId="47" borderId="0" xfId="149" applyFont="1" applyFill="1" applyAlignment="1">
      <alignment horizontal="center" vertical="center" wrapText="1"/>
    </xf>
    <xf numFmtId="0" fontId="105" fillId="47" borderId="0" xfId="149" applyFont="1" applyFill="1" applyAlignment="1">
      <alignment vertical="center"/>
    </xf>
    <xf numFmtId="0" fontId="1" fillId="47" borderId="0" xfId="149" applyFont="1" applyFill="1" applyAlignment="1">
      <alignment vertical="center"/>
    </xf>
    <xf numFmtId="0" fontId="106" fillId="47" borderId="0" xfId="149" applyFont="1" applyFill="1" applyAlignment="1">
      <alignment horizontal="left" vertical="center" wrapText="1"/>
    </xf>
    <xf numFmtId="0" fontId="110" fillId="47" borderId="0" xfId="149" applyFont="1" applyFill="1" applyAlignment="1">
      <alignment horizontal="left" vertical="center" wrapText="1"/>
    </xf>
    <xf numFmtId="0" fontId="106" fillId="47" borderId="0" xfId="149" applyFont="1" applyFill="1" applyAlignment="1">
      <alignment vertical="center" wrapText="1"/>
    </xf>
    <xf numFmtId="0" fontId="105" fillId="47" borderId="0" xfId="149" applyFont="1" applyFill="1" applyAlignment="1">
      <alignment vertical="center" wrapText="1"/>
    </xf>
    <xf numFmtId="0" fontId="119" fillId="47" borderId="0" xfId="149" applyFont="1" applyFill="1" applyAlignment="1">
      <alignment horizontal="left" vertical="center" wrapText="1"/>
    </xf>
    <xf numFmtId="0" fontId="107" fillId="47" borderId="0" xfId="149" applyFont="1" applyFill="1" applyAlignment="1">
      <alignment horizontal="left" vertical="center" wrapText="1"/>
    </xf>
    <xf numFmtId="0" fontId="101" fillId="47" borderId="0" xfId="149" applyFont="1" applyFill="1" applyAlignment="1">
      <alignment horizontal="left" vertical="center" wrapText="1"/>
    </xf>
    <xf numFmtId="0" fontId="10" fillId="0" borderId="0" xfId="159" applyFont="1" applyAlignment="1" applyProtection="1">
      <alignment horizontal="right" vertical="center"/>
      <protection hidden="1"/>
    </xf>
    <xf numFmtId="0" fontId="74" fillId="0" borderId="0" xfId="159" applyFont="1" applyAlignment="1" applyProtection="1">
      <alignment horizontal="center" vertical="center"/>
      <protection hidden="1"/>
    </xf>
    <xf numFmtId="0" fontId="74" fillId="0" borderId="0" xfId="0" applyFont="1" applyAlignment="1" applyProtection="1">
      <alignment horizontal="right" vertical="center"/>
      <protection hidden="1"/>
    </xf>
    <xf numFmtId="0" fontId="96" fillId="57" borderId="5" xfId="0" applyFont="1" applyFill="1" applyBorder="1" applyAlignment="1" applyProtection="1">
      <alignment vertical="center"/>
      <protection hidden="1"/>
    </xf>
    <xf numFmtId="0" fontId="96" fillId="57" borderId="20" xfId="0" applyFont="1" applyFill="1" applyBorder="1" applyAlignment="1" applyProtection="1">
      <alignment vertical="center"/>
      <protection hidden="1"/>
    </xf>
    <xf numFmtId="0" fontId="96" fillId="57" borderId="7" xfId="0" applyFont="1" applyFill="1" applyBorder="1" applyAlignment="1" applyProtection="1">
      <alignment vertical="center"/>
      <protection hidden="1"/>
    </xf>
    <xf numFmtId="0" fontId="72" fillId="0" borderId="0" xfId="0" applyFont="1" applyAlignment="1" applyProtection="1">
      <alignment horizontal="right" vertical="center"/>
      <protection hidden="1"/>
    </xf>
    <xf numFmtId="0" fontId="74" fillId="0" borderId="16" xfId="0" applyFont="1" applyBorder="1" applyAlignment="1" applyProtection="1">
      <alignment horizontal="center" vertical="center"/>
      <protection hidden="1"/>
    </xf>
    <xf numFmtId="0" fontId="74" fillId="0" borderId="6" xfId="0" applyFont="1" applyBorder="1" applyAlignment="1" applyProtection="1">
      <alignment horizontal="center" vertical="center" wrapText="1"/>
      <protection hidden="1"/>
    </xf>
    <xf numFmtId="0" fontId="74" fillId="0" borderId="16" xfId="0" applyFont="1" applyBorder="1" applyAlignment="1" applyProtection="1">
      <alignment horizontal="center" vertical="center" wrapText="1"/>
      <protection hidden="1"/>
    </xf>
    <xf numFmtId="0" fontId="74" fillId="0" borderId="17" xfId="0" applyFont="1" applyBorder="1" applyAlignment="1" applyProtection="1">
      <alignment horizontal="center" vertical="center" wrapText="1"/>
      <protection hidden="1"/>
    </xf>
    <xf numFmtId="0" fontId="124" fillId="0" borderId="6" xfId="0" applyFont="1" applyBorder="1" applyAlignment="1" applyProtection="1">
      <alignment horizontal="center" vertical="center" wrapText="1"/>
      <protection hidden="1"/>
    </xf>
    <xf numFmtId="0" fontId="124" fillId="0" borderId="18" xfId="0" applyFont="1" applyBorder="1" applyAlignment="1" applyProtection="1">
      <alignment horizontal="center" vertical="center" wrapText="1"/>
      <protection hidden="1"/>
    </xf>
    <xf numFmtId="0" fontId="127" fillId="0" borderId="0" xfId="137" applyNumberFormat="1" applyFont="1" applyFill="1" applyBorder="1" applyAlignment="1" applyProtection="1">
      <alignment horizontal="center" vertical="center"/>
    </xf>
    <xf numFmtId="0" fontId="72" fillId="0" borderId="0" xfId="159" applyFont="1" applyAlignment="1" applyProtection="1">
      <alignment horizontal="center" vertical="center"/>
      <protection hidden="1"/>
    </xf>
    <xf numFmtId="0" fontId="72" fillId="0" borderId="0" xfId="159" applyFont="1" applyAlignment="1" applyProtection="1">
      <alignment horizontal="right" vertical="center"/>
      <protection hidden="1"/>
    </xf>
    <xf numFmtId="0" fontId="82" fillId="0" borderId="0" xfId="159" applyFont="1" applyAlignment="1" applyProtection="1">
      <alignment horizontal="right" vertical="center"/>
      <protection hidden="1"/>
    </xf>
    <xf numFmtId="0" fontId="10" fillId="0" borderId="0" xfId="0" applyFont="1" applyAlignment="1" applyProtection="1">
      <alignment horizontal="right" vertical="center"/>
      <protection hidden="1"/>
    </xf>
    <xf numFmtId="0" fontId="74" fillId="0" borderId="0" xfId="159" applyFont="1" applyAlignment="1" applyProtection="1">
      <alignment horizontal="right" vertical="center"/>
      <protection hidden="1"/>
    </xf>
    <xf numFmtId="0" fontId="74" fillId="0" borderId="0" xfId="129" applyFont="1" applyFill="1" applyBorder="1" applyAlignment="1" applyProtection="1">
      <alignment horizontal="center" vertical="center"/>
      <protection hidden="1"/>
    </xf>
    <xf numFmtId="0" fontId="88" fillId="0" borderId="0" xfId="0" applyFont="1" applyAlignment="1" applyProtection="1">
      <alignment horizontal="center" vertical="center" readingOrder="1"/>
      <protection hidden="1"/>
    </xf>
    <xf numFmtId="0" fontId="126" fillId="51" borderId="0" xfId="0" applyFont="1" applyFill="1" applyAlignment="1" applyProtection="1">
      <alignment horizontal="right" vertical="center"/>
      <protection hidden="1"/>
    </xf>
    <xf numFmtId="0" fontId="74" fillId="51" borderId="1" xfId="0" applyFont="1" applyFill="1" applyBorder="1" applyAlignment="1" applyProtection="1">
      <alignment horizontal="center" vertical="center" wrapText="1" readingOrder="1"/>
      <protection hidden="1"/>
    </xf>
    <xf numFmtId="0" fontId="74" fillId="51" borderId="2" xfId="0" applyFont="1" applyFill="1" applyBorder="1" applyAlignment="1" applyProtection="1">
      <alignment horizontal="center" vertical="center" wrapText="1" readingOrder="1"/>
      <protection hidden="1"/>
    </xf>
    <xf numFmtId="0" fontId="74" fillId="51" borderId="47" xfId="0" applyFont="1" applyFill="1" applyBorder="1" applyAlignment="1" applyProtection="1">
      <alignment horizontal="center" vertical="center" wrapText="1"/>
      <protection hidden="1"/>
    </xf>
    <xf numFmtId="0" fontId="74" fillId="51" borderId="46" xfId="0" applyFont="1" applyFill="1" applyBorder="1" applyAlignment="1" applyProtection="1">
      <alignment horizontal="center" vertical="center" wrapText="1"/>
      <protection hidden="1"/>
    </xf>
    <xf numFmtId="0" fontId="74" fillId="51" borderId="6" xfId="0" applyFont="1" applyFill="1" applyBorder="1" applyAlignment="1" applyProtection="1">
      <alignment horizontal="center" vertical="center" wrapText="1"/>
      <protection hidden="1"/>
    </xf>
    <xf numFmtId="0" fontId="136" fillId="47" borderId="0" xfId="149" applyFont="1" applyFill="1" applyAlignment="1">
      <alignment vertical="center" wrapText="1"/>
    </xf>
    <xf numFmtId="0" fontId="70" fillId="47" borderId="0" xfId="149" applyFont="1" applyFill="1" applyAlignment="1">
      <alignment vertical="center" wrapText="1"/>
    </xf>
    <xf numFmtId="0" fontId="101" fillId="47" borderId="0" xfId="149" applyFont="1" applyFill="1" applyAlignment="1">
      <alignment vertical="center" wrapText="1"/>
    </xf>
    <xf numFmtId="0" fontId="142" fillId="47" borderId="0" xfId="149" applyFont="1" applyFill="1" applyAlignment="1">
      <alignment horizontal="center" vertical="center" wrapText="1"/>
    </xf>
    <xf numFmtId="37" fontId="73" fillId="47" borderId="1" xfId="0" applyNumberFormat="1" applyFont="1" applyFill="1" applyBorder="1" applyAlignment="1" applyProtection="1">
      <alignment horizontal="center" vertical="center"/>
      <protection hidden="1"/>
    </xf>
    <xf numFmtId="0" fontId="56" fillId="57" borderId="19" xfId="159" applyFont="1" applyFill="1" applyBorder="1" applyAlignment="1" applyProtection="1">
      <alignment horizontal="center" vertical="center"/>
      <protection hidden="1"/>
    </xf>
    <xf numFmtId="0" fontId="56" fillId="57" borderId="0" xfId="159" applyFont="1" applyFill="1" applyAlignment="1" applyProtection="1">
      <alignment horizontal="center" vertical="center"/>
      <protection hidden="1"/>
    </xf>
    <xf numFmtId="0" fontId="56" fillId="57" borderId="0" xfId="159" applyFont="1" applyFill="1" applyAlignment="1" applyProtection="1">
      <alignment horizontal="right" vertical="center"/>
      <protection hidden="1"/>
    </xf>
    <xf numFmtId="0" fontId="56" fillId="57" borderId="18" xfId="159" applyFont="1" applyFill="1" applyBorder="1" applyAlignment="1" applyProtection="1">
      <alignment horizontal="center" vertical="center"/>
      <protection hidden="1"/>
    </xf>
    <xf numFmtId="0" fontId="56" fillId="57" borderId="4" xfId="159" applyFont="1" applyFill="1" applyBorder="1" applyAlignment="1" applyProtection="1">
      <alignment horizontal="center" vertical="center"/>
      <protection hidden="1"/>
    </xf>
    <xf numFmtId="0" fontId="56" fillId="57" borderId="4" xfId="159" applyFont="1" applyFill="1" applyBorder="1" applyAlignment="1" applyProtection="1">
      <alignment horizontal="right" vertical="center"/>
      <protection hidden="1"/>
    </xf>
    <xf numFmtId="0" fontId="145" fillId="47" borderId="0" xfId="149" applyFont="1" applyFill="1" applyAlignment="1">
      <alignment horizontal="center" vertical="center" wrapText="1"/>
    </xf>
    <xf numFmtId="0" fontId="146" fillId="58" borderId="1" xfId="149" applyFont="1" applyFill="1" applyBorder="1" applyAlignment="1">
      <alignment horizontal="center" vertical="center" wrapText="1"/>
    </xf>
    <xf numFmtId="0" fontId="143" fillId="51" borderId="22" xfId="149" applyFont="1" applyFill="1" applyBorder="1" applyAlignment="1" applyProtection="1">
      <alignment vertical="center" wrapText="1"/>
      <protection hidden="1"/>
    </xf>
    <xf numFmtId="0" fontId="143" fillId="51" borderId="0" xfId="149" applyFont="1" applyFill="1" applyAlignment="1" applyProtection="1">
      <alignment vertical="center" wrapText="1"/>
      <protection hidden="1"/>
    </xf>
    <xf numFmtId="37" fontId="73" fillId="47" borderId="16" xfId="0" applyNumberFormat="1" applyFont="1" applyFill="1" applyBorder="1" applyAlignment="1" applyProtection="1">
      <alignment horizontal="center" vertical="center"/>
      <protection hidden="1"/>
    </xf>
    <xf numFmtId="0" fontId="5" fillId="59" borderId="1" xfId="0" applyFont="1" applyFill="1" applyBorder="1" applyAlignment="1" applyProtection="1">
      <alignment horizontal="center" vertical="center"/>
      <protection locked="0"/>
    </xf>
    <xf numFmtId="0" fontId="151" fillId="0" borderId="0" xfId="159" applyFont="1" applyAlignment="1" applyProtection="1">
      <alignment horizontal="right" vertical="center"/>
      <protection hidden="1"/>
    </xf>
    <xf numFmtId="0" fontId="151" fillId="0" borderId="0" xfId="159" applyFont="1" applyAlignment="1" applyProtection="1">
      <alignment horizontal="left" vertical="center"/>
      <protection hidden="1"/>
    </xf>
    <xf numFmtId="0" fontId="55" fillId="47" borderId="0" xfId="0" applyFont="1" applyFill="1" applyAlignment="1" applyProtection="1">
      <alignment horizontal="center" vertical="center"/>
      <protection hidden="1"/>
    </xf>
    <xf numFmtId="0" fontId="55" fillId="47" borderId="0" xfId="0" applyFont="1" applyFill="1" applyAlignment="1" applyProtection="1">
      <alignment horizontal="center" vertical="center" readingOrder="1"/>
      <protection hidden="1"/>
    </xf>
    <xf numFmtId="0" fontId="55" fillId="47" borderId="0" xfId="159" applyFont="1" applyFill="1" applyAlignment="1" applyProtection="1">
      <alignment horizontal="center" vertical="center"/>
      <protection hidden="1"/>
    </xf>
    <xf numFmtId="0" fontId="74" fillId="47" borderId="16" xfId="0" applyFont="1" applyFill="1" applyBorder="1" applyAlignment="1" applyProtection="1">
      <alignment horizontal="center" vertical="center"/>
      <protection hidden="1"/>
    </xf>
    <xf numFmtId="0" fontId="74" fillId="47" borderId="6" xfId="0" applyFont="1" applyFill="1" applyBorder="1" applyAlignment="1" applyProtection="1">
      <alignment horizontal="center" vertical="center"/>
      <protection hidden="1"/>
    </xf>
    <xf numFmtId="0" fontId="74" fillId="47" borderId="6" xfId="0" applyFont="1" applyFill="1" applyBorder="1" applyAlignment="1" applyProtection="1">
      <alignment horizontal="center" vertical="center" wrapText="1"/>
      <protection hidden="1"/>
    </xf>
    <xf numFmtId="167" fontId="55" fillId="47" borderId="0" xfId="159" applyNumberFormat="1" applyFont="1" applyFill="1" applyAlignment="1" applyProtection="1">
      <alignment horizontal="center" vertical="center"/>
      <protection hidden="1"/>
    </xf>
    <xf numFmtId="165" fontId="14" fillId="47" borderId="1" xfId="0" applyNumberFormat="1" applyFont="1" applyFill="1" applyBorder="1" applyAlignment="1" applyProtection="1">
      <alignment horizontal="center" vertical="center"/>
      <protection locked="0"/>
    </xf>
    <xf numFmtId="0" fontId="14" fillId="47" borderId="1" xfId="0" applyFont="1" applyFill="1" applyBorder="1" applyAlignment="1" applyProtection="1">
      <alignment horizontal="center" vertical="center"/>
      <protection locked="0"/>
    </xf>
    <xf numFmtId="164" fontId="14" fillId="47" borderId="1" xfId="0" applyNumberFormat="1" applyFont="1" applyFill="1" applyBorder="1" applyAlignment="1" applyProtection="1">
      <alignment horizontal="center" vertical="center"/>
      <protection locked="0"/>
    </xf>
    <xf numFmtId="167" fontId="14" fillId="47" borderId="1" xfId="0" applyNumberFormat="1" applyFont="1" applyFill="1" applyBorder="1" applyAlignment="1" applyProtection="1">
      <alignment horizontal="center" vertical="center"/>
      <protection locked="0"/>
    </xf>
    <xf numFmtId="167" fontId="55" fillId="47" borderId="0" xfId="0" applyNumberFormat="1" applyFont="1" applyFill="1" applyAlignment="1" applyProtection="1">
      <alignment horizontal="center" vertical="center"/>
      <protection hidden="1"/>
    </xf>
    <xf numFmtId="0" fontId="55" fillId="47" borderId="0" xfId="159" applyFont="1" applyFill="1" applyAlignment="1" applyProtection="1">
      <alignment horizontal="center" vertical="center" readingOrder="1"/>
      <protection hidden="1"/>
    </xf>
    <xf numFmtId="0" fontId="107" fillId="47" borderId="0" xfId="0" applyFont="1" applyFill="1" applyAlignment="1">
      <alignment horizontal="center"/>
    </xf>
    <xf numFmtId="0" fontId="9" fillId="47" borderId="0" xfId="159" applyFont="1" applyFill="1" applyAlignment="1" applyProtection="1">
      <alignment horizontal="center" vertical="center"/>
      <protection hidden="1"/>
    </xf>
    <xf numFmtId="0" fontId="95" fillId="0" borderId="0" xfId="0" applyFont="1" applyAlignment="1" applyProtection="1">
      <alignment horizontal="center" vertical="center" wrapText="1"/>
      <protection hidden="1"/>
    </xf>
    <xf numFmtId="0" fontId="82" fillId="0" borderId="19" xfId="159" applyFont="1" applyBorder="1" applyAlignment="1" applyProtection="1">
      <alignment horizontal="center" vertical="center" wrapText="1"/>
      <protection hidden="1"/>
    </xf>
    <xf numFmtId="0" fontId="128" fillId="0" borderId="0" xfId="159"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71" fontId="14" fillId="0" borderId="2" xfId="159" applyNumberFormat="1" applyFont="1" applyBorder="1" applyAlignment="1" applyProtection="1">
      <alignment horizontal="center" vertical="center"/>
      <protection locked="0"/>
    </xf>
    <xf numFmtId="171" fontId="14" fillId="0" borderId="3" xfId="159" applyNumberFormat="1" applyFont="1" applyBorder="1" applyAlignment="1" applyProtection="1">
      <alignment horizontal="center" vertical="center"/>
      <protection locked="0"/>
    </xf>
    <xf numFmtId="0" fontId="97" fillId="55" borderId="48" xfId="0" applyFont="1" applyFill="1" applyBorder="1" applyAlignment="1" applyProtection="1">
      <alignment horizontal="center" vertical="center" wrapText="1"/>
      <protection hidden="1"/>
    </xf>
    <xf numFmtId="0" fontId="97" fillId="55" borderId="49" xfId="0" applyFont="1" applyFill="1" applyBorder="1" applyAlignment="1" applyProtection="1">
      <alignment horizontal="center" vertical="center" wrapText="1"/>
      <protection hidden="1"/>
    </xf>
    <xf numFmtId="0" fontId="97" fillId="55" borderId="45" xfId="0" applyFont="1" applyFill="1" applyBorder="1" applyAlignment="1" applyProtection="1">
      <alignment horizontal="center" vertical="center" wrapText="1"/>
      <protection hidden="1"/>
    </xf>
    <xf numFmtId="0" fontId="72" fillId="0" borderId="0" xfId="0" applyFont="1" applyAlignment="1" applyProtection="1">
      <alignment horizontal="center" vertical="center" wrapText="1"/>
      <protection hidden="1"/>
    </xf>
    <xf numFmtId="0" fontId="72" fillId="0" borderId="0" xfId="0" applyFont="1" applyAlignment="1" applyProtection="1">
      <alignment horizontal="right" vertical="center"/>
      <protection hidden="1"/>
    </xf>
    <xf numFmtId="0" fontId="73" fillId="0" borderId="0" xfId="0" applyFont="1" applyAlignment="1" applyProtection="1">
      <alignment horizontal="center" vertical="center" wrapText="1"/>
      <protection hidden="1"/>
    </xf>
    <xf numFmtId="0" fontId="61" fillId="0" borderId="2" xfId="0" applyFont="1" applyBorder="1" applyAlignment="1" applyProtection="1">
      <alignment horizontal="center" vertical="center"/>
      <protection locked="0"/>
    </xf>
    <xf numFmtId="0" fontId="61" fillId="0" borderId="21"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74" fillId="0" borderId="0" xfId="159" applyFont="1" applyAlignment="1" applyProtection="1">
      <alignment horizontal="right" vertical="center"/>
      <protection hidden="1"/>
    </xf>
    <xf numFmtId="0" fontId="72" fillId="0" borderId="0" xfId="0" applyFont="1" applyAlignment="1" applyProtection="1">
      <alignment horizontal="left" vertical="center"/>
      <protection hidden="1"/>
    </xf>
    <xf numFmtId="0" fontId="139" fillId="0" borderId="0" xfId="159" applyFont="1" applyAlignment="1" applyProtection="1">
      <alignment horizontal="center" vertical="center"/>
      <protection hidden="1"/>
    </xf>
    <xf numFmtId="0" fontId="155" fillId="0" borderId="0" xfId="159" applyFont="1" applyAlignment="1" applyProtection="1">
      <alignment horizontal="right" vertical="center"/>
      <protection hidden="1"/>
    </xf>
    <xf numFmtId="0" fontId="97" fillId="51" borderId="51" xfId="0" applyFont="1" applyFill="1" applyBorder="1" applyAlignment="1" applyProtection="1">
      <alignment horizontal="center" vertical="center"/>
      <protection hidden="1"/>
    </xf>
    <xf numFmtId="0" fontId="97" fillId="51" borderId="52" xfId="0" applyFont="1" applyFill="1" applyBorder="1" applyAlignment="1" applyProtection="1">
      <alignment horizontal="center" vertical="center"/>
      <protection hidden="1"/>
    </xf>
    <xf numFmtId="0" fontId="97" fillId="51" borderId="53" xfId="0" applyFont="1" applyFill="1" applyBorder="1" applyAlignment="1" applyProtection="1">
      <alignment horizontal="center" vertical="center"/>
      <protection hidden="1"/>
    </xf>
    <xf numFmtId="0" fontId="72" fillId="0" borderId="0" xfId="0" applyFont="1" applyAlignment="1" applyProtection="1">
      <alignment horizontal="left" vertical="center" readingOrder="1"/>
      <protection hidden="1"/>
    </xf>
    <xf numFmtId="0" fontId="74" fillId="0" borderId="0" xfId="0" applyFont="1" applyAlignment="1" applyProtection="1">
      <alignment horizontal="left" vertical="center"/>
      <protection hidden="1"/>
    </xf>
    <xf numFmtId="0" fontId="91" fillId="0" borderId="19" xfId="0" applyFont="1" applyBorder="1" applyAlignment="1" applyProtection="1">
      <alignment horizontal="left" vertical="center"/>
      <protection hidden="1"/>
    </xf>
    <xf numFmtId="0" fontId="91" fillId="0" borderId="0" xfId="0" applyFont="1" applyAlignment="1" applyProtection="1">
      <alignment horizontal="left" vertical="center"/>
      <protection hidden="1"/>
    </xf>
    <xf numFmtId="0" fontId="72" fillId="0" borderId="0" xfId="159" applyFont="1" applyAlignment="1" applyProtection="1">
      <alignment horizontal="right" vertical="center"/>
      <protection hidden="1"/>
    </xf>
    <xf numFmtId="0" fontId="127" fillId="0" borderId="0" xfId="137" applyFont="1" applyFill="1" applyBorder="1" applyAlignment="1" applyProtection="1">
      <alignment horizontal="center" vertical="center" wrapText="1"/>
    </xf>
    <xf numFmtId="0" fontId="97" fillId="51" borderId="2" xfId="0" applyFont="1" applyFill="1" applyBorder="1" applyAlignment="1" applyProtection="1">
      <alignment horizontal="center" vertical="center"/>
      <protection hidden="1"/>
    </xf>
    <xf numFmtId="0" fontId="97" fillId="51" borderId="21" xfId="0" applyFont="1" applyFill="1" applyBorder="1" applyAlignment="1" applyProtection="1">
      <alignment horizontal="center" vertical="center"/>
      <protection hidden="1"/>
    </xf>
    <xf numFmtId="0" fontId="97" fillId="51" borderId="3" xfId="0" applyFont="1" applyFill="1" applyBorder="1" applyAlignment="1" applyProtection="1">
      <alignment horizontal="center" vertical="center"/>
      <protection hidden="1"/>
    </xf>
    <xf numFmtId="0" fontId="88" fillId="0" borderId="0" xfId="159" applyFont="1" applyAlignment="1" applyProtection="1">
      <alignment horizontal="left" vertical="center"/>
      <protection hidden="1"/>
    </xf>
    <xf numFmtId="0" fontId="97" fillId="55" borderId="1" xfId="0" applyFont="1" applyFill="1" applyBorder="1" applyAlignment="1" applyProtection="1">
      <alignment horizontal="center" vertical="center"/>
      <protection locked="0"/>
    </xf>
    <xf numFmtId="0" fontId="74" fillId="0" borderId="16" xfId="0" applyFont="1" applyBorder="1" applyAlignment="1" applyProtection="1">
      <alignment horizontal="center" vertical="center"/>
      <protection hidden="1"/>
    </xf>
    <xf numFmtId="0" fontId="74" fillId="0" borderId="6" xfId="0" applyFont="1" applyBorder="1" applyAlignment="1" applyProtection="1">
      <alignment horizontal="center" vertical="center"/>
      <protection hidden="1"/>
    </xf>
    <xf numFmtId="0" fontId="97" fillId="57" borderId="48" xfId="159" applyFont="1" applyFill="1" applyBorder="1" applyAlignment="1" applyProtection="1">
      <alignment horizontal="center" vertical="center"/>
      <protection hidden="1"/>
    </xf>
    <xf numFmtId="0" fontId="97" fillId="57" borderId="49" xfId="159" applyFont="1" applyFill="1" applyBorder="1" applyAlignment="1" applyProtection="1">
      <alignment horizontal="center" vertical="center"/>
      <protection hidden="1"/>
    </xf>
    <xf numFmtId="0" fontId="97" fillId="57" borderId="45" xfId="159" applyFont="1" applyFill="1" applyBorder="1" applyAlignment="1" applyProtection="1">
      <alignment horizontal="center" vertical="center"/>
      <protection hidden="1"/>
    </xf>
    <xf numFmtId="0" fontId="125" fillId="0" borderId="19" xfId="159" applyFont="1" applyBorder="1" applyAlignment="1" applyProtection="1">
      <alignment horizontal="center" vertical="center" wrapText="1" readingOrder="1"/>
      <protection hidden="1"/>
    </xf>
    <xf numFmtId="0" fontId="66" fillId="0" borderId="17" xfId="0" applyFont="1" applyBorder="1" applyAlignment="1" applyProtection="1">
      <alignment horizontal="center" vertical="center" wrapText="1"/>
      <protection hidden="1"/>
    </xf>
    <xf numFmtId="0" fontId="66" fillId="0" borderId="22" xfId="0" applyFont="1" applyBorder="1" applyAlignment="1" applyProtection="1">
      <alignment horizontal="center" vertical="center"/>
      <protection hidden="1"/>
    </xf>
    <xf numFmtId="0" fontId="66" fillId="0" borderId="5" xfId="0" applyFont="1" applyBorder="1" applyAlignment="1" applyProtection="1">
      <alignment horizontal="center" vertical="center"/>
      <protection hidden="1"/>
    </xf>
    <xf numFmtId="0" fontId="66" fillId="0" borderId="18" xfId="0" applyFont="1" applyBorder="1" applyAlignment="1" applyProtection="1">
      <alignment horizontal="center" vertical="center"/>
      <protection hidden="1"/>
    </xf>
    <xf numFmtId="0" fontId="66" fillId="0" borderId="4" xfId="0" applyFont="1" applyBorder="1" applyAlignment="1" applyProtection="1">
      <alignment horizontal="center" vertical="center"/>
      <protection hidden="1"/>
    </xf>
    <xf numFmtId="0" fontId="66"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87" fillId="0" borderId="0" xfId="0" applyFont="1" applyAlignment="1" applyProtection="1">
      <alignment horizontal="center" vertical="center" wrapText="1"/>
      <protection hidden="1"/>
    </xf>
    <xf numFmtId="0" fontId="124" fillId="0" borderId="0" xfId="0" applyFont="1" applyAlignment="1" applyProtection="1">
      <alignment horizontal="right" vertical="center"/>
      <protection hidden="1"/>
    </xf>
    <xf numFmtId="0" fontId="74" fillId="0" borderId="0" xfId="0" applyFont="1" applyAlignment="1" applyProtection="1">
      <alignment horizontal="right" vertical="center"/>
      <protection hidden="1"/>
    </xf>
    <xf numFmtId="0" fontId="86" fillId="0" borderId="0" xfId="159" applyFont="1" applyAlignment="1" applyProtection="1">
      <alignment horizontal="right" vertical="center"/>
      <protection hidden="1"/>
    </xf>
    <xf numFmtId="0" fontId="89" fillId="0" borderId="0" xfId="0" applyFont="1" applyAlignment="1" applyProtection="1">
      <alignment horizontal="right" vertical="center"/>
      <protection hidden="1"/>
    </xf>
    <xf numFmtId="0" fontId="55" fillId="0" borderId="0" xfId="0" applyFont="1" applyAlignment="1" applyProtection="1">
      <alignment horizontal="left" vertical="center"/>
      <protection hidden="1"/>
    </xf>
    <xf numFmtId="0" fontId="97" fillId="51" borderId="48" xfId="0" applyFont="1" applyFill="1" applyBorder="1" applyAlignment="1" applyProtection="1">
      <alignment horizontal="center" vertical="center"/>
      <protection hidden="1"/>
    </xf>
    <xf numFmtId="0" fontId="97" fillId="51" borderId="49" xfId="0" applyFont="1" applyFill="1" applyBorder="1" applyAlignment="1" applyProtection="1">
      <alignment horizontal="center" vertical="center"/>
      <protection hidden="1"/>
    </xf>
    <xf numFmtId="0" fontId="97" fillId="51" borderId="45" xfId="0" applyFont="1" applyFill="1" applyBorder="1" applyAlignment="1" applyProtection="1">
      <alignment horizontal="center" vertical="center"/>
      <protection hidden="1"/>
    </xf>
    <xf numFmtId="0" fontId="158" fillId="0" borderId="0" xfId="159" applyFont="1" applyAlignment="1" applyProtection="1">
      <alignment horizontal="center" vertical="center" wrapText="1"/>
      <protection hidden="1"/>
    </xf>
    <xf numFmtId="0" fontId="158" fillId="0" borderId="0" xfId="159" applyFont="1" applyAlignment="1" applyProtection="1">
      <alignment horizontal="center" vertical="center"/>
      <protection hidden="1"/>
    </xf>
    <xf numFmtId="0" fontId="11" fillId="0" borderId="0" xfId="159" applyFont="1" applyAlignment="1" applyProtection="1">
      <alignment horizontal="right" vertical="center"/>
      <protection hidden="1"/>
    </xf>
    <xf numFmtId="0" fontId="72" fillId="0" borderId="0" xfId="0" applyFont="1" applyAlignment="1" applyProtection="1">
      <alignment horizontal="left" vertical="center" wrapText="1"/>
      <protection hidden="1"/>
    </xf>
    <xf numFmtId="0" fontId="97" fillId="55" borderId="48" xfId="0" applyFont="1" applyFill="1" applyBorder="1" applyAlignment="1" applyProtection="1">
      <alignment horizontal="center" vertical="center"/>
      <protection hidden="1"/>
    </xf>
    <xf numFmtId="0" fontId="97" fillId="55" borderId="49" xfId="0" applyFont="1" applyFill="1" applyBorder="1" applyAlignment="1" applyProtection="1">
      <alignment horizontal="center" vertical="center"/>
      <protection hidden="1"/>
    </xf>
    <xf numFmtId="0" fontId="97" fillId="55" borderId="45" xfId="0" applyFont="1" applyFill="1" applyBorder="1" applyAlignment="1" applyProtection="1">
      <alignment horizontal="center" vertical="center"/>
      <protection hidden="1"/>
    </xf>
    <xf numFmtId="0" fontId="135" fillId="0" borderId="0" xfId="159" applyFont="1" applyAlignment="1" applyProtection="1">
      <alignment horizontal="center" vertical="center"/>
      <protection hidden="1"/>
    </xf>
    <xf numFmtId="0" fontId="14" fillId="0" borderId="21" xfId="0" applyFont="1" applyBorder="1" applyAlignment="1" applyProtection="1">
      <alignment horizontal="center" vertical="center"/>
      <protection locked="0"/>
    </xf>
    <xf numFmtId="0" fontId="22" fillId="0" borderId="0" xfId="159" applyFont="1" applyAlignment="1" applyProtection="1">
      <alignment horizontal="center" vertical="center" wrapText="1"/>
      <protection hidden="1"/>
    </xf>
    <xf numFmtId="0" fontId="72" fillId="0" borderId="20" xfId="0" applyFont="1" applyBorder="1" applyAlignment="1" applyProtection="1">
      <alignment horizontal="right" vertical="center"/>
      <protection hidden="1"/>
    </xf>
    <xf numFmtId="167" fontId="14" fillId="0" borderId="2" xfId="0" applyNumberFormat="1" applyFont="1" applyBorder="1" applyAlignment="1" applyProtection="1">
      <alignment horizontal="center" vertical="center"/>
      <protection locked="0"/>
    </xf>
    <xf numFmtId="167" fontId="14" fillId="0" borderId="3" xfId="0" applyNumberFormat="1" applyFont="1" applyBorder="1" applyAlignment="1" applyProtection="1">
      <alignment horizontal="center" vertical="center"/>
      <protection locked="0"/>
    </xf>
    <xf numFmtId="0" fontId="132" fillId="0" borderId="0" xfId="159" applyFont="1" applyAlignment="1" applyProtection="1">
      <alignment horizontal="center" vertical="center" wrapText="1"/>
      <protection hidden="1"/>
    </xf>
    <xf numFmtId="0" fontId="88" fillId="0" borderId="0" xfId="0" applyFont="1" applyAlignment="1" applyProtection="1">
      <alignment horizontal="left" vertical="center" wrapText="1"/>
      <protection hidden="1"/>
    </xf>
    <xf numFmtId="0" fontId="60" fillId="48" borderId="2" xfId="0" applyFont="1" applyFill="1" applyBorder="1" applyAlignment="1" applyProtection="1">
      <alignment horizontal="center" vertical="center" wrapText="1"/>
      <protection hidden="1"/>
    </xf>
    <xf numFmtId="0" fontId="60" fillId="48" borderId="3" xfId="0" applyFont="1" applyFill="1" applyBorder="1" applyAlignment="1" applyProtection="1">
      <alignment horizontal="center" vertical="center" wrapText="1"/>
      <protection hidden="1"/>
    </xf>
    <xf numFmtId="0" fontId="155" fillId="0" borderId="0" xfId="159" applyFont="1" applyAlignment="1" applyProtection="1">
      <alignment horizontal="left" vertical="center"/>
      <protection hidden="1"/>
    </xf>
    <xf numFmtId="0" fontId="57" fillId="0" borderId="2" xfId="0" applyFont="1" applyBorder="1" applyAlignment="1" applyProtection="1">
      <alignment horizontal="left" vertical="center"/>
      <protection locked="0"/>
    </xf>
    <xf numFmtId="0" fontId="57" fillId="0" borderId="21" xfId="0" applyFont="1" applyBorder="1" applyAlignment="1" applyProtection="1">
      <alignment horizontal="left" vertical="center"/>
      <protection locked="0"/>
    </xf>
    <xf numFmtId="0" fontId="57" fillId="0" borderId="3" xfId="0" applyFont="1" applyBorder="1" applyAlignment="1" applyProtection="1">
      <alignment horizontal="left" vertical="center"/>
      <protection locked="0"/>
    </xf>
    <xf numFmtId="0" fontId="57" fillId="0" borderId="2"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57" fillId="0" borderId="5" xfId="0" applyFont="1" applyBorder="1" applyAlignment="1" applyProtection="1">
      <alignment horizontal="left" vertical="center" wrapText="1"/>
      <protection locked="0"/>
    </xf>
    <xf numFmtId="0" fontId="74" fillId="0" borderId="0" xfId="159" applyFont="1" applyAlignment="1" applyProtection="1">
      <alignment horizontal="center" vertical="center"/>
      <protection hidden="1"/>
    </xf>
    <xf numFmtId="170" fontId="61" fillId="0" borderId="2" xfId="137" applyNumberFormat="1" applyFont="1" applyFill="1" applyBorder="1" applyAlignment="1" applyProtection="1">
      <alignment horizontal="left" vertical="center" wrapText="1"/>
      <protection locked="0"/>
    </xf>
    <xf numFmtId="170" fontId="11" fillId="0" borderId="3" xfId="0" applyNumberFormat="1" applyFont="1" applyBorder="1" applyAlignment="1" applyProtection="1">
      <alignment horizontal="left" vertical="center"/>
      <protection locked="0"/>
    </xf>
    <xf numFmtId="0" fontId="88" fillId="0" borderId="0" xfId="0" applyFont="1" applyAlignment="1" applyProtection="1">
      <alignment horizontal="left" vertical="center"/>
      <protection hidden="1"/>
    </xf>
    <xf numFmtId="0" fontId="97" fillId="57" borderId="2" xfId="159" applyFont="1" applyFill="1" applyBorder="1" applyAlignment="1" applyProtection="1">
      <alignment horizontal="center" vertical="center" wrapText="1"/>
      <protection hidden="1"/>
    </xf>
    <xf numFmtId="0" fontId="97" fillId="57" borderId="21" xfId="159" applyFont="1" applyFill="1" applyBorder="1" applyAlignment="1" applyProtection="1">
      <alignment horizontal="center" vertical="center" wrapText="1"/>
      <protection hidden="1"/>
    </xf>
    <xf numFmtId="0" fontId="97" fillId="57" borderId="3" xfId="159" applyFont="1" applyFill="1" applyBorder="1" applyAlignment="1" applyProtection="1">
      <alignment horizontal="center" vertical="center" wrapText="1"/>
      <protection hidden="1"/>
    </xf>
    <xf numFmtId="170" fontId="61" fillId="0" borderId="3" xfId="137" applyNumberFormat="1" applyFont="1" applyFill="1" applyBorder="1" applyAlignment="1" applyProtection="1">
      <alignment horizontal="left" vertical="center" wrapText="1"/>
      <protection locked="0"/>
    </xf>
    <xf numFmtId="0" fontId="57" fillId="0" borderId="2" xfId="129" applyFont="1" applyFill="1" applyBorder="1" applyAlignment="1" applyProtection="1">
      <alignment horizontal="left" vertical="center" wrapText="1"/>
      <protection locked="0"/>
    </xf>
    <xf numFmtId="0" fontId="57" fillId="0" borderId="21" xfId="129" applyFont="1" applyFill="1" applyBorder="1" applyAlignment="1" applyProtection="1">
      <alignment horizontal="left" vertical="center" wrapText="1"/>
      <protection locked="0"/>
    </xf>
    <xf numFmtId="0" fontId="57" fillId="0" borderId="3" xfId="129" applyFont="1" applyFill="1" applyBorder="1" applyAlignment="1" applyProtection="1">
      <alignment horizontal="left" vertical="center" wrapText="1"/>
      <protection locked="0"/>
    </xf>
    <xf numFmtId="0" fontId="97" fillId="51" borderId="48" xfId="0" applyFont="1" applyFill="1" applyBorder="1" applyAlignment="1" applyProtection="1">
      <alignment horizontal="center" vertical="center" wrapText="1"/>
      <protection hidden="1"/>
    </xf>
    <xf numFmtId="0" fontId="97" fillId="51" borderId="49" xfId="0" applyFont="1" applyFill="1" applyBorder="1" applyAlignment="1" applyProtection="1">
      <alignment horizontal="center" vertical="center" wrapText="1"/>
      <protection hidden="1"/>
    </xf>
    <xf numFmtId="0" fontId="97" fillId="51" borderId="45" xfId="0" applyFont="1" applyFill="1" applyBorder="1" applyAlignment="1" applyProtection="1">
      <alignment horizontal="center" vertical="center" wrapText="1"/>
      <protection hidden="1"/>
    </xf>
    <xf numFmtId="0" fontId="87" fillId="0" borderId="0" xfId="159" applyFont="1" applyAlignment="1" applyProtection="1">
      <alignment horizontal="center" vertical="center" wrapText="1"/>
      <protection hidden="1"/>
    </xf>
    <xf numFmtId="0" fontId="55" fillId="0" borderId="0" xfId="0" applyFont="1" applyAlignment="1" applyProtection="1">
      <alignment horizontal="center" vertical="center"/>
      <protection hidden="1"/>
    </xf>
    <xf numFmtId="0" fontId="14" fillId="0" borderId="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90" fillId="0" borderId="0" xfId="159" applyFont="1" applyAlignment="1" applyProtection="1">
      <alignment horizontal="right" vertical="center"/>
      <protection hidden="1"/>
    </xf>
    <xf numFmtId="0" fontId="63" fillId="0" borderId="0" xfId="0" applyFont="1" applyAlignment="1" applyProtection="1">
      <alignment horizontal="right" vertical="center"/>
      <protection hidden="1"/>
    </xf>
    <xf numFmtId="0" fontId="14" fillId="0" borderId="2" xfId="159" applyFont="1" applyBorder="1" applyAlignment="1" applyProtection="1">
      <alignment horizontal="center" vertical="center"/>
      <protection locked="0"/>
    </xf>
    <xf numFmtId="0" fontId="14" fillId="0" borderId="3" xfId="159" applyFont="1" applyBorder="1" applyAlignment="1" applyProtection="1">
      <alignment horizontal="center" vertical="center"/>
      <protection locked="0"/>
    </xf>
    <xf numFmtId="0" fontId="10" fillId="0" borderId="0" xfId="0" applyFont="1" applyAlignment="1" applyProtection="1">
      <alignment horizontal="right" vertical="center"/>
      <protection hidden="1"/>
    </xf>
    <xf numFmtId="0" fontId="61" fillId="0" borderId="2" xfId="137" applyNumberFormat="1" applyFont="1" applyFill="1" applyBorder="1" applyAlignment="1" applyProtection="1">
      <alignment horizontal="left" vertical="center"/>
      <protection locked="0"/>
    </xf>
    <xf numFmtId="0" fontId="61" fillId="0" borderId="3" xfId="137" applyNumberFormat="1" applyFont="1" applyFill="1" applyBorder="1" applyAlignment="1" applyProtection="1">
      <alignment horizontal="left" vertical="center"/>
      <protection locked="0"/>
    </xf>
    <xf numFmtId="0" fontId="97" fillId="57" borderId="48" xfId="0" applyFont="1" applyFill="1" applyBorder="1" applyAlignment="1" applyProtection="1">
      <alignment horizontal="center" vertical="center" wrapText="1"/>
      <protection hidden="1"/>
    </xf>
    <xf numFmtId="0" fontId="97" fillId="57" borderId="49" xfId="0" applyFont="1" applyFill="1" applyBorder="1" applyAlignment="1" applyProtection="1">
      <alignment horizontal="center" vertical="center" wrapText="1"/>
      <protection hidden="1"/>
    </xf>
    <xf numFmtId="0" fontId="97" fillId="57" borderId="45" xfId="0" applyFont="1" applyFill="1" applyBorder="1" applyAlignment="1" applyProtection="1">
      <alignment horizontal="center" vertical="center" wrapText="1"/>
      <protection hidden="1"/>
    </xf>
    <xf numFmtId="0" fontId="57" fillId="0" borderId="3" xfId="0" applyFont="1" applyBorder="1" applyAlignment="1" applyProtection="1">
      <alignment horizontal="left" vertical="center" wrapText="1"/>
      <protection locked="0"/>
    </xf>
    <xf numFmtId="0" fontId="88" fillId="0" borderId="0" xfId="0" applyFont="1" applyAlignment="1" applyProtection="1">
      <alignment horizontal="center" vertical="center"/>
      <protection hidden="1"/>
    </xf>
    <xf numFmtId="0" fontId="57" fillId="0" borderId="2" xfId="0" applyFont="1" applyBorder="1" applyAlignment="1" applyProtection="1">
      <alignment horizontal="left" vertical="center" wrapText="1"/>
      <protection hidden="1"/>
    </xf>
    <xf numFmtId="0" fontId="57" fillId="0" borderId="21" xfId="0" applyFont="1" applyBorder="1" applyAlignment="1" applyProtection="1">
      <alignment horizontal="left" vertical="center" wrapText="1"/>
      <protection hidden="1"/>
    </xf>
    <xf numFmtId="0" fontId="57" fillId="0" borderId="3" xfId="0" applyFont="1" applyBorder="1" applyAlignment="1" applyProtection="1">
      <alignment horizontal="left" vertical="center" wrapText="1"/>
      <protection hidden="1"/>
    </xf>
    <xf numFmtId="0" fontId="150" fillId="0" borderId="0" xfId="0" applyFont="1" applyAlignment="1" applyProtection="1">
      <alignment horizontal="left" vertical="center"/>
      <protection hidden="1"/>
    </xf>
    <xf numFmtId="170" fontId="61" fillId="0" borderId="17" xfId="137" applyNumberFormat="1" applyFont="1" applyFill="1" applyBorder="1" applyAlignment="1" applyProtection="1">
      <alignment horizontal="left" vertical="center" wrapText="1"/>
      <protection locked="0"/>
    </xf>
    <xf numFmtId="170" fontId="61" fillId="0" borderId="5" xfId="137" applyNumberFormat="1" applyFont="1" applyFill="1" applyBorder="1" applyAlignment="1" applyProtection="1">
      <alignment horizontal="left" vertical="center" wrapText="1"/>
      <protection locked="0"/>
    </xf>
    <xf numFmtId="0" fontId="57" fillId="0" borderId="2" xfId="129" applyNumberFormat="1" applyFont="1" applyFill="1" applyBorder="1" applyAlignment="1" applyProtection="1">
      <alignment horizontal="left" vertical="center" wrapText="1"/>
      <protection hidden="1"/>
    </xf>
    <xf numFmtId="0" fontId="57" fillId="0" borderId="21" xfId="129" applyNumberFormat="1" applyFont="1" applyFill="1" applyBorder="1" applyAlignment="1" applyProtection="1">
      <alignment horizontal="left" vertical="center" wrapText="1"/>
      <protection hidden="1"/>
    </xf>
    <xf numFmtId="0" fontId="57" fillId="0" borderId="3" xfId="129" applyNumberFormat="1" applyFont="1" applyFill="1" applyBorder="1" applyAlignment="1" applyProtection="1">
      <alignment horizontal="left" vertical="center" wrapText="1"/>
      <protection hidden="1"/>
    </xf>
    <xf numFmtId="170" fontId="61" fillId="0" borderId="2" xfId="137" applyNumberFormat="1" applyFont="1" applyFill="1" applyBorder="1" applyAlignment="1" applyProtection="1">
      <alignment horizontal="left" vertical="center" wrapText="1"/>
      <protection hidden="1"/>
    </xf>
    <xf numFmtId="170" fontId="61" fillId="0" borderId="3" xfId="137" applyNumberFormat="1" applyFont="1" applyFill="1" applyBorder="1" applyAlignment="1" applyProtection="1">
      <alignment horizontal="left" vertical="center" wrapText="1"/>
      <protection hidden="1"/>
    </xf>
    <xf numFmtId="0" fontId="88" fillId="0" borderId="0" xfId="159" applyFont="1" applyAlignment="1" applyProtection="1">
      <alignment horizontal="center" vertical="center" wrapText="1"/>
      <protection hidden="1"/>
    </xf>
    <xf numFmtId="0" fontId="127" fillId="0" borderId="0" xfId="137" applyFont="1" applyFill="1" applyBorder="1" applyAlignment="1" applyProtection="1">
      <alignment horizontal="center" vertical="center"/>
      <protection hidden="1"/>
    </xf>
    <xf numFmtId="0" fontId="74" fillId="0" borderId="0" xfId="0" applyFont="1" applyAlignment="1" applyProtection="1">
      <alignment horizontal="center" vertical="center"/>
      <protection hidden="1"/>
    </xf>
    <xf numFmtId="0" fontId="72" fillId="0" borderId="20" xfId="159" applyFont="1" applyBorder="1" applyAlignment="1" applyProtection="1">
      <alignment horizontal="right" vertical="center"/>
      <protection hidden="1"/>
    </xf>
    <xf numFmtId="0" fontId="10" fillId="0" borderId="2" xfId="0" applyFont="1" applyBorder="1" applyAlignment="1">
      <alignment vertical="center"/>
    </xf>
    <xf numFmtId="0" fontId="10" fillId="0" borderId="21" xfId="0" applyFont="1" applyBorder="1" applyAlignment="1">
      <alignment vertical="center"/>
    </xf>
    <xf numFmtId="0" fontId="10" fillId="0" borderId="3" xfId="0" applyFont="1" applyBorder="1" applyAlignment="1">
      <alignment vertical="center"/>
    </xf>
    <xf numFmtId="0" fontId="57" fillId="0" borderId="2" xfId="137" applyFont="1" applyFill="1" applyBorder="1" applyAlignment="1" applyProtection="1">
      <alignment horizontal="left" vertical="center" wrapText="1"/>
      <protection hidden="1"/>
    </xf>
    <xf numFmtId="0" fontId="57" fillId="0" borderId="21" xfId="129" applyFont="1" applyFill="1" applyBorder="1" applyAlignment="1" applyProtection="1">
      <alignment horizontal="left" vertical="center" wrapText="1"/>
      <protection hidden="1"/>
    </xf>
    <xf numFmtId="0" fontId="57" fillId="0" borderId="3" xfId="129" applyFont="1" applyFill="1" applyBorder="1" applyAlignment="1" applyProtection="1">
      <alignment horizontal="left" vertical="center" wrapText="1"/>
      <protection hidden="1"/>
    </xf>
    <xf numFmtId="0" fontId="127" fillId="0" borderId="0" xfId="137" applyFont="1" applyFill="1" applyBorder="1" applyAlignment="1" applyProtection="1">
      <alignment horizontal="left" vertical="center"/>
      <protection hidden="1"/>
    </xf>
    <xf numFmtId="0" fontId="57" fillId="0" borderId="0" xfId="129" applyFont="1" applyFill="1" applyBorder="1" applyAlignment="1" applyProtection="1">
      <alignment horizontal="center" vertical="center" wrapText="1"/>
    </xf>
    <xf numFmtId="0" fontId="10" fillId="0" borderId="2" xfId="0" applyFont="1" applyBorder="1" applyAlignment="1" applyProtection="1">
      <alignment horizontal="left" vertical="center"/>
      <protection hidden="1"/>
    </xf>
    <xf numFmtId="0" fontId="11" fillId="0" borderId="21" xfId="0" applyFont="1" applyBorder="1" applyAlignment="1">
      <alignment horizontal="left" vertical="center"/>
    </xf>
    <xf numFmtId="0" fontId="11" fillId="0" borderId="3" xfId="0" applyFont="1" applyBorder="1" applyAlignment="1">
      <alignment horizontal="left" vertical="center"/>
    </xf>
    <xf numFmtId="0" fontId="99" fillId="0" borderId="19" xfId="0" applyFont="1" applyBorder="1" applyAlignment="1" applyProtection="1">
      <alignment horizontal="center" vertical="center"/>
      <protection hidden="1"/>
    </xf>
    <xf numFmtId="0" fontId="99" fillId="0" borderId="0" xfId="0" applyFont="1" applyAlignment="1" applyProtection="1">
      <alignment horizontal="center" vertical="center"/>
      <protection hidden="1"/>
    </xf>
    <xf numFmtId="0" fontId="95" fillId="0" borderId="19" xfId="0" applyFont="1" applyBorder="1" applyAlignment="1" applyProtection="1">
      <alignment horizontal="left" vertical="center"/>
      <protection hidden="1"/>
    </xf>
    <xf numFmtId="0" fontId="95" fillId="0" borderId="0" xfId="0" applyFont="1" applyAlignment="1" applyProtection="1">
      <alignment horizontal="left" vertical="center"/>
      <protection hidden="1"/>
    </xf>
    <xf numFmtId="0" fontId="72" fillId="0" borderId="19"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144" fillId="57" borderId="19" xfId="0" applyFont="1" applyFill="1" applyBorder="1" applyAlignment="1" applyProtection="1">
      <alignment horizontal="left" vertical="center"/>
      <protection hidden="1"/>
    </xf>
    <xf numFmtId="0" fontId="144" fillId="57" borderId="0" xfId="0" applyFont="1" applyFill="1" applyAlignment="1" applyProtection="1">
      <alignment horizontal="left" vertical="center"/>
      <protection hidden="1"/>
    </xf>
    <xf numFmtId="0" fontId="144" fillId="57" borderId="18" xfId="0" applyFont="1" applyFill="1" applyBorder="1" applyAlignment="1" applyProtection="1">
      <alignment horizontal="left" vertical="center"/>
      <protection hidden="1"/>
    </xf>
    <xf numFmtId="0" fontId="144" fillId="57" borderId="4" xfId="0" applyFont="1" applyFill="1" applyBorder="1" applyAlignment="1" applyProtection="1">
      <alignment horizontal="left" vertical="center"/>
      <protection hidden="1"/>
    </xf>
    <xf numFmtId="0" fontId="97" fillId="55" borderId="1" xfId="0" applyFont="1" applyFill="1" applyBorder="1" applyAlignment="1" applyProtection="1">
      <alignment horizontal="center" vertical="center"/>
      <protection hidden="1"/>
    </xf>
    <xf numFmtId="0" fontId="56" fillId="57" borderId="17" xfId="0" applyFont="1" applyFill="1" applyBorder="1" applyAlignment="1" applyProtection="1">
      <alignment horizontal="right" vertical="center"/>
      <protection hidden="1"/>
    </xf>
    <xf numFmtId="0" fontId="56" fillId="57" borderId="22" xfId="0" applyFont="1" applyFill="1" applyBorder="1" applyAlignment="1" applyProtection="1">
      <alignment horizontal="right" vertical="center"/>
      <protection hidden="1"/>
    </xf>
    <xf numFmtId="0" fontId="56" fillId="57" borderId="5" xfId="0" applyFont="1" applyFill="1" applyBorder="1" applyAlignment="1" applyProtection="1">
      <alignment horizontal="right" vertical="center"/>
      <protection hidden="1"/>
    </xf>
    <xf numFmtId="0" fontId="100" fillId="51" borderId="2" xfId="159" applyFont="1" applyFill="1" applyBorder="1" applyAlignment="1" applyProtection="1">
      <alignment horizontal="center" vertical="center"/>
      <protection hidden="1"/>
    </xf>
    <xf numFmtId="0" fontId="100" fillId="51" borderId="21" xfId="159" applyFont="1" applyFill="1" applyBorder="1" applyAlignment="1" applyProtection="1">
      <alignment horizontal="center" vertical="center"/>
      <protection hidden="1"/>
    </xf>
    <xf numFmtId="0" fontId="100" fillId="51" borderId="3" xfId="159" applyFont="1" applyFill="1" applyBorder="1" applyAlignment="1" applyProtection="1">
      <alignment horizontal="center" vertical="center"/>
      <protection hidden="1"/>
    </xf>
    <xf numFmtId="0" fontId="127" fillId="0" borderId="0" xfId="137" applyFont="1" applyFill="1" applyBorder="1" applyAlignment="1" applyProtection="1">
      <alignment horizontal="left" vertical="center" wrapText="1"/>
    </xf>
    <xf numFmtId="0" fontId="144" fillId="57" borderId="17" xfId="0" applyFont="1" applyFill="1" applyBorder="1" applyAlignment="1" applyProtection="1">
      <alignment horizontal="left" vertical="center"/>
      <protection hidden="1"/>
    </xf>
    <xf numFmtId="0" fontId="144" fillId="57" borderId="22" xfId="0" applyFont="1" applyFill="1" applyBorder="1" applyAlignment="1" applyProtection="1">
      <alignment horizontal="left" vertical="center"/>
      <protection hidden="1"/>
    </xf>
    <xf numFmtId="0" fontId="97" fillId="57" borderId="48" xfId="0" applyFont="1" applyFill="1" applyBorder="1" applyAlignment="1" applyProtection="1">
      <alignment horizontal="center" vertical="center"/>
      <protection hidden="1"/>
    </xf>
    <xf numFmtId="0" fontId="97" fillId="57" borderId="49" xfId="0" applyFont="1" applyFill="1" applyBorder="1" applyAlignment="1" applyProtection="1">
      <alignment horizontal="center" vertical="center"/>
      <protection hidden="1"/>
    </xf>
    <xf numFmtId="0" fontId="97" fillId="57" borderId="45" xfId="0" applyFont="1" applyFill="1" applyBorder="1" applyAlignment="1" applyProtection="1">
      <alignment horizontal="center" vertical="center"/>
      <protection hidden="1"/>
    </xf>
    <xf numFmtId="0" fontId="98" fillId="61" borderId="2" xfId="159" applyFont="1" applyFill="1" applyBorder="1" applyAlignment="1" applyProtection="1">
      <alignment horizontal="center" vertical="center"/>
      <protection hidden="1"/>
    </xf>
    <xf numFmtId="0" fontId="98" fillId="61" borderId="21" xfId="159" applyFont="1" applyFill="1" applyBorder="1" applyAlignment="1" applyProtection="1">
      <alignment horizontal="center" vertical="center"/>
      <protection hidden="1"/>
    </xf>
    <xf numFmtId="0" fontId="98" fillId="61" borderId="3" xfId="159" applyFont="1" applyFill="1" applyBorder="1" applyAlignment="1" applyProtection="1">
      <alignment horizontal="center" vertical="center"/>
      <protection hidden="1"/>
    </xf>
    <xf numFmtId="0" fontId="72" fillId="0" borderId="0" xfId="0" applyFont="1" applyAlignment="1" applyProtection="1">
      <alignment horizontal="right" vertical="center" readingOrder="1"/>
      <protection hidden="1"/>
    </xf>
    <xf numFmtId="0" fontId="157" fillId="51" borderId="2" xfId="0" applyFont="1" applyFill="1" applyBorder="1" applyAlignment="1" applyProtection="1">
      <alignment horizontal="center" vertical="center"/>
      <protection hidden="1"/>
    </xf>
    <xf numFmtId="0" fontId="157" fillId="51" borderId="3" xfId="0" applyFont="1" applyFill="1" applyBorder="1"/>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26" fillId="0" borderId="0" xfId="0" applyFont="1" applyAlignment="1">
      <alignment horizontal="center" vertical="center" wrapText="1"/>
    </xf>
    <xf numFmtId="170" fontId="10" fillId="0" borderId="2" xfId="0" applyNumberFormat="1" applyFont="1" applyBorder="1" applyAlignment="1" applyProtection="1">
      <alignment horizontal="center" vertical="center"/>
      <protection locked="0"/>
    </xf>
    <xf numFmtId="170" fontId="10" fillId="0" borderId="3" xfId="0" applyNumberFormat="1" applyFont="1" applyBorder="1" applyAlignment="1" applyProtection="1">
      <alignment horizontal="center" vertical="center"/>
      <protection locked="0"/>
    </xf>
    <xf numFmtId="0" fontId="98" fillId="45" borderId="1" xfId="0" applyFont="1" applyFill="1" applyBorder="1" applyAlignment="1" applyProtection="1">
      <alignment horizontal="center" vertical="center" wrapText="1"/>
      <protection hidden="1"/>
    </xf>
    <xf numFmtId="0" fontId="72" fillId="51" borderId="23" xfId="0" applyFont="1" applyFill="1" applyBorder="1" applyAlignment="1">
      <alignment horizontal="center" vertical="center" wrapText="1" readingOrder="1"/>
    </xf>
    <xf numFmtId="0" fontId="72" fillId="51" borderId="6" xfId="0" applyFont="1" applyFill="1" applyBorder="1" applyAlignment="1">
      <alignment horizontal="center" vertical="center" wrapText="1" readingOrder="1"/>
    </xf>
    <xf numFmtId="0" fontId="73" fillId="0" borderId="0" xfId="0" applyFont="1" applyAlignment="1" applyProtection="1">
      <alignment horizontal="right" vertical="center"/>
      <protection hidden="1"/>
    </xf>
    <xf numFmtId="0" fontId="73" fillId="0" borderId="20" xfId="0" applyFont="1" applyBorder="1" applyAlignment="1" applyProtection="1">
      <alignment horizontal="right" vertical="center"/>
      <protection hidden="1"/>
    </xf>
    <xf numFmtId="0" fontId="74" fillId="51" borderId="6" xfId="0" applyFont="1" applyFill="1" applyBorder="1" applyAlignment="1" applyProtection="1">
      <alignment horizontal="center" vertical="center" wrapText="1"/>
      <protection hidden="1"/>
    </xf>
    <xf numFmtId="0" fontId="74" fillId="51" borderId="1" xfId="0" applyFont="1" applyFill="1" applyBorder="1" applyAlignment="1" applyProtection="1">
      <alignment horizontal="center" vertical="center" wrapText="1"/>
      <protection hidden="1"/>
    </xf>
    <xf numFmtId="0" fontId="143" fillId="45" borderId="16" xfId="149" applyFont="1" applyFill="1" applyBorder="1" applyAlignment="1" applyProtection="1">
      <alignment horizontal="center" vertical="center" wrapText="1"/>
      <protection hidden="1"/>
    </xf>
    <xf numFmtId="0" fontId="143" fillId="45" borderId="23" xfId="149" applyFont="1" applyFill="1" applyBorder="1" applyAlignment="1" applyProtection="1">
      <alignment horizontal="center" vertical="center" wrapText="1"/>
      <protection hidden="1"/>
    </xf>
    <xf numFmtId="0" fontId="143" fillId="45" borderId="6" xfId="149" applyFont="1" applyFill="1" applyBorder="1" applyAlignment="1" applyProtection="1">
      <alignment horizontal="center" vertical="center" wrapText="1"/>
      <protection hidden="1"/>
    </xf>
    <xf numFmtId="0" fontId="126" fillId="51" borderId="1" xfId="0" applyFont="1" applyFill="1" applyBorder="1" applyAlignment="1" applyProtection="1">
      <alignment horizontal="center" vertical="center" readingOrder="1"/>
      <protection hidden="1"/>
    </xf>
    <xf numFmtId="0" fontId="126" fillId="51" borderId="2" xfId="0" applyFont="1" applyFill="1" applyBorder="1" applyAlignment="1" applyProtection="1">
      <alignment horizontal="center" vertical="center" readingOrder="1"/>
      <protection hidden="1"/>
    </xf>
    <xf numFmtId="0" fontId="92" fillId="60" borderId="2" xfId="149" applyFont="1" applyFill="1" applyBorder="1" applyAlignment="1" applyProtection="1">
      <alignment horizontal="center" vertical="center"/>
      <protection hidden="1"/>
    </xf>
    <xf numFmtId="0" fontId="92" fillId="60" borderId="21" xfId="149" applyFont="1" applyFill="1" applyBorder="1" applyAlignment="1" applyProtection="1">
      <alignment horizontal="center" vertical="center"/>
      <protection hidden="1"/>
    </xf>
    <xf numFmtId="0" fontId="92" fillId="60" borderId="22" xfId="149" applyFont="1" applyFill="1" applyBorder="1" applyAlignment="1" applyProtection="1">
      <alignment horizontal="center" vertical="center"/>
      <protection hidden="1"/>
    </xf>
    <xf numFmtId="0" fontId="74" fillId="51" borderId="0" xfId="0" applyFont="1" applyFill="1" applyAlignment="1" applyProtection="1">
      <alignment horizontal="center" vertical="center" wrapText="1" readingOrder="1"/>
      <protection hidden="1"/>
    </xf>
    <xf numFmtId="0" fontId="74" fillId="51" borderId="4" xfId="0" applyFont="1" applyFill="1" applyBorder="1" applyAlignment="1" applyProtection="1">
      <alignment horizontal="center" vertical="center" wrapText="1" readingOrder="1"/>
      <protection hidden="1"/>
    </xf>
    <xf numFmtId="0" fontId="74" fillId="51" borderId="16" xfId="0" applyFont="1" applyFill="1" applyBorder="1" applyAlignment="1" applyProtection="1">
      <alignment horizontal="center" vertical="center" wrapText="1"/>
      <protection hidden="1"/>
    </xf>
    <xf numFmtId="0" fontId="74" fillId="51" borderId="23" xfId="0" applyFont="1" applyFill="1" applyBorder="1" applyAlignment="1" applyProtection="1">
      <alignment horizontal="center" vertical="center" wrapText="1"/>
      <protection hidden="1"/>
    </xf>
    <xf numFmtId="0" fontId="74" fillId="51" borderId="60" xfId="0" applyFont="1" applyFill="1" applyBorder="1" applyAlignment="1" applyProtection="1">
      <alignment horizontal="center" vertical="center" wrapText="1" readingOrder="1"/>
      <protection hidden="1"/>
    </xf>
    <xf numFmtId="0" fontId="74" fillId="51" borderId="50" xfId="0" applyFont="1" applyFill="1" applyBorder="1" applyAlignment="1" applyProtection="1">
      <alignment horizontal="center" vertical="center" wrapText="1" readingOrder="1"/>
      <protection hidden="1"/>
    </xf>
    <xf numFmtId="0" fontId="73" fillId="0" borderId="0" xfId="0" applyFont="1" applyAlignment="1">
      <alignment horizontal="center" wrapText="1"/>
    </xf>
    <xf numFmtId="0" fontId="101" fillId="47" borderId="0" xfId="149" applyFont="1" applyFill="1" applyAlignment="1">
      <alignment horizontal="center" vertical="center" wrapText="1"/>
    </xf>
    <xf numFmtId="0" fontId="71" fillId="0" borderId="0" xfId="159" applyFont="1" applyAlignment="1" applyProtection="1">
      <alignment horizontal="center" vertical="center" wrapText="1"/>
      <protection hidden="1"/>
    </xf>
    <xf numFmtId="0" fontId="73" fillId="0" borderId="0" xfId="159" applyFont="1" applyAlignment="1" applyProtection="1">
      <alignment horizontal="center" vertical="center" wrapText="1"/>
      <protection hidden="1"/>
    </xf>
    <xf numFmtId="0" fontId="90" fillId="0" borderId="0" xfId="159" applyFont="1" applyAlignment="1" applyProtection="1">
      <alignment horizontal="center" vertical="center"/>
      <protection hidden="1"/>
    </xf>
    <xf numFmtId="0" fontId="152" fillId="0" borderId="0" xfId="159" applyFont="1" applyAlignment="1" applyProtection="1">
      <alignment horizontal="center" vertical="center" wrapText="1"/>
      <protection hidden="1"/>
    </xf>
    <xf numFmtId="0" fontId="73" fillId="51" borderId="58" xfId="0" applyFont="1" applyFill="1" applyBorder="1" applyAlignment="1" applyProtection="1">
      <alignment horizontal="center" vertical="center" wrapText="1" readingOrder="1"/>
      <protection hidden="1"/>
    </xf>
    <xf numFmtId="0" fontId="73" fillId="51" borderId="59" xfId="0" applyFont="1" applyFill="1" applyBorder="1" applyAlignment="1" applyProtection="1">
      <alignment horizontal="center" vertical="center" wrapText="1" readingOrder="1"/>
      <protection hidden="1"/>
    </xf>
    <xf numFmtId="0" fontId="130" fillId="51" borderId="22" xfId="149" applyFont="1" applyFill="1" applyBorder="1" applyAlignment="1" applyProtection="1">
      <alignment horizontal="center" vertical="center"/>
      <protection hidden="1"/>
    </xf>
    <xf numFmtId="0" fontId="130" fillId="51" borderId="0" xfId="149" applyFont="1" applyFill="1" applyAlignment="1" applyProtection="1">
      <alignment horizontal="center" vertical="center"/>
      <protection hidden="1"/>
    </xf>
    <xf numFmtId="0" fontId="130" fillId="51" borderId="4" xfId="149" applyFont="1" applyFill="1" applyBorder="1" applyAlignment="1" applyProtection="1">
      <alignment horizontal="center" vertical="center"/>
      <protection hidden="1"/>
    </xf>
    <xf numFmtId="164" fontId="10" fillId="0" borderId="0" xfId="0" applyNumberFormat="1" applyFont="1" applyAlignment="1">
      <alignment horizontal="center" vertical="center"/>
    </xf>
    <xf numFmtId="0" fontId="10" fillId="0" borderId="21" xfId="0" applyFont="1" applyBorder="1" applyAlignment="1" applyProtection="1">
      <alignment horizontal="center" vertical="center"/>
      <protection hidden="1"/>
    </xf>
    <xf numFmtId="0" fontId="74" fillId="51" borderId="54" xfId="0" applyFont="1" applyFill="1" applyBorder="1" applyAlignment="1" applyProtection="1">
      <alignment horizontal="center" vertical="center" wrapText="1" readingOrder="1"/>
      <protection hidden="1"/>
    </xf>
    <xf numFmtId="0" fontId="74" fillId="51" borderId="55" xfId="0" applyFont="1" applyFill="1" applyBorder="1" applyAlignment="1" applyProtection="1">
      <alignment horizontal="center" vertical="center" wrapText="1" readingOrder="1"/>
      <protection hidden="1"/>
    </xf>
    <xf numFmtId="0" fontId="72" fillId="51" borderId="16" xfId="0" applyFont="1" applyFill="1" applyBorder="1" applyAlignment="1" applyProtection="1">
      <alignment horizontal="center" vertical="center" wrapText="1"/>
      <protection hidden="1"/>
    </xf>
    <xf numFmtId="0" fontId="72" fillId="51" borderId="23" xfId="0" applyFont="1" applyFill="1" applyBorder="1" applyAlignment="1" applyProtection="1">
      <alignment horizontal="center" vertical="center" wrapText="1"/>
      <protection hidden="1"/>
    </xf>
    <xf numFmtId="0" fontId="72" fillId="51" borderId="6" xfId="0" applyFont="1" applyFill="1" applyBorder="1" applyAlignment="1" applyProtection="1">
      <alignment horizontal="center" vertical="center" wrapText="1"/>
      <protection hidden="1"/>
    </xf>
    <xf numFmtId="0" fontId="104" fillId="51" borderId="16" xfId="0" applyFont="1" applyFill="1" applyBorder="1" applyAlignment="1" applyProtection="1">
      <alignment horizontal="center" vertical="center" wrapText="1"/>
      <protection hidden="1"/>
    </xf>
    <xf numFmtId="0" fontId="104" fillId="51" borderId="23" xfId="0" applyFont="1" applyFill="1" applyBorder="1" applyAlignment="1" applyProtection="1">
      <alignment horizontal="center" vertical="center" wrapText="1"/>
      <protection hidden="1"/>
    </xf>
    <xf numFmtId="0" fontId="104" fillId="51" borderId="6" xfId="0" applyFont="1" applyFill="1" applyBorder="1" applyAlignment="1" applyProtection="1">
      <alignment horizontal="center" vertical="center" wrapText="1"/>
      <protection hidden="1"/>
    </xf>
    <xf numFmtId="0" fontId="11" fillId="0" borderId="21" xfId="0" applyFont="1" applyBorder="1" applyAlignment="1">
      <alignment horizontal="left"/>
    </xf>
    <xf numFmtId="0" fontId="11" fillId="0" borderId="3" xfId="0" applyFont="1" applyBorder="1" applyAlignment="1">
      <alignment horizontal="left"/>
    </xf>
    <xf numFmtId="0" fontId="73" fillId="51" borderId="2" xfId="0" applyFont="1" applyFill="1" applyBorder="1" applyAlignment="1" applyProtection="1">
      <alignment horizontal="center" vertical="center" wrapText="1" readingOrder="1"/>
      <protection hidden="1"/>
    </xf>
    <xf numFmtId="0" fontId="73" fillId="51" borderId="21" xfId="0" applyFont="1" applyFill="1" applyBorder="1" applyAlignment="1" applyProtection="1">
      <alignment horizontal="center" vertical="center" wrapText="1" readingOrder="1"/>
      <protection hidden="1"/>
    </xf>
    <xf numFmtId="0" fontId="126" fillId="51" borderId="56" xfId="0" applyFont="1" applyFill="1" applyBorder="1" applyAlignment="1" applyProtection="1">
      <alignment horizontal="center" vertical="center" wrapText="1" readingOrder="1"/>
      <protection hidden="1"/>
    </xf>
    <xf numFmtId="0" fontId="126" fillId="51" borderId="57" xfId="0" applyFont="1" applyFill="1" applyBorder="1" applyAlignment="1" applyProtection="1">
      <alignment horizontal="center" vertical="center" wrapText="1" readingOrder="1"/>
      <protection hidden="1"/>
    </xf>
    <xf numFmtId="0" fontId="73" fillId="51" borderId="61" xfId="0" applyFont="1" applyFill="1" applyBorder="1" applyAlignment="1" applyProtection="1">
      <alignment horizontal="center" vertical="center" wrapText="1" readingOrder="1"/>
      <protection hidden="1"/>
    </xf>
    <xf numFmtId="0" fontId="73" fillId="51" borderId="47" xfId="0" applyFont="1" applyFill="1" applyBorder="1" applyAlignment="1" applyProtection="1">
      <alignment horizontal="center" vertical="center" wrapText="1" readingOrder="1"/>
      <protection hidden="1"/>
    </xf>
    <xf numFmtId="0" fontId="64" fillId="51" borderId="16" xfId="0" applyFont="1" applyFill="1" applyBorder="1" applyAlignment="1" applyProtection="1">
      <alignment horizontal="center" vertical="center" wrapText="1"/>
      <protection hidden="1"/>
    </xf>
    <xf numFmtId="0" fontId="64" fillId="51" borderId="23" xfId="0" applyFont="1" applyFill="1" applyBorder="1" applyAlignment="1" applyProtection="1">
      <alignment horizontal="center" vertical="center" wrapText="1"/>
      <protection hidden="1"/>
    </xf>
    <xf numFmtId="0" fontId="64" fillId="51" borderId="6" xfId="0" applyFont="1" applyFill="1" applyBorder="1" applyAlignment="1" applyProtection="1">
      <alignment horizontal="center" vertical="center" wrapText="1"/>
      <protection hidden="1"/>
    </xf>
    <xf numFmtId="0" fontId="128" fillId="51" borderId="2" xfId="0" applyFont="1" applyFill="1" applyBorder="1" applyAlignment="1" applyProtection="1">
      <alignment horizontal="center" vertical="center"/>
      <protection hidden="1"/>
    </xf>
    <xf numFmtId="0" fontId="128" fillId="51" borderId="3" xfId="0" applyFont="1" applyFill="1" applyBorder="1" applyAlignment="1" applyProtection="1">
      <alignment horizontal="center" vertical="center"/>
      <protection hidden="1"/>
    </xf>
    <xf numFmtId="0" fontId="74" fillId="47" borderId="16" xfId="0" applyFont="1" applyFill="1" applyBorder="1" applyAlignment="1" applyProtection="1">
      <alignment horizontal="center" vertical="center"/>
      <protection hidden="1"/>
    </xf>
    <xf numFmtId="0" fontId="74" fillId="47" borderId="6" xfId="0" applyFont="1" applyFill="1" applyBorder="1" applyAlignment="1" applyProtection="1">
      <alignment horizontal="center" vertical="center"/>
      <protection hidden="1"/>
    </xf>
    <xf numFmtId="0" fontId="153" fillId="47" borderId="0" xfId="0" applyFont="1" applyFill="1" applyAlignment="1">
      <alignment horizontal="center"/>
    </xf>
    <xf numFmtId="0" fontId="72" fillId="47" borderId="0" xfId="0" applyFont="1" applyFill="1" applyAlignment="1" applyProtection="1">
      <alignment horizontal="center" vertical="center" wrapText="1"/>
      <protection hidden="1"/>
    </xf>
    <xf numFmtId="0" fontId="72" fillId="47" borderId="0" xfId="0" applyFont="1" applyFill="1" applyAlignment="1" applyProtection="1">
      <alignment horizontal="center" vertical="center"/>
      <protection hidden="1"/>
    </xf>
    <xf numFmtId="0" fontId="57" fillId="44" borderId="16" xfId="158" applyFont="1" applyFill="1" applyBorder="1" applyAlignment="1" applyProtection="1">
      <alignment horizontal="center" vertical="center" wrapText="1"/>
      <protection hidden="1"/>
    </xf>
    <xf numFmtId="0" fontId="11" fillId="0" borderId="23" xfId="0" applyFont="1" applyBorder="1" applyAlignment="1">
      <alignment horizontal="center" vertical="center" wrapText="1"/>
    </xf>
    <xf numFmtId="0" fontId="11" fillId="0" borderId="6" xfId="0" applyFont="1" applyBorder="1" applyAlignment="1">
      <alignment horizontal="center" vertical="center" wrapText="1"/>
    </xf>
    <xf numFmtId="0" fontId="11" fillId="44" borderId="23" xfId="0" applyFont="1" applyFill="1" applyBorder="1" applyAlignment="1">
      <alignment horizontal="center" vertical="center" wrapText="1"/>
    </xf>
    <xf numFmtId="0" fontId="11" fillId="44" borderId="6" xfId="0" applyFont="1" applyFill="1" applyBorder="1" applyAlignment="1">
      <alignment horizontal="center" vertical="center" wrapText="1"/>
    </xf>
    <xf numFmtId="0" fontId="14" fillId="44" borderId="19" xfId="149" applyFont="1" applyFill="1" applyBorder="1" applyAlignment="1" applyProtection="1">
      <alignment horizontal="center" vertical="center" wrapText="1"/>
      <protection hidden="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57" fillId="34" borderId="16" xfId="158" applyFont="1" applyFill="1" applyBorder="1" applyAlignment="1" applyProtection="1">
      <alignment horizontal="center" vertical="center" wrapText="1"/>
      <protection hidden="1"/>
    </xf>
    <xf numFmtId="0" fontId="57" fillId="34" borderId="6" xfId="158" applyFont="1" applyFill="1" applyBorder="1" applyAlignment="1" applyProtection="1">
      <alignment horizontal="center" vertical="center" wrapText="1"/>
      <protection hidden="1"/>
    </xf>
    <xf numFmtId="0" fontId="57" fillId="44" borderId="6" xfId="158" applyFont="1" applyFill="1" applyBorder="1" applyAlignment="1" applyProtection="1">
      <alignment horizontal="center" vertical="center" wrapText="1"/>
      <protection hidden="1"/>
    </xf>
    <xf numFmtId="0" fontId="57" fillId="43" borderId="16" xfId="158" applyFont="1" applyFill="1" applyBorder="1" applyAlignment="1" applyProtection="1">
      <alignment horizontal="center" vertical="center" wrapText="1"/>
      <protection hidden="1"/>
    </xf>
    <xf numFmtId="0" fontId="57" fillId="43" borderId="6" xfId="158" applyFont="1" applyFill="1" applyBorder="1" applyAlignment="1" applyProtection="1">
      <alignment horizontal="center" vertical="center" wrapText="1"/>
      <protection hidden="1"/>
    </xf>
    <xf numFmtId="0" fontId="57" fillId="45" borderId="0" xfId="149" applyFont="1" applyFill="1" applyAlignment="1" applyProtection="1">
      <alignment horizontal="center" vertical="center" wrapText="1"/>
      <protection hidden="1"/>
    </xf>
    <xf numFmtId="0" fontId="57" fillId="45" borderId="20" xfId="149" applyFont="1" applyFill="1" applyBorder="1" applyAlignment="1" applyProtection="1">
      <alignment horizontal="center" vertical="center" wrapText="1"/>
      <protection hidden="1"/>
    </xf>
    <xf numFmtId="0" fontId="57" fillId="49" borderId="16" xfId="158" applyFont="1" applyFill="1" applyBorder="1" applyAlignment="1" applyProtection="1">
      <alignment horizontal="center" vertical="center" wrapText="1"/>
      <protection hidden="1"/>
    </xf>
    <xf numFmtId="0" fontId="57" fillId="49" borderId="6" xfId="158" applyFont="1" applyFill="1" applyBorder="1" applyAlignment="1" applyProtection="1">
      <alignment horizontal="center" vertical="center" wrapText="1"/>
      <protection hidden="1"/>
    </xf>
    <xf numFmtId="0" fontId="57" fillId="45" borderId="17" xfId="149" applyFont="1" applyFill="1" applyBorder="1" applyAlignment="1" applyProtection="1">
      <alignment horizontal="center" vertical="center" wrapText="1"/>
      <protection hidden="1"/>
    </xf>
    <xf numFmtId="0" fontId="57" fillId="45" borderId="5" xfId="149" applyFont="1" applyFill="1" applyBorder="1" applyAlignment="1" applyProtection="1">
      <alignment horizontal="center" vertical="center" wrapText="1"/>
      <protection hidden="1"/>
    </xf>
    <xf numFmtId="0" fontId="57" fillId="45" borderId="19" xfId="149" applyFont="1" applyFill="1" applyBorder="1" applyAlignment="1" applyProtection="1">
      <alignment horizontal="center" vertical="center" wrapText="1"/>
      <protection hidden="1"/>
    </xf>
    <xf numFmtId="0" fontId="57" fillId="45" borderId="18" xfId="149" applyFont="1" applyFill="1" applyBorder="1" applyAlignment="1" applyProtection="1">
      <alignment horizontal="center" vertical="center" wrapText="1"/>
      <protection hidden="1"/>
    </xf>
    <xf numFmtId="0" fontId="57" fillId="45" borderId="7" xfId="149" applyFont="1" applyFill="1" applyBorder="1" applyAlignment="1" applyProtection="1">
      <alignment horizontal="center" vertical="center" wrapText="1"/>
      <protection hidden="1"/>
    </xf>
    <xf numFmtId="0" fontId="57" fillId="45" borderId="16" xfId="149" applyFont="1" applyFill="1" applyBorder="1" applyAlignment="1" applyProtection="1">
      <alignment horizontal="center" vertical="center" wrapText="1"/>
      <protection hidden="1"/>
    </xf>
    <xf numFmtId="0" fontId="57" fillId="45" borderId="23" xfId="149" applyFont="1" applyFill="1" applyBorder="1" applyAlignment="1" applyProtection="1">
      <alignment horizontal="center" vertical="center" wrapText="1"/>
      <protection hidden="1"/>
    </xf>
    <xf numFmtId="0" fontId="57" fillId="45" borderId="6" xfId="149" applyFont="1" applyFill="1" applyBorder="1" applyAlignment="1" applyProtection="1">
      <alignment horizontal="center" vertical="center" wrapText="1"/>
      <protection hidden="1"/>
    </xf>
    <xf numFmtId="0" fontId="57" fillId="45" borderId="16" xfId="158" applyFont="1" applyFill="1" applyBorder="1" applyAlignment="1" applyProtection="1">
      <alignment horizontal="center" vertical="center" wrapText="1"/>
      <protection hidden="1"/>
    </xf>
    <xf numFmtId="0" fontId="57" fillId="45" borderId="6" xfId="158" applyFont="1" applyFill="1" applyBorder="1" applyAlignment="1" applyProtection="1">
      <alignment horizontal="center" vertical="center" wrapText="1"/>
      <protection hidden="1"/>
    </xf>
    <xf numFmtId="0" fontId="57" fillId="34" borderId="17" xfId="149" applyFont="1" applyFill="1" applyBorder="1" applyAlignment="1" applyProtection="1">
      <alignment horizontal="center" vertical="center" wrapText="1"/>
      <protection hidden="1"/>
    </xf>
    <xf numFmtId="0" fontId="11" fillId="0" borderId="5" xfId="0" applyFont="1" applyBorder="1" applyAlignment="1">
      <alignment horizontal="center" vertical="center" wrapText="1"/>
    </xf>
    <xf numFmtId="0" fontId="93" fillId="34" borderId="19" xfId="149" applyFont="1" applyFill="1" applyBorder="1" applyAlignment="1" applyProtection="1">
      <alignment horizontal="center" vertical="center" wrapText="1"/>
      <protection hidden="1"/>
    </xf>
    <xf numFmtId="0" fontId="57" fillId="44" borderId="16" xfId="149" applyFont="1" applyFill="1" applyBorder="1" applyAlignment="1" applyProtection="1">
      <alignment horizontal="center" vertical="center" wrapText="1"/>
      <protection hidden="1"/>
    </xf>
    <xf numFmtId="0" fontId="57" fillId="44" borderId="6" xfId="149" applyFont="1" applyFill="1" applyBorder="1" applyAlignment="1" applyProtection="1">
      <alignment horizontal="center" vertical="center" wrapText="1"/>
      <protection hidden="1"/>
    </xf>
    <xf numFmtId="0" fontId="57" fillId="43" borderId="16" xfId="149" applyFont="1" applyFill="1" applyBorder="1" applyAlignment="1" applyProtection="1">
      <alignment horizontal="center" vertical="center" wrapText="1"/>
      <protection hidden="1"/>
    </xf>
    <xf numFmtId="0" fontId="57" fillId="43" borderId="6" xfId="149" applyFont="1" applyFill="1" applyBorder="1" applyAlignment="1" applyProtection="1">
      <alignment horizontal="center" vertical="center" wrapText="1"/>
      <protection hidden="1"/>
    </xf>
    <xf numFmtId="0" fontId="57" fillId="44" borderId="23" xfId="158" applyFont="1" applyFill="1" applyBorder="1" applyAlignment="1" applyProtection="1">
      <alignment horizontal="center" vertical="center" wrapText="1"/>
      <protection hidden="1"/>
    </xf>
    <xf numFmtId="0" fontId="57" fillId="34" borderId="16" xfId="149" applyFont="1" applyFill="1" applyBorder="1" applyAlignment="1" applyProtection="1">
      <alignment horizontal="center" vertical="center" wrapText="1"/>
      <protection hidden="1"/>
    </xf>
    <xf numFmtId="0" fontId="57" fillId="34" borderId="6" xfId="149" applyFont="1" applyFill="1" applyBorder="1" applyAlignment="1" applyProtection="1">
      <alignment horizontal="center" vertical="center" wrapText="1"/>
      <protection hidden="1"/>
    </xf>
    <xf numFmtId="0" fontId="57" fillId="44" borderId="17" xfId="149" applyFont="1" applyFill="1" applyBorder="1" applyAlignment="1" applyProtection="1">
      <alignment horizontal="center" vertical="center" wrapText="1"/>
      <protection hidden="1"/>
    </xf>
    <xf numFmtId="0" fontId="57" fillId="45" borderId="22" xfId="149" applyFont="1" applyFill="1" applyBorder="1" applyAlignment="1" applyProtection="1">
      <alignment horizontal="center" vertical="center" wrapText="1"/>
      <protection hidden="1"/>
    </xf>
    <xf numFmtId="0" fontId="57" fillId="45" borderId="4" xfId="149" applyFont="1" applyFill="1" applyBorder="1" applyAlignment="1" applyProtection="1">
      <alignment horizontal="center" vertical="center" wrapText="1"/>
      <protection hidden="1"/>
    </xf>
    <xf numFmtId="0" fontId="57" fillId="44" borderId="23" xfId="149" applyFont="1" applyFill="1" applyBorder="1" applyAlignment="1" applyProtection="1">
      <alignment horizontal="center" vertical="center" wrapText="1"/>
      <protection hidden="1"/>
    </xf>
    <xf numFmtId="0" fontId="25" fillId="47" borderId="0" xfId="149" applyFont="1" applyFill="1" applyAlignment="1" applyProtection="1">
      <alignment horizontal="center" vertical="center" wrapText="1"/>
      <protection hidden="1"/>
    </xf>
    <xf numFmtId="0" fontId="25" fillId="44" borderId="0" xfId="149" applyFont="1" applyFill="1" applyAlignment="1" applyProtection="1">
      <alignment horizontal="left" vertical="center" wrapText="1"/>
      <protection hidden="1"/>
    </xf>
    <xf numFmtId="0" fontId="0" fillId="0" borderId="0" xfId="0" applyAlignment="1">
      <alignment vertical="center" wrapText="1"/>
    </xf>
    <xf numFmtId="0" fontId="0" fillId="0" borderId="20" xfId="0" applyBorder="1" applyAlignment="1">
      <alignment vertical="center" wrapText="1"/>
    </xf>
    <xf numFmtId="0" fontId="5" fillId="0" borderId="0" xfId="151" applyAlignment="1">
      <alignment vertical="center" wrapText="1"/>
    </xf>
    <xf numFmtId="0" fontId="5" fillId="0" borderId="20" xfId="151" applyBorder="1" applyAlignment="1">
      <alignment vertical="center" wrapText="1"/>
    </xf>
    <xf numFmtId="0" fontId="25" fillId="44" borderId="19" xfId="149" applyFont="1" applyFill="1" applyBorder="1" applyAlignment="1" applyProtection="1">
      <alignment horizontal="left" vertical="center" wrapText="1"/>
      <protection hidden="1"/>
    </xf>
    <xf numFmtId="0" fontId="25" fillId="44" borderId="20" xfId="149" applyFont="1" applyFill="1" applyBorder="1" applyAlignment="1" applyProtection="1">
      <alignment horizontal="left" vertical="center" wrapText="1"/>
      <protection hidden="1"/>
    </xf>
    <xf numFmtId="0" fontId="57" fillId="47" borderId="17" xfId="149" applyFont="1" applyFill="1" applyBorder="1" applyAlignment="1" applyProtection="1">
      <alignment horizontal="center" vertical="center" wrapText="1"/>
      <protection hidden="1"/>
    </xf>
    <xf numFmtId="0" fontId="57" fillId="47" borderId="22" xfId="149" applyFont="1" applyFill="1" applyBorder="1" applyAlignment="1" applyProtection="1">
      <alignment horizontal="center" vertical="center" wrapText="1"/>
      <protection hidden="1"/>
    </xf>
    <xf numFmtId="0" fontId="57" fillId="47" borderId="5" xfId="149" applyFont="1" applyFill="1" applyBorder="1" applyAlignment="1" applyProtection="1">
      <alignment horizontal="center" vertical="center" wrapText="1"/>
      <protection hidden="1"/>
    </xf>
    <xf numFmtId="0" fontId="57" fillId="47" borderId="18" xfId="149" applyFont="1" applyFill="1" applyBorder="1" applyAlignment="1" applyProtection="1">
      <alignment horizontal="center" vertical="center" wrapText="1"/>
      <protection hidden="1"/>
    </xf>
    <xf numFmtId="0" fontId="57" fillId="47" borderId="4" xfId="149" applyFont="1" applyFill="1" applyBorder="1" applyAlignment="1" applyProtection="1">
      <alignment horizontal="center" vertical="center" wrapText="1"/>
      <protection hidden="1"/>
    </xf>
    <xf numFmtId="0" fontId="57" fillId="47" borderId="7" xfId="149" applyFont="1" applyFill="1" applyBorder="1" applyAlignment="1" applyProtection="1">
      <alignment horizontal="center" vertical="center" wrapText="1"/>
      <protection hidden="1"/>
    </xf>
    <xf numFmtId="0" fontId="76" fillId="47" borderId="16" xfId="149" applyFont="1" applyFill="1" applyBorder="1" applyAlignment="1" applyProtection="1">
      <alignment horizontal="center" vertical="center" wrapText="1"/>
      <protection hidden="1"/>
    </xf>
    <xf numFmtId="0" fontId="76" fillId="47" borderId="6" xfId="149" applyFont="1" applyFill="1" applyBorder="1" applyAlignment="1" applyProtection="1">
      <alignment horizontal="center" vertical="center" wrapText="1"/>
      <protection hidden="1"/>
    </xf>
    <xf numFmtId="0" fontId="76" fillId="47" borderId="16" xfId="158" applyFont="1" applyFill="1" applyBorder="1" applyAlignment="1" applyProtection="1">
      <alignment horizontal="center" vertical="center" wrapText="1"/>
      <protection hidden="1"/>
    </xf>
    <xf numFmtId="0" fontId="76" fillId="47" borderId="6" xfId="158" applyFont="1" applyFill="1" applyBorder="1" applyAlignment="1" applyProtection="1">
      <alignment horizontal="center" vertical="center" wrapText="1"/>
      <protection hidden="1"/>
    </xf>
    <xf numFmtId="0" fontId="76" fillId="47" borderId="17" xfId="149" applyFont="1" applyFill="1" applyBorder="1" applyAlignment="1" applyProtection="1">
      <alignment horizontal="center" vertical="center" wrapText="1"/>
      <protection hidden="1"/>
    </xf>
    <xf numFmtId="0" fontId="76" fillId="47" borderId="5" xfId="149" applyFont="1" applyFill="1" applyBorder="1" applyAlignment="1" applyProtection="1">
      <alignment horizontal="center" vertical="center" wrapText="1"/>
      <protection hidden="1"/>
    </xf>
    <xf numFmtId="0" fontId="76" fillId="47" borderId="18" xfId="149" applyFont="1" applyFill="1" applyBorder="1" applyAlignment="1" applyProtection="1">
      <alignment horizontal="center" vertical="center" wrapText="1"/>
      <protection hidden="1"/>
    </xf>
    <xf numFmtId="0" fontId="76" fillId="47" borderId="7" xfId="149" applyFont="1" applyFill="1" applyBorder="1" applyAlignment="1" applyProtection="1">
      <alignment horizontal="center" vertical="center" wrapText="1"/>
      <protection hidden="1"/>
    </xf>
    <xf numFmtId="0" fontId="25" fillId="44" borderId="17" xfId="149" applyFont="1" applyFill="1" applyBorder="1" applyAlignment="1" applyProtection="1">
      <alignment horizontal="left" vertical="center" wrapText="1"/>
      <protection hidden="1"/>
    </xf>
    <xf numFmtId="0" fontId="25" fillId="44" borderId="22" xfId="149" applyFont="1" applyFill="1" applyBorder="1" applyAlignment="1" applyProtection="1">
      <alignment horizontal="left" vertical="center" wrapText="1"/>
      <protection hidden="1"/>
    </xf>
    <xf numFmtId="0" fontId="25" fillId="44" borderId="5" xfId="149" applyFont="1" applyFill="1" applyBorder="1" applyAlignment="1" applyProtection="1">
      <alignment horizontal="left" vertical="center" wrapText="1"/>
      <protection hidden="1"/>
    </xf>
    <xf numFmtId="0" fontId="57" fillId="43" borderId="23" xfId="149" applyFont="1" applyFill="1" applyBorder="1" applyAlignment="1" applyProtection="1">
      <alignment horizontal="center" vertical="center" wrapText="1"/>
      <protection hidden="1"/>
    </xf>
    <xf numFmtId="0" fontId="57" fillId="49" borderId="23" xfId="158" applyFont="1" applyFill="1" applyBorder="1" applyAlignment="1" applyProtection="1">
      <alignment horizontal="center" vertical="center" wrapText="1"/>
      <protection hidden="1"/>
    </xf>
    <xf numFmtId="0" fontId="57" fillId="45" borderId="23" xfId="158" applyFont="1" applyFill="1" applyBorder="1" applyAlignment="1" applyProtection="1">
      <alignment horizontal="center" vertical="center" wrapText="1"/>
      <protection hidden="1"/>
    </xf>
    <xf numFmtId="0" fontId="55" fillId="47" borderId="2" xfId="149" applyFont="1" applyFill="1" applyBorder="1" applyAlignment="1" applyProtection="1">
      <alignment horizontal="center" vertical="center" wrapText="1"/>
      <protection hidden="1"/>
    </xf>
    <xf numFmtId="0" fontId="55" fillId="47" borderId="21" xfId="149" applyFont="1" applyFill="1" applyBorder="1" applyAlignment="1" applyProtection="1">
      <alignment horizontal="center" vertical="center" wrapText="1"/>
      <protection hidden="1"/>
    </xf>
    <xf numFmtId="0" fontId="55" fillId="47" borderId="3" xfId="149" applyFont="1" applyFill="1" applyBorder="1" applyAlignment="1" applyProtection="1">
      <alignment horizontal="center" vertical="center" wrapText="1"/>
      <protection hidden="1"/>
    </xf>
    <xf numFmtId="0" fontId="57" fillId="49" borderId="17" xfId="149" applyFont="1" applyFill="1" applyBorder="1" applyAlignment="1" applyProtection="1">
      <alignment horizontal="center" vertical="center" wrapText="1"/>
      <protection hidden="1"/>
    </xf>
    <xf numFmtId="0" fontId="57" fillId="49" borderId="22" xfId="149" applyFont="1" applyFill="1" applyBorder="1" applyAlignment="1" applyProtection="1">
      <alignment horizontal="center" vertical="center" wrapText="1"/>
      <protection hidden="1"/>
    </xf>
    <xf numFmtId="0" fontId="57" fillId="49" borderId="5" xfId="149" applyFont="1" applyFill="1" applyBorder="1" applyAlignment="1" applyProtection="1">
      <alignment horizontal="center" vertical="center" wrapText="1"/>
      <protection hidden="1"/>
    </xf>
    <xf numFmtId="0" fontId="57" fillId="49" borderId="19" xfId="149" applyFont="1" applyFill="1" applyBorder="1" applyAlignment="1" applyProtection="1">
      <alignment horizontal="center" vertical="center" wrapText="1"/>
      <protection hidden="1"/>
    </xf>
    <xf numFmtId="0" fontId="57" fillId="49" borderId="0" xfId="149" applyFont="1" applyFill="1" applyAlignment="1" applyProtection="1">
      <alignment horizontal="center" vertical="center" wrapText="1"/>
      <protection hidden="1"/>
    </xf>
    <xf numFmtId="0" fontId="57" fillId="49" borderId="20" xfId="149" applyFont="1" applyFill="1" applyBorder="1" applyAlignment="1" applyProtection="1">
      <alignment horizontal="center" vertical="center" wrapText="1"/>
      <protection hidden="1"/>
    </xf>
    <xf numFmtId="0" fontId="57" fillId="49" borderId="18" xfId="149" applyFont="1" applyFill="1" applyBorder="1" applyAlignment="1" applyProtection="1">
      <alignment horizontal="center" vertical="center" wrapText="1"/>
      <protection hidden="1"/>
    </xf>
    <xf numFmtId="0" fontId="57" fillId="49" borderId="4" xfId="149" applyFont="1" applyFill="1" applyBorder="1" applyAlignment="1" applyProtection="1">
      <alignment horizontal="center" vertical="center" wrapText="1"/>
      <protection hidden="1"/>
    </xf>
    <xf numFmtId="0" fontId="57" fillId="49" borderId="7" xfId="149" applyFont="1" applyFill="1" applyBorder="1" applyAlignment="1" applyProtection="1">
      <alignment horizontal="center" vertical="center" wrapText="1"/>
      <protection hidden="1"/>
    </xf>
    <xf numFmtId="0" fontId="57" fillId="34" borderId="23" xfId="158" applyFont="1" applyFill="1" applyBorder="1" applyAlignment="1" applyProtection="1">
      <alignment horizontal="center" vertical="center" wrapText="1"/>
      <protection hidden="1"/>
    </xf>
    <xf numFmtId="0" fontId="57" fillId="43" borderId="23" xfId="158" applyFont="1" applyFill="1" applyBorder="1" applyAlignment="1" applyProtection="1">
      <alignment horizontal="center" vertical="center" wrapText="1"/>
      <protection hidden="1"/>
    </xf>
    <xf numFmtId="0" fontId="57" fillId="49" borderId="16" xfId="149" applyFont="1" applyFill="1" applyBorder="1" applyAlignment="1" applyProtection="1">
      <alignment horizontal="center" vertical="center" wrapText="1"/>
      <protection hidden="1"/>
    </xf>
    <xf numFmtId="0" fontId="57" fillId="49" borderId="23" xfId="149" applyFont="1" applyFill="1" applyBorder="1" applyAlignment="1" applyProtection="1">
      <alignment horizontal="center" vertical="center" wrapText="1"/>
      <protection hidden="1"/>
    </xf>
    <xf numFmtId="0" fontId="57" fillId="49" borderId="6" xfId="149" applyFont="1" applyFill="1" applyBorder="1" applyAlignment="1" applyProtection="1">
      <alignment horizontal="center" vertical="center" wrapText="1"/>
      <protection hidden="1"/>
    </xf>
    <xf numFmtId="0" fontId="57" fillId="43" borderId="19" xfId="149" applyFont="1" applyFill="1" applyBorder="1" applyAlignment="1" applyProtection="1">
      <alignment horizontal="center" vertical="center" wrapText="1"/>
      <protection hidden="1"/>
    </xf>
    <xf numFmtId="0" fontId="57" fillId="43" borderId="0" xfId="149" applyFont="1" applyFill="1" applyAlignment="1" applyProtection="1">
      <alignment horizontal="center" vertical="center" wrapText="1"/>
      <protection hidden="1"/>
    </xf>
    <xf numFmtId="0" fontId="57" fillId="43" borderId="20" xfId="149" applyFont="1" applyFill="1" applyBorder="1" applyAlignment="1" applyProtection="1">
      <alignment horizontal="center" vertical="center" wrapText="1"/>
      <protection hidden="1"/>
    </xf>
    <xf numFmtId="0" fontId="57" fillId="34" borderId="22" xfId="149" applyFont="1" applyFill="1" applyBorder="1" applyAlignment="1" applyProtection="1">
      <alignment horizontal="center" vertical="center" wrapText="1"/>
      <protection hidden="1"/>
    </xf>
    <xf numFmtId="0" fontId="57" fillId="34" borderId="5" xfId="149" applyFont="1" applyFill="1" applyBorder="1" applyAlignment="1" applyProtection="1">
      <alignment horizontal="center" vertical="center" wrapText="1"/>
      <protection hidden="1"/>
    </xf>
    <xf numFmtId="0" fontId="57" fillId="34" borderId="18" xfId="149" applyFont="1" applyFill="1" applyBorder="1" applyAlignment="1" applyProtection="1">
      <alignment horizontal="center" vertical="center" wrapText="1"/>
      <protection hidden="1"/>
    </xf>
    <xf numFmtId="0" fontId="57" fillId="34" borderId="4" xfId="149" applyFont="1" applyFill="1" applyBorder="1" applyAlignment="1" applyProtection="1">
      <alignment horizontal="center" vertical="center" wrapText="1"/>
      <protection hidden="1"/>
    </xf>
    <xf numFmtId="0" fontId="57" fillId="34" borderId="7" xfId="149" applyFont="1" applyFill="1" applyBorder="1" applyAlignment="1" applyProtection="1">
      <alignment horizontal="center" vertical="center" wrapText="1"/>
      <protection hidden="1"/>
    </xf>
    <xf numFmtId="0" fontId="57" fillId="43" borderId="18" xfId="149" applyFont="1" applyFill="1" applyBorder="1" applyAlignment="1" applyProtection="1">
      <alignment horizontal="center" vertical="center" wrapText="1"/>
      <protection hidden="1"/>
    </xf>
    <xf numFmtId="0" fontId="57" fillId="43" borderId="4" xfId="149" applyFont="1" applyFill="1" applyBorder="1" applyAlignment="1" applyProtection="1">
      <alignment horizontal="center" vertical="center" wrapText="1"/>
      <protection hidden="1"/>
    </xf>
    <xf numFmtId="0" fontId="57" fillId="43" borderId="7" xfId="149" applyFont="1" applyFill="1" applyBorder="1" applyAlignment="1" applyProtection="1">
      <alignment horizontal="center" vertical="center" wrapText="1"/>
      <protection hidden="1"/>
    </xf>
    <xf numFmtId="0" fontId="57" fillId="44" borderId="22" xfId="149" applyFont="1" applyFill="1" applyBorder="1" applyAlignment="1" applyProtection="1">
      <alignment horizontal="center" vertical="center" wrapText="1"/>
      <protection hidden="1"/>
    </xf>
    <xf numFmtId="0" fontId="57" fillId="44" borderId="5" xfId="149" applyFont="1" applyFill="1" applyBorder="1" applyAlignment="1" applyProtection="1">
      <alignment horizontal="center" vertical="center" wrapText="1"/>
      <protection hidden="1"/>
    </xf>
    <xf numFmtId="0" fontId="57" fillId="44" borderId="19" xfId="149" applyFont="1" applyFill="1" applyBorder="1" applyAlignment="1" applyProtection="1">
      <alignment horizontal="center" vertical="center" wrapText="1"/>
      <protection hidden="1"/>
    </xf>
    <xf numFmtId="0" fontId="57" fillId="44" borderId="0" xfId="149" applyFont="1" applyFill="1" applyAlignment="1" applyProtection="1">
      <alignment horizontal="center" vertical="center" wrapText="1"/>
      <protection hidden="1"/>
    </xf>
    <xf numFmtId="0" fontId="57" fillId="44" borderId="20" xfId="149" applyFont="1" applyFill="1" applyBorder="1" applyAlignment="1" applyProtection="1">
      <alignment horizontal="center" vertical="center" wrapText="1"/>
      <protection hidden="1"/>
    </xf>
    <xf numFmtId="0" fontId="57" fillId="44" borderId="18" xfId="149" applyFont="1" applyFill="1" applyBorder="1" applyAlignment="1" applyProtection="1">
      <alignment horizontal="center" vertical="center" wrapText="1"/>
      <protection hidden="1"/>
    </xf>
    <xf numFmtId="0" fontId="57" fillId="44" borderId="4" xfId="149" applyFont="1" applyFill="1" applyBorder="1" applyAlignment="1" applyProtection="1">
      <alignment horizontal="center" vertical="center" wrapText="1"/>
      <protection hidden="1"/>
    </xf>
    <xf numFmtId="0" fontId="57" fillId="44" borderId="7" xfId="149" applyFont="1" applyFill="1" applyBorder="1" applyAlignment="1" applyProtection="1">
      <alignment horizontal="center" vertical="center" wrapText="1"/>
      <protection hidden="1"/>
    </xf>
    <xf numFmtId="0" fontId="57" fillId="43" borderId="17" xfId="149" applyFont="1" applyFill="1" applyBorder="1" applyAlignment="1" applyProtection="1">
      <alignment horizontal="center" vertical="center" wrapText="1"/>
      <protection hidden="1"/>
    </xf>
    <xf numFmtId="0" fontId="57" fillId="43" borderId="22" xfId="149" applyFont="1" applyFill="1" applyBorder="1" applyAlignment="1" applyProtection="1">
      <alignment horizontal="center" vertical="center" wrapText="1"/>
      <protection hidden="1"/>
    </xf>
    <xf numFmtId="0" fontId="57" fillId="43" borderId="5" xfId="149" applyFont="1" applyFill="1" applyBorder="1" applyAlignment="1" applyProtection="1">
      <alignment horizontal="center" vertical="center" wrapText="1"/>
      <protection hidden="1"/>
    </xf>
    <xf numFmtId="0" fontId="62" fillId="46" borderId="18" xfId="149" applyFont="1" applyFill="1" applyBorder="1" applyAlignment="1" applyProtection="1">
      <alignment horizontal="center" vertical="center" wrapText="1"/>
      <protection hidden="1"/>
    </xf>
    <xf numFmtId="0" fontId="62" fillId="46" borderId="4" xfId="149" applyFont="1" applyFill="1" applyBorder="1" applyAlignment="1" applyProtection="1">
      <alignment horizontal="center" vertical="center" wrapText="1"/>
      <protection hidden="1"/>
    </xf>
    <xf numFmtId="0" fontId="62" fillId="46" borderId="21" xfId="149" applyFont="1" applyFill="1" applyBorder="1" applyAlignment="1" applyProtection="1">
      <alignment horizontal="center" vertical="center" wrapText="1"/>
      <protection hidden="1"/>
    </xf>
    <xf numFmtId="0" fontId="62" fillId="46" borderId="3" xfId="149" applyFont="1" applyFill="1" applyBorder="1" applyAlignment="1" applyProtection="1">
      <alignment horizontal="center" vertical="center" wrapText="1"/>
      <protection hidden="1"/>
    </xf>
    <xf numFmtId="0" fontId="62" fillId="46" borderId="2" xfId="149" applyFont="1" applyFill="1" applyBorder="1" applyAlignment="1" applyProtection="1">
      <alignment horizontal="center" vertical="center" wrapText="1"/>
      <protection hidden="1"/>
    </xf>
    <xf numFmtId="0" fontId="5" fillId="0" borderId="6" xfId="151" applyBorder="1" applyAlignment="1">
      <alignment horizontal="center" vertical="center" wrapText="1"/>
    </xf>
    <xf numFmtId="0" fontId="57" fillId="34" borderId="0" xfId="149" applyFont="1" applyFill="1" applyAlignment="1" applyProtection="1">
      <alignment horizontal="center" vertical="center" wrapText="1"/>
      <protection hidden="1"/>
    </xf>
    <xf numFmtId="0" fontId="57" fillId="34" borderId="20" xfId="149" applyFont="1" applyFill="1" applyBorder="1" applyAlignment="1" applyProtection="1">
      <alignment horizontal="center" vertical="center" wrapText="1"/>
      <protection hidden="1"/>
    </xf>
    <xf numFmtId="0" fontId="62" fillId="46" borderId="17" xfId="149" applyFont="1" applyFill="1" applyBorder="1" applyAlignment="1" applyProtection="1">
      <alignment horizontal="center" vertical="center" wrapText="1"/>
      <protection hidden="1"/>
    </xf>
    <xf numFmtId="0" fontId="62" fillId="46" borderId="22" xfId="149" applyFont="1" applyFill="1" applyBorder="1" applyAlignment="1" applyProtection="1">
      <alignment horizontal="center" vertical="center" wrapText="1"/>
      <protection hidden="1"/>
    </xf>
    <xf numFmtId="0" fontId="62" fillId="58" borderId="2" xfId="149" applyFont="1" applyFill="1" applyBorder="1" applyAlignment="1" applyProtection="1">
      <alignment horizontal="center" vertical="center" wrapText="1"/>
      <protection hidden="1"/>
    </xf>
    <xf numFmtId="0" fontId="62" fillId="58" borderId="21" xfId="149" applyFont="1" applyFill="1" applyBorder="1" applyAlignment="1" applyProtection="1">
      <alignment horizontal="center" vertical="center" wrapText="1"/>
      <protection hidden="1"/>
    </xf>
    <xf numFmtId="0" fontId="62" fillId="58" borderId="3" xfId="149" applyFont="1" applyFill="1" applyBorder="1" applyAlignment="1" applyProtection="1">
      <alignment horizontal="center" vertical="center" wrapText="1"/>
      <protection hidden="1"/>
    </xf>
    <xf numFmtId="0" fontId="67" fillId="49" borderId="18" xfId="149" applyFont="1" applyFill="1" applyBorder="1" applyAlignment="1" applyProtection="1">
      <alignment horizontal="center" vertical="center" wrapText="1"/>
      <protection hidden="1"/>
    </xf>
    <xf numFmtId="0" fontId="67" fillId="49" borderId="4" xfId="149" applyFont="1" applyFill="1" applyBorder="1" applyAlignment="1" applyProtection="1">
      <alignment horizontal="center" vertical="center" wrapText="1"/>
      <protection hidden="1"/>
    </xf>
    <xf numFmtId="0" fontId="67" fillId="49" borderId="7" xfId="149" applyFont="1" applyFill="1" applyBorder="1" applyAlignment="1" applyProtection="1">
      <alignment horizontal="center" vertical="center" wrapText="1"/>
      <protection hidden="1"/>
    </xf>
    <xf numFmtId="0" fontId="57" fillId="34" borderId="19" xfId="149" applyFont="1" applyFill="1" applyBorder="1" applyAlignment="1" applyProtection="1">
      <alignment horizontal="center" vertical="center" wrapText="1"/>
      <protection hidden="1"/>
    </xf>
    <xf numFmtId="0" fontId="57" fillId="34" borderId="23" xfId="149" applyFont="1" applyFill="1" applyBorder="1" applyAlignment="1" applyProtection="1">
      <alignment horizontal="center" vertical="center" wrapText="1"/>
      <protection hidden="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7" fillId="34" borderId="19" xfId="149" applyFont="1" applyFill="1" applyBorder="1" applyAlignment="1" applyProtection="1">
      <alignment horizontal="center" vertical="center" wrapText="1"/>
      <protection hidden="1"/>
    </xf>
    <xf numFmtId="0" fontId="67" fillId="34" borderId="0" xfId="149" applyFont="1" applyFill="1" applyAlignment="1" applyProtection="1">
      <alignment horizontal="center" vertical="center" wrapText="1"/>
      <protection hidden="1"/>
    </xf>
    <xf numFmtId="0" fontId="67" fillId="34" borderId="20" xfId="149" applyFont="1" applyFill="1" applyBorder="1" applyAlignment="1" applyProtection="1">
      <alignment horizontal="center" vertical="center" wrapText="1"/>
      <protection hidden="1"/>
    </xf>
    <xf numFmtId="0" fontId="68" fillId="34" borderId="19" xfId="149" applyFont="1" applyFill="1" applyBorder="1" applyAlignment="1" applyProtection="1">
      <alignment horizontal="center" vertical="center" wrapText="1"/>
      <protection hidden="1"/>
    </xf>
    <xf numFmtId="0" fontId="68" fillId="34" borderId="0" xfId="149" applyFont="1" applyFill="1" applyAlignment="1" applyProtection="1">
      <alignment horizontal="center" vertical="center" wrapText="1"/>
      <protection hidden="1"/>
    </xf>
    <xf numFmtId="0" fontId="68" fillId="34" borderId="20" xfId="149" applyFont="1" applyFill="1" applyBorder="1" applyAlignment="1" applyProtection="1">
      <alignment horizontal="center" vertical="center" wrapText="1"/>
      <protection hidden="1"/>
    </xf>
    <xf numFmtId="0" fontId="68" fillId="37" borderId="16" xfId="158" applyFont="1" applyFill="1" applyBorder="1" applyAlignment="1" applyProtection="1">
      <alignment horizontal="center" vertical="center" wrapText="1"/>
      <protection hidden="1"/>
    </xf>
    <xf numFmtId="0" fontId="68" fillId="37" borderId="6" xfId="158" applyFont="1" applyFill="1" applyBorder="1" applyAlignment="1" applyProtection="1">
      <alignment horizontal="center" vertical="center" wrapText="1"/>
      <protection hidden="1"/>
    </xf>
    <xf numFmtId="0" fontId="68" fillId="42" borderId="16" xfId="158" applyFont="1" applyFill="1" applyBorder="1" applyAlignment="1" applyProtection="1">
      <alignment horizontal="center" vertical="center" wrapText="1"/>
      <protection hidden="1"/>
    </xf>
    <xf numFmtId="0" fontId="68" fillId="42" borderId="6" xfId="158" applyFont="1" applyFill="1" applyBorder="1" applyAlignment="1" applyProtection="1">
      <alignment horizontal="center" vertical="center" wrapText="1"/>
      <protection hidden="1"/>
    </xf>
    <xf numFmtId="0" fontId="68" fillId="43" borderId="18" xfId="149" applyFont="1" applyFill="1" applyBorder="1" applyAlignment="1" applyProtection="1">
      <alignment horizontal="center" vertical="center" wrapText="1"/>
      <protection hidden="1"/>
    </xf>
    <xf numFmtId="0" fontId="68" fillId="43" borderId="4" xfId="149" applyFont="1" applyFill="1" applyBorder="1" applyAlignment="1" applyProtection="1">
      <alignment horizontal="center" vertical="center" wrapText="1"/>
      <protection hidden="1"/>
    </xf>
    <xf numFmtId="0" fontId="68" fillId="43" borderId="7" xfId="149" applyFont="1" applyFill="1" applyBorder="1" applyAlignment="1" applyProtection="1">
      <alignment horizontal="center" vertical="center" wrapText="1"/>
      <protection hidden="1"/>
    </xf>
    <xf numFmtId="0" fontId="68" fillId="37" borderId="17" xfId="149" applyFont="1" applyFill="1" applyBorder="1" applyAlignment="1" applyProtection="1">
      <alignment horizontal="center" vertical="center" wrapText="1"/>
      <protection hidden="1"/>
    </xf>
    <xf numFmtId="0" fontId="68" fillId="37" borderId="22" xfId="149" applyFont="1" applyFill="1" applyBorder="1" applyAlignment="1" applyProtection="1">
      <alignment horizontal="center" vertical="center" wrapText="1"/>
      <protection hidden="1"/>
    </xf>
    <xf numFmtId="0" fontId="68" fillId="37" borderId="5" xfId="149" applyFont="1" applyFill="1" applyBorder="1" applyAlignment="1" applyProtection="1">
      <alignment horizontal="center" vertical="center" wrapText="1"/>
      <protection hidden="1"/>
    </xf>
    <xf numFmtId="0" fontId="68" fillId="37" borderId="18" xfId="149" applyFont="1" applyFill="1" applyBorder="1" applyAlignment="1" applyProtection="1">
      <alignment horizontal="center" vertical="center" wrapText="1"/>
      <protection hidden="1"/>
    </xf>
    <xf numFmtId="0" fontId="68" fillId="37" borderId="4" xfId="149" applyFont="1" applyFill="1" applyBorder="1" applyAlignment="1" applyProtection="1">
      <alignment horizontal="center" vertical="center" wrapText="1"/>
      <protection hidden="1"/>
    </xf>
    <xf numFmtId="0" fontId="68" fillId="37" borderId="7" xfId="149" applyFont="1" applyFill="1" applyBorder="1" applyAlignment="1" applyProtection="1">
      <alignment horizontal="center" vertical="center" wrapText="1"/>
      <protection hidden="1"/>
    </xf>
    <xf numFmtId="0" fontId="63" fillId="51" borderId="17" xfId="149" applyFont="1" applyFill="1" applyBorder="1" applyAlignment="1" applyProtection="1">
      <alignment horizontal="center" vertical="center" wrapText="1"/>
      <protection hidden="1"/>
    </xf>
    <xf numFmtId="0" fontId="63" fillId="51" borderId="22" xfId="149" applyFont="1" applyFill="1" applyBorder="1" applyAlignment="1" applyProtection="1">
      <alignment horizontal="center" vertical="center" wrapText="1"/>
      <protection hidden="1"/>
    </xf>
    <xf numFmtId="0" fontId="63" fillId="51" borderId="5" xfId="149" applyFont="1" applyFill="1" applyBorder="1" applyAlignment="1" applyProtection="1">
      <alignment horizontal="center" vertical="center" wrapText="1"/>
      <protection hidden="1"/>
    </xf>
    <xf numFmtId="0" fontId="63" fillId="51" borderId="18" xfId="149" applyFont="1" applyFill="1" applyBorder="1" applyAlignment="1" applyProtection="1">
      <alignment horizontal="center" vertical="center" wrapText="1"/>
      <protection hidden="1"/>
    </xf>
    <xf numFmtId="0" fontId="63" fillId="51" borderId="4" xfId="149" applyFont="1" applyFill="1" applyBorder="1" applyAlignment="1" applyProtection="1">
      <alignment horizontal="center" vertical="center" wrapText="1"/>
      <protection hidden="1"/>
    </xf>
    <xf numFmtId="0" fontId="63" fillId="51" borderId="7" xfId="149" applyFont="1" applyFill="1" applyBorder="1" applyAlignment="1" applyProtection="1">
      <alignment horizontal="center" vertical="center" wrapText="1"/>
      <protection hidden="1"/>
    </xf>
    <xf numFmtId="0" fontId="63" fillId="34" borderId="17" xfId="149" applyFont="1" applyFill="1" applyBorder="1" applyAlignment="1" applyProtection="1">
      <alignment horizontal="center" vertical="center" wrapText="1"/>
      <protection hidden="1"/>
    </xf>
    <xf numFmtId="0" fontId="60" fillId="34" borderId="22" xfId="149" applyFont="1" applyFill="1" applyBorder="1" applyAlignment="1" applyProtection="1">
      <alignment horizontal="center" vertical="center" wrapText="1"/>
      <protection hidden="1"/>
    </xf>
    <xf numFmtId="0" fontId="60" fillId="34" borderId="5" xfId="149" applyFont="1" applyFill="1" applyBorder="1" applyAlignment="1" applyProtection="1">
      <alignment horizontal="center" vertical="center" wrapText="1"/>
      <protection hidden="1"/>
    </xf>
    <xf numFmtId="0" fontId="60" fillId="34" borderId="18" xfId="149" applyFont="1" applyFill="1" applyBorder="1" applyAlignment="1" applyProtection="1">
      <alignment horizontal="center" vertical="center" wrapText="1"/>
      <protection hidden="1"/>
    </xf>
    <xf numFmtId="0" fontId="60" fillId="34" borderId="4" xfId="149" applyFont="1" applyFill="1" applyBorder="1" applyAlignment="1" applyProtection="1">
      <alignment horizontal="center" vertical="center" wrapText="1"/>
      <protection hidden="1"/>
    </xf>
    <xf numFmtId="0" fontId="60" fillId="34" borderId="7" xfId="149" applyFont="1" applyFill="1" applyBorder="1" applyAlignment="1" applyProtection="1">
      <alignment horizontal="center" vertical="center" wrapText="1"/>
      <protection hidden="1"/>
    </xf>
    <xf numFmtId="0" fontId="68" fillId="37" borderId="16" xfId="149" applyFont="1" applyFill="1" applyBorder="1" applyAlignment="1" applyProtection="1">
      <alignment horizontal="center" vertical="center" wrapText="1"/>
      <protection hidden="1"/>
    </xf>
    <xf numFmtId="0" fontId="68" fillId="37" borderId="6" xfId="149" applyFont="1" applyFill="1" applyBorder="1" applyAlignment="1" applyProtection="1">
      <alignment horizontal="center" vertical="center" wrapText="1"/>
      <protection hidden="1"/>
    </xf>
    <xf numFmtId="0" fontId="12" fillId="37" borderId="17" xfId="149" applyFont="1" applyFill="1" applyBorder="1" applyAlignment="1" applyProtection="1">
      <alignment horizontal="center" vertical="center" wrapText="1"/>
      <protection hidden="1"/>
    </xf>
    <xf numFmtId="0" fontId="12" fillId="42" borderId="17" xfId="149" applyFont="1" applyFill="1" applyBorder="1" applyAlignment="1" applyProtection="1">
      <alignment horizontal="center" vertical="center" wrapText="1"/>
      <protection hidden="1"/>
    </xf>
    <xf numFmtId="0" fontId="68" fillId="42" borderId="22" xfId="149" applyFont="1" applyFill="1" applyBorder="1" applyAlignment="1" applyProtection="1">
      <alignment horizontal="center" vertical="center" wrapText="1"/>
      <protection hidden="1"/>
    </xf>
    <xf numFmtId="0" fontId="68" fillId="42" borderId="5" xfId="149" applyFont="1" applyFill="1" applyBorder="1" applyAlignment="1" applyProtection="1">
      <alignment horizontal="center" vertical="center" wrapText="1"/>
      <protection hidden="1"/>
    </xf>
    <xf numFmtId="0" fontId="68" fillId="42" borderId="18" xfId="149" applyFont="1" applyFill="1" applyBorder="1" applyAlignment="1" applyProtection="1">
      <alignment horizontal="center" vertical="center" wrapText="1"/>
      <protection hidden="1"/>
    </xf>
    <xf numFmtId="0" fontId="68" fillId="42" borderId="4" xfId="149" applyFont="1" applyFill="1" applyBorder="1" applyAlignment="1" applyProtection="1">
      <alignment horizontal="center" vertical="center" wrapText="1"/>
      <protection hidden="1"/>
    </xf>
    <xf numFmtId="0" fontId="68" fillId="42" borderId="7" xfId="149" applyFont="1" applyFill="1" applyBorder="1" applyAlignment="1" applyProtection="1">
      <alignment horizontal="center" vertical="center" wrapText="1"/>
      <protection hidden="1"/>
    </xf>
    <xf numFmtId="0" fontId="68" fillId="37" borderId="17" xfId="158" applyFont="1" applyFill="1" applyBorder="1" applyAlignment="1" applyProtection="1">
      <alignment horizontal="center" vertical="center" wrapText="1"/>
      <protection hidden="1"/>
    </xf>
    <xf numFmtId="0" fontId="68" fillId="37" borderId="5" xfId="158" applyFont="1" applyFill="1" applyBorder="1" applyAlignment="1" applyProtection="1">
      <alignment horizontal="center" vertical="center" wrapText="1"/>
      <protection hidden="1"/>
    </xf>
    <xf numFmtId="0" fontId="68" fillId="37" borderId="18" xfId="158" applyFont="1" applyFill="1" applyBorder="1" applyAlignment="1" applyProtection="1">
      <alignment horizontal="center" vertical="center" wrapText="1"/>
      <protection hidden="1"/>
    </xf>
    <xf numFmtId="0" fontId="68" fillId="37" borderId="7" xfId="158" applyFont="1" applyFill="1" applyBorder="1" applyAlignment="1" applyProtection="1">
      <alignment horizontal="center" vertical="center" wrapText="1"/>
      <protection hidden="1"/>
    </xf>
    <xf numFmtId="0" fontId="67" fillId="42" borderId="19" xfId="158" applyFont="1" applyFill="1" applyBorder="1" applyAlignment="1" applyProtection="1">
      <alignment horizontal="center" vertical="center" wrapText="1"/>
      <protection hidden="1"/>
    </xf>
    <xf numFmtId="0" fontId="67" fillId="42" borderId="18" xfId="158" applyFont="1" applyFill="1" applyBorder="1" applyAlignment="1" applyProtection="1">
      <alignment horizontal="center" vertical="center" wrapText="1"/>
      <protection hidden="1"/>
    </xf>
    <xf numFmtId="0" fontId="67" fillId="37" borderId="23" xfId="158" applyFont="1" applyFill="1" applyBorder="1" applyAlignment="1" applyProtection="1">
      <alignment horizontal="center" vertical="center" wrapText="1"/>
      <protection hidden="1"/>
    </xf>
    <xf numFmtId="0" fontId="67" fillId="37" borderId="6" xfId="158" applyFont="1" applyFill="1" applyBorder="1" applyAlignment="1" applyProtection="1">
      <alignment horizontal="center" vertical="center" wrapText="1"/>
      <protection hidden="1"/>
    </xf>
    <xf numFmtId="0" fontId="68" fillId="37" borderId="19" xfId="158" applyFont="1" applyFill="1" applyBorder="1" applyAlignment="1" applyProtection="1">
      <alignment horizontal="center" vertical="center" wrapText="1"/>
      <protection hidden="1"/>
    </xf>
    <xf numFmtId="0" fontId="67" fillId="37" borderId="19" xfId="158" applyFont="1" applyFill="1" applyBorder="1" applyAlignment="1" applyProtection="1">
      <alignment horizontal="center" vertical="center" wrapText="1"/>
      <protection hidden="1"/>
    </xf>
    <xf numFmtId="0" fontId="67" fillId="37" borderId="18" xfId="158" applyFont="1" applyFill="1" applyBorder="1" applyAlignment="1" applyProtection="1">
      <alignment horizontal="center" vertical="center" wrapText="1"/>
      <protection hidden="1"/>
    </xf>
    <xf numFmtId="0" fontId="12" fillId="42" borderId="16" xfId="158" applyFont="1" applyFill="1" applyBorder="1" applyAlignment="1" applyProtection="1">
      <alignment horizontal="center" vertical="center" wrapText="1"/>
      <protection hidden="1"/>
    </xf>
    <xf numFmtId="0" fontId="12" fillId="42" borderId="23" xfId="158" applyFont="1" applyFill="1" applyBorder="1" applyAlignment="1" applyProtection="1">
      <alignment horizontal="center" vertical="center" wrapText="1"/>
      <protection hidden="1"/>
    </xf>
    <xf numFmtId="0" fontId="12" fillId="42" borderId="6" xfId="158" applyFont="1" applyFill="1" applyBorder="1" applyAlignment="1" applyProtection="1">
      <alignment horizontal="center" vertical="center" wrapText="1"/>
      <protection hidden="1"/>
    </xf>
    <xf numFmtId="0" fontId="5" fillId="34" borderId="6" xfId="151" applyFill="1" applyBorder="1" applyAlignment="1">
      <alignment horizontal="center" vertical="center" wrapText="1"/>
    </xf>
    <xf numFmtId="0" fontId="5" fillId="0" borderId="23" xfId="151" applyBorder="1" applyAlignment="1">
      <alignment horizontal="center" vertical="center" wrapText="1"/>
    </xf>
    <xf numFmtId="0" fontId="5" fillId="45" borderId="6" xfId="151" applyFill="1" applyBorder="1" applyAlignment="1">
      <alignment horizontal="center" vertical="center" wrapText="1"/>
    </xf>
    <xf numFmtId="0" fontId="58" fillId="47" borderId="2" xfId="148" applyFont="1" applyFill="1" applyBorder="1" applyAlignment="1">
      <alignment horizontal="left" vertical="center" wrapText="1"/>
    </xf>
    <xf numFmtId="0" fontId="58" fillId="47" borderId="21" xfId="148" applyFont="1" applyFill="1" applyBorder="1" applyAlignment="1">
      <alignment horizontal="left" vertical="center" wrapText="1"/>
    </xf>
    <xf numFmtId="0" fontId="145" fillId="47" borderId="21" xfId="148" applyFont="1" applyFill="1" applyBorder="1" applyAlignment="1">
      <alignment horizontal="center" vertical="center" wrapText="1"/>
    </xf>
    <xf numFmtId="0" fontId="90" fillId="47" borderId="21" xfId="148" applyFont="1" applyFill="1" applyBorder="1" applyAlignment="1">
      <alignment horizontal="center" vertical="center" wrapText="1"/>
    </xf>
    <xf numFmtId="0" fontId="90" fillId="47" borderId="3" xfId="148" applyFont="1" applyFill="1" applyBorder="1" applyAlignment="1">
      <alignment horizontal="center" vertical="center" wrapText="1"/>
    </xf>
    <xf numFmtId="0" fontId="92" fillId="58" borderId="2" xfId="148" applyFont="1" applyFill="1" applyBorder="1" applyAlignment="1">
      <alignment horizontal="center" vertical="center" wrapText="1"/>
    </xf>
    <xf numFmtId="0" fontId="92" fillId="58" borderId="21" xfId="148" applyFont="1" applyFill="1" applyBorder="1" applyAlignment="1">
      <alignment horizontal="center" vertical="center" wrapText="1"/>
    </xf>
    <xf numFmtId="0" fontId="92" fillId="58" borderId="3" xfId="148" applyFont="1" applyFill="1" applyBorder="1" applyAlignment="1">
      <alignment horizontal="center" vertical="center" wrapText="1"/>
    </xf>
    <xf numFmtId="0" fontId="62" fillId="58" borderId="2" xfId="148" applyFont="1" applyFill="1" applyBorder="1" applyAlignment="1" applyProtection="1">
      <alignment horizontal="center" vertical="center" wrapText="1"/>
      <protection hidden="1"/>
    </xf>
    <xf numFmtId="0" fontId="62" fillId="58" borderId="21" xfId="148" applyFont="1" applyFill="1" applyBorder="1" applyAlignment="1" applyProtection="1">
      <alignment horizontal="center" vertical="center" wrapText="1"/>
      <protection hidden="1"/>
    </xf>
    <xf numFmtId="0" fontId="62" fillId="58" borderId="3" xfId="148" applyFont="1" applyFill="1" applyBorder="1" applyAlignment="1" applyProtection="1">
      <alignment horizontal="center" vertical="center" wrapText="1"/>
      <protection hidden="1"/>
    </xf>
    <xf numFmtId="0" fontId="62" fillId="46" borderId="2" xfId="148" applyFont="1" applyFill="1" applyBorder="1" applyAlignment="1" applyProtection="1">
      <alignment horizontal="center" vertical="center" wrapText="1"/>
      <protection hidden="1"/>
    </xf>
    <xf numFmtId="0" fontId="62" fillId="46" borderId="21" xfId="148" applyFont="1" applyFill="1" applyBorder="1" applyAlignment="1" applyProtection="1">
      <alignment horizontal="center" vertical="center" wrapText="1"/>
      <protection hidden="1"/>
    </xf>
    <xf numFmtId="0" fontId="62" fillId="46" borderId="3" xfId="148" applyFont="1" applyFill="1" applyBorder="1" applyAlignment="1" applyProtection="1">
      <alignment horizontal="center" vertical="center" wrapText="1"/>
      <protection hidden="1"/>
    </xf>
    <xf numFmtId="0" fontId="5" fillId="43" borderId="6" xfId="151" applyFill="1" applyBorder="1" applyAlignment="1">
      <alignment horizontal="center" vertical="center" wrapText="1"/>
    </xf>
    <xf numFmtId="0" fontId="63" fillId="44" borderId="17" xfId="149" applyFont="1" applyFill="1" applyBorder="1" applyAlignment="1" applyProtection="1">
      <alignment horizontal="center" vertical="center" wrapText="1"/>
      <protection hidden="1"/>
    </xf>
    <xf numFmtId="0" fontId="64" fillId="44" borderId="22" xfId="149" applyFont="1" applyFill="1" applyBorder="1" applyAlignment="1">
      <alignment wrapText="1"/>
    </xf>
    <xf numFmtId="0" fontId="64" fillId="44" borderId="5" xfId="149" applyFont="1" applyFill="1" applyBorder="1" applyAlignment="1">
      <alignment wrapText="1"/>
    </xf>
    <xf numFmtId="0" fontId="68" fillId="34" borderId="18" xfId="149" applyFont="1" applyFill="1" applyBorder="1" applyAlignment="1" applyProtection="1">
      <alignment horizontal="center" vertical="center" wrapText="1"/>
      <protection hidden="1"/>
    </xf>
    <xf numFmtId="0" fontId="68" fillId="34" borderId="4" xfId="149" applyFont="1" applyFill="1" applyBorder="1" applyAlignment="1" applyProtection="1">
      <alignment horizontal="center" vertical="center" wrapText="1"/>
      <protection hidden="1"/>
    </xf>
    <xf numFmtId="0" fontId="68" fillId="34" borderId="7" xfId="149" applyFont="1" applyFill="1" applyBorder="1" applyAlignment="1" applyProtection="1">
      <alignment horizontal="center" vertical="center" wrapText="1"/>
      <protection hidden="1"/>
    </xf>
    <xf numFmtId="0" fontId="68" fillId="44" borderId="18" xfId="149" applyFont="1" applyFill="1" applyBorder="1" applyAlignment="1" applyProtection="1">
      <alignment horizontal="center" vertical="center" wrapText="1"/>
      <protection hidden="1"/>
    </xf>
    <xf numFmtId="0" fontId="11" fillId="44" borderId="4" xfId="149" applyFont="1" applyFill="1" applyBorder="1" applyAlignment="1">
      <alignment wrapText="1"/>
    </xf>
    <xf numFmtId="0" fontId="11" fillId="44" borderId="0" xfId="149" applyFont="1" applyFill="1" applyAlignment="1">
      <alignment wrapText="1"/>
    </xf>
    <xf numFmtId="0" fontId="11" fillId="44" borderId="20" xfId="149" applyFont="1" applyFill="1" applyBorder="1" applyAlignment="1">
      <alignment wrapText="1"/>
    </xf>
    <xf numFmtId="0" fontId="63" fillId="34" borderId="22" xfId="149" applyFont="1" applyFill="1" applyBorder="1" applyAlignment="1" applyProtection="1">
      <alignment horizontal="center" vertical="center" wrapText="1"/>
      <protection hidden="1"/>
    </xf>
    <xf numFmtId="0" fontId="63" fillId="34" borderId="5" xfId="149" applyFont="1" applyFill="1" applyBorder="1" applyAlignment="1" applyProtection="1">
      <alignment horizontal="center" vertical="center" wrapText="1"/>
      <protection hidden="1"/>
    </xf>
    <xf numFmtId="0" fontId="63" fillId="43" borderId="17" xfId="149" applyFont="1" applyFill="1" applyBorder="1" applyAlignment="1" applyProtection="1">
      <alignment horizontal="center" vertical="center" wrapText="1"/>
      <protection hidden="1"/>
    </xf>
    <xf numFmtId="0" fontId="63" fillId="43" borderId="22" xfId="149" applyFont="1" applyFill="1" applyBorder="1" applyAlignment="1" applyProtection="1">
      <alignment horizontal="center" vertical="center" wrapText="1"/>
      <protection hidden="1"/>
    </xf>
    <xf numFmtId="0" fontId="63" fillId="43" borderId="5" xfId="149" applyFont="1" applyFill="1" applyBorder="1" applyAlignment="1" applyProtection="1">
      <alignment horizontal="center" vertical="center" wrapText="1"/>
      <protection hidden="1"/>
    </xf>
    <xf numFmtId="0" fontId="68" fillId="42" borderId="17" xfId="158" applyFont="1" applyFill="1" applyBorder="1" applyAlignment="1" applyProtection="1">
      <alignment horizontal="center" vertical="center" wrapText="1"/>
      <protection hidden="1"/>
    </xf>
    <xf numFmtId="0" fontId="68" fillId="42" borderId="19" xfId="158" applyFont="1" applyFill="1" applyBorder="1" applyAlignment="1" applyProtection="1">
      <alignment horizontal="center" vertical="center" wrapText="1"/>
      <protection hidden="1"/>
    </xf>
    <xf numFmtId="0" fontId="68" fillId="37" borderId="2" xfId="158" applyFont="1" applyFill="1" applyBorder="1" applyAlignment="1" applyProtection="1">
      <alignment horizontal="center" vertical="center" wrapText="1"/>
      <protection hidden="1"/>
    </xf>
    <xf numFmtId="0" fontId="68" fillId="37" borderId="3" xfId="158" applyFont="1" applyFill="1" applyBorder="1" applyAlignment="1" applyProtection="1">
      <alignment horizontal="center" vertical="center" wrapText="1"/>
      <protection hidden="1"/>
    </xf>
    <xf numFmtId="0" fontId="68" fillId="37" borderId="23" xfId="158" applyFont="1" applyFill="1" applyBorder="1" applyAlignment="1" applyProtection="1">
      <alignment horizontal="center" vertical="center" wrapText="1"/>
      <protection hidden="1"/>
    </xf>
    <xf numFmtId="0" fontId="55" fillId="46" borderId="2" xfId="149" applyFont="1" applyFill="1" applyBorder="1" applyAlignment="1" applyProtection="1">
      <alignment horizontal="center" vertical="center" wrapText="1"/>
      <protection hidden="1"/>
    </xf>
    <xf numFmtId="0" fontId="55" fillId="46" borderId="21" xfId="149" applyFont="1" applyFill="1" applyBorder="1" applyAlignment="1" applyProtection="1">
      <alignment horizontal="center" vertical="center" wrapText="1"/>
      <protection hidden="1"/>
    </xf>
    <xf numFmtId="0" fontId="55" fillId="46" borderId="3" xfId="149" applyFont="1" applyFill="1" applyBorder="1" applyAlignment="1" applyProtection="1">
      <alignment horizontal="center" vertical="center" wrapText="1"/>
      <protection hidden="1"/>
    </xf>
    <xf numFmtId="0" fontId="57" fillId="44" borderId="17" xfId="149" applyFont="1" applyFill="1" applyBorder="1" applyAlignment="1" applyProtection="1">
      <alignment horizontal="left" vertical="center" wrapText="1"/>
      <protection hidden="1"/>
    </xf>
    <xf numFmtId="0" fontId="57" fillId="44" borderId="22" xfId="149" applyFont="1" applyFill="1" applyBorder="1" applyAlignment="1" applyProtection="1">
      <alignment horizontal="left" vertical="center" wrapText="1"/>
      <protection hidden="1"/>
    </xf>
    <xf numFmtId="0" fontId="57" fillId="44" borderId="5" xfId="149" applyFont="1" applyFill="1" applyBorder="1" applyAlignment="1" applyProtection="1">
      <alignment horizontal="left" vertical="center" wrapText="1"/>
      <protection hidden="1"/>
    </xf>
    <xf numFmtId="0" fontId="57" fillId="44" borderId="0" xfId="149" applyFont="1" applyFill="1" applyAlignment="1" applyProtection="1">
      <alignment horizontal="left" vertical="center" wrapText="1"/>
      <protection hidden="1"/>
    </xf>
    <xf numFmtId="0" fontId="57" fillId="44" borderId="18" xfId="149" applyFont="1" applyFill="1" applyBorder="1" applyAlignment="1" applyProtection="1">
      <alignment horizontal="left" vertical="center" wrapText="1"/>
      <protection hidden="1"/>
    </xf>
    <xf numFmtId="0" fontId="57" fillId="44" borderId="4" xfId="149" applyFont="1" applyFill="1" applyBorder="1" applyAlignment="1" applyProtection="1">
      <alignment horizontal="left" vertical="center" wrapText="1"/>
      <protection hidden="1"/>
    </xf>
    <xf numFmtId="0" fontId="57" fillId="44" borderId="7" xfId="149" applyFont="1" applyFill="1" applyBorder="1" applyAlignment="1" applyProtection="1">
      <alignment horizontal="left" vertical="center" wrapText="1"/>
      <protection hidden="1"/>
    </xf>
    <xf numFmtId="0" fontId="57" fillId="44" borderId="19" xfId="149" applyFont="1" applyFill="1" applyBorder="1" applyAlignment="1" applyProtection="1">
      <alignment horizontal="left" vertical="center" wrapText="1"/>
      <protection hidden="1"/>
    </xf>
    <xf numFmtId="0" fontId="57" fillId="44" borderId="20" xfId="149" applyFont="1" applyFill="1" applyBorder="1" applyAlignment="1" applyProtection="1">
      <alignment horizontal="left" vertical="center" wrapText="1"/>
      <protection hidden="1"/>
    </xf>
    <xf numFmtId="0" fontId="57" fillId="47" borderId="0" xfId="149" applyFont="1" applyFill="1" applyAlignment="1" applyProtection="1">
      <alignment horizontal="center" vertical="center" wrapText="1"/>
      <protection hidden="1"/>
    </xf>
    <xf numFmtId="0" fontId="78" fillId="44" borderId="23" xfId="149" applyFont="1" applyFill="1" applyBorder="1" applyAlignment="1">
      <alignment wrapText="1"/>
    </xf>
    <xf numFmtId="0" fontId="78" fillId="44" borderId="6" xfId="149" applyFont="1" applyFill="1" applyBorder="1" applyAlignment="1">
      <alignment wrapText="1"/>
    </xf>
    <xf numFmtId="0" fontId="14" fillId="49" borderId="17" xfId="149" applyFont="1" applyFill="1" applyBorder="1" applyAlignment="1" applyProtection="1">
      <alignment horizontal="center" vertical="center" wrapText="1"/>
      <protection hidden="1"/>
    </xf>
    <xf numFmtId="0" fontId="14" fillId="44" borderId="17" xfId="149" applyFont="1" applyFill="1" applyBorder="1" applyAlignment="1" applyProtection="1">
      <alignment horizontal="center" vertical="center" wrapText="1"/>
      <protection hidden="1"/>
    </xf>
    <xf numFmtId="0" fontId="14" fillId="44" borderId="22" xfId="149" applyFont="1" applyFill="1" applyBorder="1" applyAlignment="1" applyProtection="1">
      <alignment horizontal="center" vertical="center" wrapText="1"/>
      <protection hidden="1"/>
    </xf>
    <xf numFmtId="0" fontId="14" fillId="44" borderId="5" xfId="149" applyFont="1" applyFill="1" applyBorder="1" applyAlignment="1" applyProtection="1">
      <alignment horizontal="center" vertical="center" wrapText="1"/>
      <protection hidden="1"/>
    </xf>
    <xf numFmtId="0" fontId="56" fillId="46" borderId="2" xfId="149" applyFont="1" applyFill="1" applyBorder="1" applyAlignment="1" applyProtection="1">
      <alignment horizontal="center" vertical="center" wrapText="1"/>
      <protection hidden="1"/>
    </xf>
    <xf numFmtId="0" fontId="56" fillId="46" borderId="21" xfId="149" applyFont="1" applyFill="1" applyBorder="1" applyAlignment="1" applyProtection="1">
      <alignment horizontal="center" vertical="center" wrapText="1"/>
      <protection hidden="1"/>
    </xf>
    <xf numFmtId="0" fontId="56" fillId="46" borderId="3" xfId="149" applyFont="1" applyFill="1" applyBorder="1" applyAlignment="1" applyProtection="1">
      <alignment horizontal="center" vertical="center" wrapText="1"/>
      <protection hidden="1"/>
    </xf>
    <xf numFmtId="0" fontId="14" fillId="43" borderId="17" xfId="149" applyFont="1" applyFill="1" applyBorder="1" applyAlignment="1" applyProtection="1">
      <alignment horizontal="center" vertical="center" wrapText="1"/>
      <protection hidden="1"/>
    </xf>
    <xf numFmtId="0" fontId="14" fillId="43" borderId="22" xfId="149" applyFont="1" applyFill="1" applyBorder="1" applyAlignment="1" applyProtection="1">
      <alignment horizontal="center" vertical="center" wrapText="1"/>
      <protection hidden="1"/>
    </xf>
    <xf numFmtId="0" fontId="14" fillId="43" borderId="5" xfId="149" applyFont="1" applyFill="1" applyBorder="1" applyAlignment="1" applyProtection="1">
      <alignment horizontal="center" vertical="center" wrapText="1"/>
      <protection hidden="1"/>
    </xf>
    <xf numFmtId="0" fontId="5" fillId="34" borderId="19" xfId="0" applyFont="1" applyFill="1" applyBorder="1" applyAlignment="1">
      <alignment horizontal="center" vertical="center" wrapText="1"/>
    </xf>
    <xf numFmtId="0" fontId="11" fillId="34" borderId="20" xfId="0" applyFont="1" applyFill="1" applyBorder="1" applyAlignment="1">
      <alignment horizontal="center" vertical="center" wrapText="1"/>
    </xf>
    <xf numFmtId="0" fontId="11" fillId="34" borderId="19" xfId="0" applyFont="1" applyFill="1" applyBorder="1" applyAlignment="1">
      <alignment horizontal="center" vertical="center" wrapText="1"/>
    </xf>
    <xf numFmtId="0" fontId="11" fillId="34" borderId="18"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44" borderId="19" xfId="0" applyFont="1" applyFill="1" applyBorder="1" applyAlignment="1">
      <alignment horizontal="center" vertical="center" wrapText="1"/>
    </xf>
    <xf numFmtId="0" fontId="11" fillId="44" borderId="20" xfId="0" applyFont="1" applyFill="1" applyBorder="1" applyAlignment="1">
      <alignment horizontal="center" vertical="center" wrapText="1"/>
    </xf>
    <xf numFmtId="0" fontId="10" fillId="44" borderId="19" xfId="0" applyFont="1" applyFill="1" applyBorder="1" applyAlignment="1">
      <alignment horizontal="center" vertical="center" wrapText="1"/>
    </xf>
    <xf numFmtId="0" fontId="10" fillId="44" borderId="20" xfId="0" applyFont="1" applyFill="1" applyBorder="1" applyAlignment="1">
      <alignment horizontal="center" vertical="center" wrapText="1"/>
    </xf>
    <xf numFmtId="0" fontId="5" fillId="45" borderId="19" xfId="0" applyFont="1" applyFill="1" applyBorder="1" applyAlignment="1">
      <alignment horizontal="center" vertical="center" wrapText="1"/>
    </xf>
    <xf numFmtId="0" fontId="11" fillId="45" borderId="20" xfId="0" applyFont="1" applyFill="1" applyBorder="1" applyAlignment="1">
      <alignment horizontal="center" vertical="center" wrapText="1"/>
    </xf>
    <xf numFmtId="0" fontId="11" fillId="45" borderId="19" xfId="0" applyFont="1" applyFill="1" applyBorder="1" applyAlignment="1">
      <alignment horizontal="center" vertical="center" wrapText="1"/>
    </xf>
    <xf numFmtId="0" fontId="68" fillId="42" borderId="23" xfId="158" applyFont="1" applyFill="1" applyBorder="1" applyAlignment="1" applyProtection="1">
      <alignment horizontal="center" vertical="center" wrapText="1"/>
      <protection hidden="1"/>
    </xf>
    <xf numFmtId="0" fontId="67" fillId="42" borderId="23" xfId="158" applyFont="1" applyFill="1" applyBorder="1" applyAlignment="1" applyProtection="1">
      <alignment horizontal="center" vertical="center" wrapText="1"/>
      <protection hidden="1"/>
    </xf>
    <xf numFmtId="0" fontId="67" fillId="42" borderId="6" xfId="158" applyFont="1" applyFill="1" applyBorder="1" applyAlignment="1" applyProtection="1">
      <alignment horizontal="center" vertical="center" wrapText="1"/>
      <protection hidden="1"/>
    </xf>
    <xf numFmtId="0" fontId="63" fillId="44" borderId="22" xfId="149" applyFont="1" applyFill="1" applyBorder="1" applyAlignment="1" applyProtection="1">
      <alignment horizontal="center" vertical="center" wrapText="1"/>
      <protection hidden="1"/>
    </xf>
    <xf numFmtId="0" fontId="63" fillId="44" borderId="5" xfId="149" applyFont="1" applyFill="1" applyBorder="1" applyAlignment="1" applyProtection="1">
      <alignment horizontal="center" vertical="center" wrapText="1"/>
      <protection hidden="1"/>
    </xf>
    <xf numFmtId="0" fontId="64" fillId="51" borderId="22" xfId="149" applyFont="1" applyFill="1" applyBorder="1" applyAlignment="1">
      <alignment wrapText="1"/>
    </xf>
    <xf numFmtId="0" fontId="64" fillId="51" borderId="5" xfId="149" applyFont="1" applyFill="1" applyBorder="1" applyAlignment="1">
      <alignment wrapText="1"/>
    </xf>
    <xf numFmtId="0" fontId="68" fillId="44" borderId="4" xfId="149" applyFont="1" applyFill="1" applyBorder="1" applyAlignment="1" applyProtection="1">
      <alignment horizontal="center" vertical="center" wrapText="1"/>
      <protection hidden="1"/>
    </xf>
    <xf numFmtId="0" fontId="68" fillId="44" borderId="7" xfId="149" applyFont="1" applyFill="1" applyBorder="1" applyAlignment="1" applyProtection="1">
      <alignment horizontal="center" vertical="center" wrapText="1"/>
      <protection hidden="1"/>
    </xf>
    <xf numFmtId="0" fontId="68" fillId="51" borderId="18" xfId="149" applyFont="1" applyFill="1" applyBorder="1" applyAlignment="1" applyProtection="1">
      <alignment horizontal="center" vertical="center" wrapText="1"/>
      <protection hidden="1"/>
    </xf>
    <xf numFmtId="0" fontId="11" fillId="51" borderId="4" xfId="149" applyFont="1" applyFill="1" applyBorder="1" applyAlignment="1">
      <alignment wrapText="1"/>
    </xf>
    <xf numFmtId="0" fontId="11" fillId="51" borderId="7" xfId="149" applyFont="1" applyFill="1" applyBorder="1" applyAlignment="1">
      <alignment wrapText="1"/>
    </xf>
    <xf numFmtId="0" fontId="94" fillId="47" borderId="2" xfId="148" applyFont="1" applyFill="1" applyBorder="1" applyAlignment="1">
      <alignment horizontal="left" vertical="center" wrapText="1"/>
    </xf>
    <xf numFmtId="0" fontId="94" fillId="47" borderId="21" xfId="148" applyFont="1" applyFill="1" applyBorder="1" applyAlignment="1">
      <alignment horizontal="left" vertical="center" wrapText="1"/>
    </xf>
    <xf numFmtId="0" fontId="5" fillId="0" borderId="13"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70" fillId="0" borderId="15" xfId="0" applyFont="1" applyBorder="1" applyAlignment="1" applyProtection="1">
      <alignment horizontal="center" vertical="center"/>
      <protection hidden="1"/>
    </xf>
    <xf numFmtId="0" fontId="70" fillId="0" borderId="8" xfId="0" applyFont="1" applyBorder="1" applyAlignment="1" applyProtection="1">
      <alignment horizontal="center" vertical="center"/>
      <protection hidden="1"/>
    </xf>
    <xf numFmtId="0" fontId="70" fillId="0" borderId="9" xfId="0" applyFont="1" applyBorder="1" applyAlignment="1" applyProtection="1">
      <alignment horizontal="center" vertical="center"/>
      <protection hidden="1"/>
    </xf>
    <xf numFmtId="0" fontId="147" fillId="0" borderId="32" xfId="0" applyFont="1" applyBorder="1" applyAlignment="1" applyProtection="1">
      <alignment horizontal="center" vertical="center"/>
      <protection hidden="1"/>
    </xf>
    <xf numFmtId="0" fontId="147" fillId="0" borderId="33" xfId="0" applyFont="1" applyBorder="1" applyAlignment="1" applyProtection="1">
      <alignment horizontal="center" vertical="center"/>
      <protection hidden="1"/>
    </xf>
    <xf numFmtId="0" fontId="147" fillId="0" borderId="34" xfId="0" applyFont="1" applyBorder="1" applyAlignment="1" applyProtection="1">
      <alignment horizontal="center" vertical="center"/>
      <protection hidden="1"/>
    </xf>
    <xf numFmtId="0" fontId="148" fillId="58" borderId="24" xfId="0" applyFont="1" applyFill="1" applyBorder="1" applyAlignment="1" applyProtection="1">
      <alignment horizontal="center" vertical="center" wrapText="1"/>
      <protection hidden="1"/>
    </xf>
    <xf numFmtId="0" fontId="148" fillId="58" borderId="25" xfId="0" applyFont="1" applyFill="1" applyBorder="1" applyAlignment="1" applyProtection="1">
      <alignment horizontal="center" vertical="center" wrapText="1"/>
      <protection hidden="1"/>
    </xf>
    <xf numFmtId="0" fontId="148" fillId="58" borderId="26" xfId="0" applyFont="1" applyFill="1" applyBorder="1" applyAlignment="1" applyProtection="1">
      <alignment horizontal="center" vertical="center" wrapText="1"/>
      <protection hidden="1"/>
    </xf>
    <xf numFmtId="0" fontId="148" fillId="58" borderId="27" xfId="0" applyFont="1" applyFill="1" applyBorder="1" applyAlignment="1" applyProtection="1">
      <alignment horizontal="center" vertical="center" wrapText="1"/>
      <protection hidden="1"/>
    </xf>
    <xf numFmtId="0" fontId="148" fillId="58" borderId="0" xfId="0" applyFont="1" applyFill="1" applyAlignment="1" applyProtection="1">
      <alignment horizontal="center" vertical="center" wrapText="1"/>
      <protection hidden="1"/>
    </xf>
    <xf numFmtId="0" fontId="148" fillId="58" borderId="28" xfId="0" applyFont="1" applyFill="1" applyBorder="1" applyAlignment="1" applyProtection="1">
      <alignment horizontal="center" vertical="center" wrapText="1"/>
      <protection hidden="1"/>
    </xf>
    <xf numFmtId="0" fontId="148" fillId="58" borderId="29" xfId="0" applyFont="1" applyFill="1" applyBorder="1" applyAlignment="1" applyProtection="1">
      <alignment horizontal="center" vertical="center" wrapText="1"/>
      <protection hidden="1"/>
    </xf>
    <xf numFmtId="0" fontId="148" fillId="58" borderId="30" xfId="0" applyFont="1" applyFill="1" applyBorder="1" applyAlignment="1" applyProtection="1">
      <alignment horizontal="center" vertical="center" wrapText="1"/>
      <protection hidden="1"/>
    </xf>
    <xf numFmtId="0" fontId="148" fillId="58" borderId="31" xfId="0" applyFont="1" applyFill="1" applyBorder="1" applyAlignment="1" applyProtection="1">
      <alignment horizontal="center" vertical="center" wrapText="1"/>
      <protection hidden="1"/>
    </xf>
    <xf numFmtId="0" fontId="137" fillId="47" borderId="0" xfId="137" applyFont="1" applyFill="1" applyBorder="1" applyAlignment="1" applyProtection="1">
      <alignment horizontal="center" vertical="center" wrapText="1"/>
    </xf>
    <xf numFmtId="0" fontId="24" fillId="56" borderId="0" xfId="0" applyFont="1" applyFill="1" applyAlignment="1">
      <alignment horizontal="center" vertical="center"/>
    </xf>
    <xf numFmtId="0" fontId="24" fillId="53" borderId="0" xfId="0" applyFont="1" applyFill="1" applyAlignment="1">
      <alignment horizontal="center" vertical="center"/>
    </xf>
    <xf numFmtId="0" fontId="24" fillId="0" borderId="1" xfId="0" applyFont="1" applyBorder="1" applyAlignment="1">
      <alignment horizontal="center" vertical="center" readingOrder="1"/>
    </xf>
    <xf numFmtId="0" fontId="51" fillId="44" borderId="2" xfId="0" applyFont="1" applyFill="1" applyBorder="1" applyAlignment="1">
      <alignment horizontal="center" vertical="center" readingOrder="1"/>
    </xf>
    <xf numFmtId="0" fontId="51" fillId="44" borderId="21" xfId="0" applyFont="1" applyFill="1" applyBorder="1" applyAlignment="1">
      <alignment horizontal="center" vertical="center" readingOrder="1"/>
    </xf>
    <xf numFmtId="0" fontId="51" fillId="44" borderId="3" xfId="0" applyFont="1" applyFill="1" applyBorder="1" applyAlignment="1">
      <alignment horizontal="center" vertical="center" readingOrder="1"/>
    </xf>
    <xf numFmtId="0" fontId="51" fillId="46" borderId="2" xfId="0" applyFont="1" applyFill="1" applyBorder="1" applyAlignment="1">
      <alignment horizontal="center" vertical="center" readingOrder="1"/>
    </xf>
    <xf numFmtId="0" fontId="51" fillId="46" borderId="21" xfId="0" applyFont="1" applyFill="1" applyBorder="1" applyAlignment="1">
      <alignment horizontal="center" vertical="center" readingOrder="1"/>
    </xf>
    <xf numFmtId="0" fontId="51" fillId="46" borderId="3" xfId="0" applyFont="1" applyFill="1" applyBorder="1" applyAlignment="1">
      <alignment horizontal="center" vertical="center" readingOrder="1"/>
    </xf>
    <xf numFmtId="0" fontId="24" fillId="46" borderId="1" xfId="0" applyFont="1" applyFill="1" applyBorder="1" applyAlignment="1">
      <alignment horizontal="center" vertical="center" readingOrder="1"/>
    </xf>
    <xf numFmtId="0" fontId="24" fillId="46" borderId="1" xfId="0" applyFont="1" applyFill="1" applyBorder="1" applyAlignment="1" applyProtection="1">
      <alignment horizontal="center" vertical="center" readingOrder="1"/>
      <protection locked="0"/>
    </xf>
    <xf numFmtId="0" fontId="24" fillId="46" borderId="2" xfId="0" applyFont="1" applyFill="1" applyBorder="1" applyAlignment="1">
      <alignment horizontal="center" vertical="center" readingOrder="1"/>
    </xf>
    <xf numFmtId="0" fontId="24" fillId="46" borderId="3" xfId="0" applyFont="1" applyFill="1" applyBorder="1" applyAlignment="1">
      <alignment horizontal="center" vertical="center" readingOrder="1"/>
    </xf>
    <xf numFmtId="0" fontId="51" fillId="54" borderId="2" xfId="0" applyFont="1" applyFill="1" applyBorder="1" applyAlignment="1">
      <alignment horizontal="center" vertical="center" readingOrder="1"/>
    </xf>
    <xf numFmtId="0" fontId="51" fillId="54" borderId="21" xfId="0" applyFont="1" applyFill="1" applyBorder="1" applyAlignment="1">
      <alignment horizontal="center" vertical="center" readingOrder="1"/>
    </xf>
    <xf numFmtId="0" fontId="51" fillId="54" borderId="3" xfId="0" applyFont="1" applyFill="1" applyBorder="1" applyAlignment="1">
      <alignment horizontal="center" vertical="center" readingOrder="1"/>
    </xf>
    <xf numFmtId="0" fontId="24" fillId="54" borderId="1" xfId="0" applyFont="1" applyFill="1" applyBorder="1" applyAlignment="1">
      <alignment horizontal="center" vertical="center" readingOrder="1"/>
    </xf>
    <xf numFmtId="0" fontId="51" fillId="34" borderId="2" xfId="0" applyFont="1" applyFill="1" applyBorder="1" applyAlignment="1">
      <alignment horizontal="center" vertical="center" readingOrder="1"/>
    </xf>
    <xf numFmtId="0" fontId="51" fillId="34" borderId="21" xfId="0" applyFont="1" applyFill="1" applyBorder="1" applyAlignment="1">
      <alignment horizontal="center" vertical="center" readingOrder="1"/>
    </xf>
    <xf numFmtId="0" fontId="51" fillId="34" borderId="3" xfId="0" applyFont="1" applyFill="1" applyBorder="1" applyAlignment="1">
      <alignment horizontal="center" vertical="center" readingOrder="1"/>
    </xf>
    <xf numFmtId="0" fontId="24" fillId="54" borderId="1" xfId="0" applyFont="1" applyFill="1" applyBorder="1" applyAlignment="1" applyProtection="1">
      <alignment horizontal="center" vertical="center" readingOrder="1"/>
      <protection locked="0"/>
    </xf>
    <xf numFmtId="0" fontId="24" fillId="0" borderId="2" xfId="0" applyFont="1" applyBorder="1" applyAlignment="1">
      <alignment horizontal="center" vertical="center" readingOrder="1"/>
    </xf>
    <xf numFmtId="0" fontId="24" fillId="0" borderId="3" xfId="0" applyFont="1" applyBorder="1" applyAlignment="1">
      <alignment horizontal="center" vertical="center" readingOrder="1"/>
    </xf>
    <xf numFmtId="169" fontId="57" fillId="0" borderId="0" xfId="0" applyNumberFormat="1" applyFont="1" applyAlignment="1">
      <alignment horizontal="center" vertical="center"/>
    </xf>
    <xf numFmtId="0" fontId="80" fillId="51" borderId="2" xfId="0" applyFont="1" applyFill="1" applyBorder="1" applyAlignment="1">
      <alignment horizontal="center" vertical="center"/>
    </xf>
    <xf numFmtId="0" fontId="80" fillId="51" borderId="21" xfId="0" applyFont="1" applyFill="1" applyBorder="1" applyAlignment="1">
      <alignment horizontal="center" vertical="center"/>
    </xf>
    <xf numFmtId="0" fontId="80" fillId="51" borderId="3" xfId="0" applyFont="1" applyFill="1" applyBorder="1" applyAlignment="1">
      <alignment horizontal="center" vertical="center"/>
    </xf>
    <xf numFmtId="169" fontId="57" fillId="0" borderId="0" xfId="0" applyNumberFormat="1" applyFont="1" applyAlignment="1">
      <alignment horizontal="left" vertical="center"/>
    </xf>
    <xf numFmtId="0" fontId="79" fillId="51" borderId="2" xfId="0" applyFont="1" applyFill="1" applyBorder="1" applyAlignment="1">
      <alignment horizontal="center" vertical="center"/>
    </xf>
    <xf numFmtId="0" fontId="79" fillId="51" borderId="21" xfId="0" applyFont="1" applyFill="1" applyBorder="1" applyAlignment="1">
      <alignment horizontal="center" vertical="center"/>
    </xf>
    <xf numFmtId="0" fontId="79" fillId="51" borderId="3" xfId="0" applyFont="1" applyFill="1" applyBorder="1" applyAlignment="1">
      <alignment horizontal="center" vertical="center"/>
    </xf>
    <xf numFmtId="0" fontId="79" fillId="51" borderId="0" xfId="0" applyFont="1" applyFill="1" applyAlignment="1">
      <alignment horizontal="center" vertical="center"/>
    </xf>
  </cellXfs>
  <cellStyles count="175">
    <cellStyle name="%" xfId="1" xr:uid="{00000000-0005-0000-0000-000000000000}"/>
    <cellStyle name="% 2" xfId="2" xr:uid="{00000000-0005-0000-0000-000001000000}"/>
    <cellStyle name="20% - Accent1" xfId="3" builtinId="30" customBuiltin="1"/>
    <cellStyle name="20% - Accent1 2" xfId="4" xr:uid="{00000000-0005-0000-0000-000003000000}"/>
    <cellStyle name="20% - Accent1 3" xfId="5" xr:uid="{00000000-0005-0000-0000-000004000000}"/>
    <cellStyle name="20% - Accent1 4" xfId="6" xr:uid="{00000000-0005-0000-0000-000005000000}"/>
    <cellStyle name="20% - Accent1 5" xfId="7" xr:uid="{00000000-0005-0000-0000-000006000000}"/>
    <cellStyle name="20% - Accent1 6" xfId="8" xr:uid="{00000000-0005-0000-0000-000007000000}"/>
    <cellStyle name="20% - Accent1 7" xfId="9" xr:uid="{00000000-0005-0000-0000-000008000000}"/>
    <cellStyle name="20% - Accent1 8" xfId="10" xr:uid="{00000000-0005-0000-0000-000009000000}"/>
    <cellStyle name="20% - Accent2" xfId="11" builtinId="34" customBuiltin="1"/>
    <cellStyle name="20% - Accent2 2" xfId="12" xr:uid="{00000000-0005-0000-0000-00000B000000}"/>
    <cellStyle name="20% - Accent2 3" xfId="13" xr:uid="{00000000-0005-0000-0000-00000C000000}"/>
    <cellStyle name="20% - Accent2 4" xfId="14" xr:uid="{00000000-0005-0000-0000-00000D000000}"/>
    <cellStyle name="20% - Accent2 5" xfId="15" xr:uid="{00000000-0005-0000-0000-00000E000000}"/>
    <cellStyle name="20% - Accent2 6" xfId="16" xr:uid="{00000000-0005-0000-0000-00000F000000}"/>
    <cellStyle name="20% - Accent2 7" xfId="17" xr:uid="{00000000-0005-0000-0000-000010000000}"/>
    <cellStyle name="20% - Accent2 8" xfId="18" xr:uid="{00000000-0005-0000-0000-000011000000}"/>
    <cellStyle name="20% - Accent3" xfId="19" builtinId="38" customBuiltin="1"/>
    <cellStyle name="20% - Accent3 2" xfId="20" xr:uid="{00000000-0005-0000-0000-000013000000}"/>
    <cellStyle name="20% - Accent3 3" xfId="21" xr:uid="{00000000-0005-0000-0000-000014000000}"/>
    <cellStyle name="20% - Accent3 4" xfId="22" xr:uid="{00000000-0005-0000-0000-000015000000}"/>
    <cellStyle name="20% - Accent3 5" xfId="23" xr:uid="{00000000-0005-0000-0000-000016000000}"/>
    <cellStyle name="20% - Accent3 6" xfId="24" xr:uid="{00000000-0005-0000-0000-000017000000}"/>
    <cellStyle name="20% - Accent3 7" xfId="25" xr:uid="{00000000-0005-0000-0000-000018000000}"/>
    <cellStyle name="20% - Accent3 8" xfId="26" xr:uid="{00000000-0005-0000-0000-000019000000}"/>
    <cellStyle name="20% - Accent4" xfId="27" builtinId="42" customBuiltin="1"/>
    <cellStyle name="20% - Accent4 2" xfId="28" xr:uid="{00000000-0005-0000-0000-00001B000000}"/>
    <cellStyle name="20% - Accent4 3" xfId="29" xr:uid="{00000000-0005-0000-0000-00001C000000}"/>
    <cellStyle name="20% - Accent4 4" xfId="30" xr:uid="{00000000-0005-0000-0000-00001D000000}"/>
    <cellStyle name="20% - Accent4 5" xfId="31" xr:uid="{00000000-0005-0000-0000-00001E000000}"/>
    <cellStyle name="20% - Accent4 6" xfId="32" xr:uid="{00000000-0005-0000-0000-00001F000000}"/>
    <cellStyle name="20% - Accent4 7" xfId="33" xr:uid="{00000000-0005-0000-0000-000020000000}"/>
    <cellStyle name="20% - Accent4 8" xfId="34" xr:uid="{00000000-0005-0000-0000-000021000000}"/>
    <cellStyle name="20% - Accent5" xfId="35" builtinId="46" customBuiltin="1"/>
    <cellStyle name="20% - Accent5 2" xfId="36" xr:uid="{00000000-0005-0000-0000-000023000000}"/>
    <cellStyle name="20% - Accent5 3" xfId="37" xr:uid="{00000000-0005-0000-0000-000024000000}"/>
    <cellStyle name="20% - Accent5 4" xfId="38" xr:uid="{00000000-0005-0000-0000-000025000000}"/>
    <cellStyle name="20% - Accent5 5" xfId="39" xr:uid="{00000000-0005-0000-0000-000026000000}"/>
    <cellStyle name="20% - Accent5 6" xfId="40" xr:uid="{00000000-0005-0000-0000-000027000000}"/>
    <cellStyle name="20% - Accent5 7" xfId="41" xr:uid="{00000000-0005-0000-0000-000028000000}"/>
    <cellStyle name="20% - Accent5 8" xfId="42" xr:uid="{00000000-0005-0000-0000-000029000000}"/>
    <cellStyle name="20% - Accent6" xfId="43" builtinId="50" customBuiltin="1"/>
    <cellStyle name="20% - Accent6 2" xfId="44" xr:uid="{00000000-0005-0000-0000-00002B000000}"/>
    <cellStyle name="20% - Accent6 3" xfId="45" xr:uid="{00000000-0005-0000-0000-00002C000000}"/>
    <cellStyle name="20% - Accent6 4" xfId="46" xr:uid="{00000000-0005-0000-0000-00002D000000}"/>
    <cellStyle name="20% - Accent6 5" xfId="47" xr:uid="{00000000-0005-0000-0000-00002E000000}"/>
    <cellStyle name="20% - Accent6 6" xfId="48" xr:uid="{00000000-0005-0000-0000-00002F000000}"/>
    <cellStyle name="20% - Accent6 7" xfId="49" xr:uid="{00000000-0005-0000-0000-000030000000}"/>
    <cellStyle name="20% - Accent6 8" xfId="50" xr:uid="{00000000-0005-0000-0000-000031000000}"/>
    <cellStyle name="40% - Accent1" xfId="51" builtinId="31" customBuiltin="1"/>
    <cellStyle name="40% - Accent1 2" xfId="52" xr:uid="{00000000-0005-0000-0000-000033000000}"/>
    <cellStyle name="40% - Accent1 3" xfId="53" xr:uid="{00000000-0005-0000-0000-000034000000}"/>
    <cellStyle name="40% - Accent1 4" xfId="54" xr:uid="{00000000-0005-0000-0000-000035000000}"/>
    <cellStyle name="40% - Accent1 5" xfId="55" xr:uid="{00000000-0005-0000-0000-000036000000}"/>
    <cellStyle name="40% - Accent1 6" xfId="56" xr:uid="{00000000-0005-0000-0000-000037000000}"/>
    <cellStyle name="40% - Accent1 7" xfId="57" xr:uid="{00000000-0005-0000-0000-000038000000}"/>
    <cellStyle name="40% - Accent1 8" xfId="58" xr:uid="{00000000-0005-0000-0000-000039000000}"/>
    <cellStyle name="40% - Accent2" xfId="59" builtinId="35" customBuiltin="1"/>
    <cellStyle name="40% - Accent2 2" xfId="60" xr:uid="{00000000-0005-0000-0000-00003B000000}"/>
    <cellStyle name="40% - Accent2 3" xfId="61" xr:uid="{00000000-0005-0000-0000-00003C000000}"/>
    <cellStyle name="40% - Accent2 4" xfId="62" xr:uid="{00000000-0005-0000-0000-00003D000000}"/>
    <cellStyle name="40% - Accent2 5" xfId="63" xr:uid="{00000000-0005-0000-0000-00003E000000}"/>
    <cellStyle name="40% - Accent2 6" xfId="64" xr:uid="{00000000-0005-0000-0000-00003F000000}"/>
    <cellStyle name="40% - Accent2 7" xfId="65" xr:uid="{00000000-0005-0000-0000-000040000000}"/>
    <cellStyle name="40% - Accent2 8" xfId="66" xr:uid="{00000000-0005-0000-0000-000041000000}"/>
    <cellStyle name="40% - Accent3" xfId="67" builtinId="39" customBuiltin="1"/>
    <cellStyle name="40% - Accent3 2" xfId="68" xr:uid="{00000000-0005-0000-0000-000043000000}"/>
    <cellStyle name="40% - Accent3 3" xfId="69" xr:uid="{00000000-0005-0000-0000-000044000000}"/>
    <cellStyle name="40% - Accent3 4" xfId="70" xr:uid="{00000000-0005-0000-0000-000045000000}"/>
    <cellStyle name="40% - Accent3 5" xfId="71" xr:uid="{00000000-0005-0000-0000-000046000000}"/>
    <cellStyle name="40% - Accent3 6" xfId="72" xr:uid="{00000000-0005-0000-0000-000047000000}"/>
    <cellStyle name="40% - Accent3 7" xfId="73" xr:uid="{00000000-0005-0000-0000-000048000000}"/>
    <cellStyle name="40% - Accent3 8" xfId="74" xr:uid="{00000000-0005-0000-0000-000049000000}"/>
    <cellStyle name="40% - Accent4" xfId="75" builtinId="43" customBuiltin="1"/>
    <cellStyle name="40% - Accent4 2" xfId="76" xr:uid="{00000000-0005-0000-0000-00004B000000}"/>
    <cellStyle name="40% - Accent4 3" xfId="77" xr:uid="{00000000-0005-0000-0000-00004C000000}"/>
    <cellStyle name="40% - Accent4 4" xfId="78" xr:uid="{00000000-0005-0000-0000-00004D000000}"/>
    <cellStyle name="40% - Accent4 5" xfId="79" xr:uid="{00000000-0005-0000-0000-00004E000000}"/>
    <cellStyle name="40% - Accent4 6" xfId="80" xr:uid="{00000000-0005-0000-0000-00004F000000}"/>
    <cellStyle name="40% - Accent4 7" xfId="81" xr:uid="{00000000-0005-0000-0000-000050000000}"/>
    <cellStyle name="40% - Accent4 8" xfId="82" xr:uid="{00000000-0005-0000-0000-000051000000}"/>
    <cellStyle name="40% - Accent5" xfId="83" builtinId="47" customBuiltin="1"/>
    <cellStyle name="40% - Accent5 2" xfId="84" xr:uid="{00000000-0005-0000-0000-000053000000}"/>
    <cellStyle name="40% - Accent5 3" xfId="85" xr:uid="{00000000-0005-0000-0000-000054000000}"/>
    <cellStyle name="40% - Accent5 4" xfId="86" xr:uid="{00000000-0005-0000-0000-000055000000}"/>
    <cellStyle name="40% - Accent5 5" xfId="87" xr:uid="{00000000-0005-0000-0000-000056000000}"/>
    <cellStyle name="40% - Accent5 6" xfId="88" xr:uid="{00000000-0005-0000-0000-000057000000}"/>
    <cellStyle name="40% - Accent5 7" xfId="89" xr:uid="{00000000-0005-0000-0000-000058000000}"/>
    <cellStyle name="40% - Accent5 8" xfId="90" xr:uid="{00000000-0005-0000-0000-000059000000}"/>
    <cellStyle name="40% - Accent6" xfId="91" builtinId="51" customBuiltin="1"/>
    <cellStyle name="40% - Accent6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Accent6 6" xfId="96" xr:uid="{00000000-0005-0000-0000-00005F000000}"/>
    <cellStyle name="40% - Accent6 7" xfId="97" xr:uid="{00000000-0005-0000-0000-000060000000}"/>
    <cellStyle name="40% - Accent6 8" xfId="98" xr:uid="{00000000-0005-0000-0000-000061000000}"/>
    <cellStyle name="60% - Accent1" xfId="99" builtinId="32" customBuiltin="1"/>
    <cellStyle name="60% - Accent1 2" xfId="100" xr:uid="{00000000-0005-0000-0000-000063000000}"/>
    <cellStyle name="60% - Accent2" xfId="101" builtinId="36" customBuiltin="1"/>
    <cellStyle name="60% - Accent2 2" xfId="102" xr:uid="{00000000-0005-0000-0000-000065000000}"/>
    <cellStyle name="60% - Accent3" xfId="103" builtinId="40" customBuiltin="1"/>
    <cellStyle name="60% - Accent3 2" xfId="104" xr:uid="{00000000-0005-0000-0000-000067000000}"/>
    <cellStyle name="60% - Accent4" xfId="105" builtinId="44" customBuiltin="1"/>
    <cellStyle name="60% - Accent4 2" xfId="106" xr:uid="{00000000-0005-0000-0000-000069000000}"/>
    <cellStyle name="60% - Accent5" xfId="107" builtinId="48" customBuiltin="1"/>
    <cellStyle name="60% - Accent5 2" xfId="108" xr:uid="{00000000-0005-0000-0000-00006B000000}"/>
    <cellStyle name="60% - Accent6" xfId="109" builtinId="52" customBuiltin="1"/>
    <cellStyle name="60% - Accent6 2" xfId="110" xr:uid="{00000000-0005-0000-0000-00006D000000}"/>
    <cellStyle name="Accent1" xfId="111" builtinId="29" customBuiltin="1"/>
    <cellStyle name="Accent1 2" xfId="112" xr:uid="{00000000-0005-0000-0000-00006F000000}"/>
    <cellStyle name="Accent2" xfId="113" builtinId="33" customBuiltin="1"/>
    <cellStyle name="Accent2 2" xfId="114" xr:uid="{00000000-0005-0000-0000-000071000000}"/>
    <cellStyle name="Accent3" xfId="115" builtinId="37" customBuiltin="1"/>
    <cellStyle name="Accent3 2" xfId="116" xr:uid="{00000000-0005-0000-0000-000073000000}"/>
    <cellStyle name="Accent4" xfId="117" builtinId="41" customBuiltin="1"/>
    <cellStyle name="Accent4 2" xfId="118" xr:uid="{00000000-0005-0000-0000-000075000000}"/>
    <cellStyle name="Accent5" xfId="119" builtinId="45" customBuiltin="1"/>
    <cellStyle name="Accent5 2" xfId="120" xr:uid="{00000000-0005-0000-0000-000077000000}"/>
    <cellStyle name="Accent6" xfId="121" builtinId="49" customBuiltin="1"/>
    <cellStyle name="Accent6 2" xfId="122" xr:uid="{00000000-0005-0000-0000-000079000000}"/>
    <cellStyle name="Bad" xfId="123" builtinId="27" customBuiltin="1"/>
    <cellStyle name="Bad 2" xfId="124" xr:uid="{00000000-0005-0000-0000-00007B000000}"/>
    <cellStyle name="Calculation" xfId="125" builtinId="22" customBuiltin="1"/>
    <cellStyle name="Calculation 2" xfId="126" xr:uid="{00000000-0005-0000-0000-00007D000000}"/>
    <cellStyle name="Check Cell" xfId="127" builtinId="23" customBuiltin="1"/>
    <cellStyle name="Check Cell 2" xfId="128" xr:uid="{00000000-0005-0000-0000-00007F000000}"/>
    <cellStyle name="Explanatory Text" xfId="129" builtinId="53" customBuiltin="1"/>
    <cellStyle name="Explanatory Text 2" xfId="130" xr:uid="{00000000-0005-0000-0000-000081000000}"/>
    <cellStyle name="Good" xfId="131" builtinId="26" customBuiltin="1"/>
    <cellStyle name="Good 2" xfId="132" xr:uid="{00000000-0005-0000-0000-000083000000}"/>
    <cellStyle name="Heading 1" xfId="133" builtinId="16" customBuiltin="1"/>
    <cellStyle name="Heading 2" xfId="134" builtinId="17" customBuiltin="1"/>
    <cellStyle name="Heading 3" xfId="135" builtinId="18" customBuiltin="1"/>
    <cellStyle name="Heading 4" xfId="136" builtinId="19" customBuiltin="1"/>
    <cellStyle name="Hyperlink" xfId="137" builtinId="8"/>
    <cellStyle name="Input" xfId="138" builtinId="20" customBuiltin="1"/>
    <cellStyle name="Input 2" xfId="139" xr:uid="{00000000-0005-0000-0000-00008A000000}"/>
    <cellStyle name="Linked Cell" xfId="140" builtinId="24" customBuiltin="1"/>
    <cellStyle name="Linked Cell 2" xfId="141" xr:uid="{00000000-0005-0000-0000-00008C000000}"/>
    <cellStyle name="Neutral" xfId="142" builtinId="28" customBuiltin="1"/>
    <cellStyle name="Neutral 2" xfId="143" xr:uid="{00000000-0005-0000-0000-00008E000000}"/>
    <cellStyle name="Normal" xfId="0" builtinId="0"/>
    <cellStyle name="Normal 10" xfId="144" xr:uid="{00000000-0005-0000-0000-000090000000}"/>
    <cellStyle name="Normal 11" xfId="145" xr:uid="{00000000-0005-0000-0000-000091000000}"/>
    <cellStyle name="Normal 11 2" xfId="146" xr:uid="{00000000-0005-0000-0000-000092000000}"/>
    <cellStyle name="Normal 12" xfId="147" xr:uid="{00000000-0005-0000-0000-000093000000}"/>
    <cellStyle name="Normal 2" xfId="148" xr:uid="{00000000-0005-0000-0000-000094000000}"/>
    <cellStyle name="Normal 2 2" xfId="149" xr:uid="{00000000-0005-0000-0000-000095000000}"/>
    <cellStyle name="Normal 3" xfId="150" xr:uid="{00000000-0005-0000-0000-000096000000}"/>
    <cellStyle name="Normal 3 2" xfId="151" xr:uid="{00000000-0005-0000-0000-000097000000}"/>
    <cellStyle name="Normal 4" xfId="152" xr:uid="{00000000-0005-0000-0000-000098000000}"/>
    <cellStyle name="Normal 5" xfId="153" xr:uid="{00000000-0005-0000-0000-000099000000}"/>
    <cellStyle name="Normal 6" xfId="154" xr:uid="{00000000-0005-0000-0000-00009A000000}"/>
    <cellStyle name="Normal 7" xfId="155" xr:uid="{00000000-0005-0000-0000-00009B000000}"/>
    <cellStyle name="Normal 8" xfId="156" xr:uid="{00000000-0005-0000-0000-00009C000000}"/>
    <cellStyle name="Normal 9" xfId="157" xr:uid="{00000000-0005-0000-0000-00009D000000}"/>
    <cellStyle name="Normal_FORECAST SHEET" xfId="158" xr:uid="{00000000-0005-0000-0000-00009E000000}"/>
    <cellStyle name="Normal_SBC Cobra NIS" xfId="159" xr:uid="{00000000-0005-0000-0000-00009F000000}"/>
    <cellStyle name="Note 2" xfId="160" xr:uid="{00000000-0005-0000-0000-0000A0000000}"/>
    <cellStyle name="Note 3" xfId="161" xr:uid="{00000000-0005-0000-0000-0000A1000000}"/>
    <cellStyle name="Note 4" xfId="162" xr:uid="{00000000-0005-0000-0000-0000A2000000}"/>
    <cellStyle name="Note 5" xfId="163" xr:uid="{00000000-0005-0000-0000-0000A3000000}"/>
    <cellStyle name="Note 6" xfId="164" xr:uid="{00000000-0005-0000-0000-0000A4000000}"/>
    <cellStyle name="Note 7" xfId="165" xr:uid="{00000000-0005-0000-0000-0000A5000000}"/>
    <cellStyle name="Note 8" xfId="166" xr:uid="{00000000-0005-0000-0000-0000A6000000}"/>
    <cellStyle name="Note 9" xfId="167" xr:uid="{00000000-0005-0000-0000-0000A7000000}"/>
    <cellStyle name="Output" xfId="168" builtinId="21" customBuiltin="1"/>
    <cellStyle name="Output 2" xfId="169" xr:uid="{00000000-0005-0000-0000-0000A9000000}"/>
    <cellStyle name="Title" xfId="170" builtinId="15" customBuiltin="1"/>
    <cellStyle name="Total" xfId="171" builtinId="25" customBuiltin="1"/>
    <cellStyle name="Total 2" xfId="172" xr:uid="{00000000-0005-0000-0000-0000AC000000}"/>
    <cellStyle name="Warning Text" xfId="173" builtinId="11" customBuiltin="1"/>
    <cellStyle name="Warning Text 2" xfId="174" xr:uid="{00000000-0005-0000-0000-0000AE000000}"/>
  </cellStyles>
  <dxfs count="111">
    <dxf>
      <font>
        <color theme="0"/>
      </font>
      <fill>
        <patternFill>
          <bgColor theme="0"/>
        </patternFill>
      </fill>
      <border>
        <left style="thin">
          <color auto="1"/>
        </left>
        <right style="thin">
          <color auto="1"/>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i/>
        <color rgb="FFFF0000"/>
      </font>
      <fill>
        <patternFill patternType="none">
          <bgColor auto="1"/>
        </patternFill>
      </fill>
    </dxf>
    <dxf>
      <font>
        <b val="0"/>
        <i val="0"/>
        <color theme="0"/>
      </font>
      <fill>
        <patternFill patternType="none">
          <bgColor auto="1"/>
        </patternFill>
      </fill>
    </dxf>
    <dxf>
      <font>
        <b val="0"/>
        <i val="0"/>
      </font>
      <fill>
        <patternFill patternType="gray0625">
          <fgColor rgb="FFFF0000"/>
        </patternFill>
      </fill>
    </dxf>
    <dxf>
      <font>
        <b val="0"/>
        <i val="0"/>
      </font>
      <fill>
        <patternFill patternType="gray0625">
          <fgColor rgb="FFFF3300"/>
        </patternFill>
      </fill>
    </dxf>
    <dxf>
      <font>
        <b val="0"/>
        <i val="0"/>
      </font>
      <fill>
        <patternFill patternType="gray0625">
          <fgColor rgb="FFFF3300"/>
        </patternFill>
      </fill>
    </dxf>
    <dxf>
      <font>
        <b val="0"/>
        <i val="0"/>
      </font>
      <fill>
        <patternFill patternType="gray0625">
          <fgColor rgb="FFFF3300"/>
        </patternFill>
      </fill>
    </dxf>
    <dxf>
      <font>
        <b val="0"/>
        <i val="0"/>
        <strike val="0"/>
        <u val="none"/>
        <color rgb="FFFF0000"/>
      </font>
      <fill>
        <patternFill patternType="gray0625">
          <fgColor rgb="FFFF3300"/>
        </patternFill>
      </fill>
    </dxf>
    <dxf>
      <font>
        <b val="0"/>
        <i val="0"/>
      </font>
      <fill>
        <patternFill patternType="gray0625">
          <fgColor rgb="FFFF3300"/>
        </patternFill>
      </fill>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u val="none"/>
        <color theme="0"/>
        <name val="Cambria"/>
        <scheme val="none"/>
      </font>
      <fill>
        <patternFill patternType="none">
          <bgColor indexed="65"/>
        </patternFill>
      </fill>
      <border>
        <left/>
        <right/>
        <top/>
        <bottom/>
      </border>
    </dxf>
    <dxf>
      <font>
        <b val="0"/>
        <i val="0"/>
        <strike val="0"/>
        <u val="none"/>
        <color rgb="FFFF0000"/>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i val="0"/>
        <color rgb="FF00B050"/>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color rgb="FF3333FF"/>
      </font>
      <border>
        <left style="thin">
          <color indexed="64"/>
        </left>
        <right/>
        <top style="thin">
          <color indexed="64"/>
        </top>
        <bottom/>
      </border>
    </dxf>
    <dxf>
      <font>
        <b val="0"/>
        <i val="0"/>
        <color theme="0"/>
      </font>
      <border>
        <left/>
        <right/>
        <top style="thin">
          <color indexed="64"/>
        </top>
        <bottom/>
      </border>
    </dxf>
    <dxf>
      <font>
        <b val="0"/>
        <i val="0"/>
        <strike val="0"/>
        <condense val="0"/>
        <extend val="0"/>
        <u val="none"/>
        <color indexed="9"/>
      </font>
      <border>
        <left/>
        <right/>
        <top/>
        <bottom/>
      </border>
    </dxf>
    <dxf>
      <font>
        <color theme="0"/>
      </font>
    </dxf>
    <dxf>
      <fill>
        <patternFill patternType="gray0625">
          <fgColor rgb="FFFF3300"/>
        </patternFill>
      </fill>
    </dxf>
    <dxf>
      <font>
        <b val="0"/>
        <i val="0"/>
      </font>
      <fill>
        <patternFill patternType="gray0625">
          <fgColor rgb="FFFF3300"/>
        </patternFill>
      </fill>
    </dxf>
    <dxf>
      <font>
        <color theme="0"/>
      </font>
    </dxf>
    <dxf>
      <font>
        <color theme="0"/>
      </font>
      <fill>
        <patternFill>
          <bgColor theme="0"/>
        </patternFill>
      </fill>
      <border>
        <vertical/>
        <horizontal/>
      </border>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theme="0"/>
      </font>
      <numFmt numFmtId="0" formatCode="General"/>
      <fill>
        <patternFill patternType="none">
          <bgColor indexed="65"/>
        </patternFill>
      </fill>
      <border>
        <left/>
        <right/>
        <top/>
        <bottom/>
      </border>
    </dxf>
    <dxf>
      <font>
        <color theme="0"/>
      </font>
    </dxf>
    <dxf>
      <font>
        <color theme="0"/>
      </font>
    </dxf>
    <dxf>
      <font>
        <color theme="0"/>
      </font>
    </dxf>
  </dxfs>
  <tableStyles count="0" defaultTableStyle="TableStyleMedium9" defaultPivotStyle="PivotStyleLight16"/>
  <colors>
    <mruColors>
      <color rgb="FFFF6600"/>
      <color rgb="FF0066FF"/>
      <color rgb="FF0033CC"/>
      <color rgb="FF0000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LATA" fmlaRange="LATA_LST" noThreeD="1" sel="1" val="0"/>
</file>

<file path=xl/ctrlProps/ctrlProp2.xml><?xml version="1.0" encoding="utf-8"?>
<formControlPr xmlns="http://schemas.microsoft.com/office/spreadsheetml/2009/9/main" objectType="Drop" dropLines="5" dropStyle="combo" dx="22" fmlaLink="REASON" fmlaRange="REASON_LST" noThreeD="1" sel="1" val="0"/>
</file>

<file path=xl/ctrlProps/ctrlProp3.xml><?xml version="1.0" encoding="utf-8"?>
<formControlPr xmlns="http://schemas.microsoft.com/office/spreadsheetml/2009/9/main" objectType="Drop" dropLines="2" dropStyle="combo" dx="22" fmlaLink="CATEGORY" fmlaRange="CATEGORY_LST" noThreeD="1" sel="2" val="0"/>
</file>

<file path=xl/ctrlProps/ctrlProp4.xml><?xml version="1.0" encoding="utf-8"?>
<formControlPr xmlns="http://schemas.microsoft.com/office/spreadsheetml/2009/9/main" objectType="Drop" dropLines="5" dropStyle="combo" dx="22" fmlaLink="OS_PROVIDER" fmlaRange="OSDA_PROVIDER_LST" noThreeD="1" sel="1" val="0"/>
</file>

<file path=xl/ctrlProps/ctrlProp5.xml><?xml version="1.0" encoding="utf-8"?>
<formControlPr xmlns="http://schemas.microsoft.com/office/spreadsheetml/2009/9/main" objectType="Drop" dropLines="5" dropStyle="combo" dx="22" fmlaLink="DA_PROVIDER" fmlaRange="OSDA_PROVIDER_LST" noThreeD="1" sel="1" val="0"/>
</file>

<file path=xl/ctrlProps/ctrlProp6.xml><?xml version="1.0" encoding="utf-8"?>
<formControlPr xmlns="http://schemas.microsoft.com/office/spreadsheetml/2009/9/main" objectType="Drop" dropLines="4" dropStyle="combo" dx="22" fmlaLink="SS7_PROVIDER" fmlaRange="SS7_PROVIDER_LST" noThreeD="1" sel="2" val="0"/>
</file>

<file path=xl/ctrlProps/ctrlProp7.xml><?xml version="1.0" encoding="utf-8"?>
<formControlPr xmlns="http://schemas.microsoft.com/office/spreadsheetml/2009/9/main" objectType="Drop" dropLines="24" dropStyle="combo" dx="22" fmlaLink="STATE" fmlaRange="LIST!$B$21:$B$42" noThreeD="1" sel="1" val="0"/>
</file>

<file path=xl/ctrlProps/ctrlProp8.xml><?xml version="1.0" encoding="utf-8"?>
<formControlPr xmlns="http://schemas.microsoft.com/office/spreadsheetml/2009/9/main" objectType="Drop" dropLines="5" dropStyle="combo" dx="22" fmlaLink="TRK_ARC" fmlaRange="ARC_LST" noThreeD="1" sel="1" val="0"/>
</file>

<file path=xl/ctrlProps/ctrlProp9.xml><?xml version="1.0" encoding="utf-8"?>
<formControlPr xmlns="http://schemas.microsoft.com/office/spreadsheetml/2009/9/main" objectType="Drop" dropLines="5" dropStyle="combo" dx="22" fmlaLink="NIT" fmlaRange="NIT_LST" noThreeD="1" sel="1" val="0"/>
</file>

<file path=xl/ctrlProps/ctrlProp10.xml><?xml version="1.0" encoding="utf-8"?>
<formControlPr xmlns="http://schemas.microsoft.com/office/spreadsheetml/2009/9/main" objectType="Drop" dropStyle="combo" dx="22" fmlaLink="PROCESS" fmlaRange="PROCESS_LIST"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469900</xdr:colOff>
          <xdr:row>26</xdr:row>
          <xdr:rowOff>0</xdr:rowOff>
        </xdr:to>
        <xdr:sp macro="" textlink="">
          <xdr:nvSpPr>
            <xdr:cNvPr id="1234" name="LATA"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146050</xdr:colOff>
          <xdr:row>14</xdr:row>
          <xdr:rowOff>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107950</xdr:rowOff>
        </xdr:from>
        <xdr:to>
          <xdr:col>6</xdr:col>
          <xdr:colOff>12700</xdr:colOff>
          <xdr:row>12</xdr:row>
          <xdr:rowOff>0</xdr:rowOff>
        </xdr:to>
        <xdr:sp macro="" textlink="">
          <xdr:nvSpPr>
            <xdr:cNvPr id="1240" name="Drop Dow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257</xdr:row>
          <xdr:rowOff>0</xdr:rowOff>
        </xdr:from>
        <xdr:to>
          <xdr:col>6</xdr:col>
          <xdr:colOff>107950</xdr:colOff>
          <xdr:row>258</xdr:row>
          <xdr:rowOff>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264</xdr:row>
          <xdr:rowOff>0</xdr:rowOff>
        </xdr:from>
        <xdr:to>
          <xdr:col>6</xdr:col>
          <xdr:colOff>107950</xdr:colOff>
          <xdr:row>265</xdr:row>
          <xdr:rowOff>0</xdr:rowOff>
        </xdr:to>
        <xdr:sp macro="" textlink="">
          <xdr:nvSpPr>
            <xdr:cNvPr id="1245" name="Drop Dow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107950</xdr:colOff>
          <xdr:row>54</xdr:row>
          <xdr:rowOff>0</xdr:rowOff>
        </xdr:to>
        <xdr:sp macro="" textlink="">
          <xdr:nvSpPr>
            <xdr:cNvPr id="1250" name="Drop Dow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12700</xdr:colOff>
          <xdr:row>24</xdr:row>
          <xdr:rowOff>0</xdr:rowOff>
        </xdr:to>
        <xdr:sp macro="" textlink="">
          <xdr:nvSpPr>
            <xdr:cNvPr id="1380" name="Drop Dow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0</xdr:rowOff>
        </xdr:from>
        <xdr:to>
          <xdr:col>6</xdr:col>
          <xdr:colOff>146050</xdr:colOff>
          <xdr:row>197</xdr:row>
          <xdr:rowOff>0</xdr:rowOff>
        </xdr:to>
        <xdr:sp macro="" textlink="">
          <xdr:nvSpPr>
            <xdr:cNvPr id="1382" name="Drop Dow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344</xdr:row>
          <xdr:rowOff>0</xdr:rowOff>
        </xdr:from>
        <xdr:to>
          <xdr:col>6</xdr:col>
          <xdr:colOff>12700</xdr:colOff>
          <xdr:row>345</xdr:row>
          <xdr:rowOff>0</xdr:rowOff>
        </xdr:to>
        <xdr:sp macro="" textlink="">
          <xdr:nvSpPr>
            <xdr:cNvPr id="247616" name="Drop Down 3904" hidden="1">
              <a:extLst>
                <a:ext uri="{63B3BB69-23CF-44E3-9099-C40C66FF867C}">
                  <a14:compatExt spid="_x0000_s247616"/>
                </a:ext>
                <a:ext uri="{FF2B5EF4-FFF2-40B4-BE49-F238E27FC236}">
                  <a16:creationId xmlns:a16="http://schemas.microsoft.com/office/drawing/2014/main" id="{00000000-0008-0000-0000-000040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38100</xdr:colOff>
      <xdr:row>0</xdr:row>
      <xdr:rowOff>38100</xdr:rowOff>
    </xdr:from>
    <xdr:to>
      <xdr:col>2</xdr:col>
      <xdr:colOff>209550</xdr:colOff>
      <xdr:row>0</xdr:row>
      <xdr:rowOff>371475</xdr:rowOff>
    </xdr:to>
    <xdr:pic>
      <xdr:nvPicPr>
        <xdr:cNvPr id="458272" name="Picture 1">
          <a:extLst>
            <a:ext uri="{FF2B5EF4-FFF2-40B4-BE49-F238E27FC236}">
              <a16:creationId xmlns:a16="http://schemas.microsoft.com/office/drawing/2014/main" id="{00000000-0008-0000-0000-000020FE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246380</xdr:colOff>
      <xdr:row>0</xdr:row>
      <xdr:rowOff>52705</xdr:rowOff>
    </xdr:from>
    <xdr:to>
      <xdr:col>9</xdr:col>
      <xdr:colOff>923290</xdr:colOff>
      <xdr:row>0</xdr:row>
      <xdr:rowOff>386080</xdr:rowOff>
    </xdr:to>
    <xdr:pic>
      <xdr:nvPicPr>
        <xdr:cNvPr id="458273" name="Picture 15">
          <a:extLst>
            <a:ext uri="{FF2B5EF4-FFF2-40B4-BE49-F238E27FC236}">
              <a16:creationId xmlns:a16="http://schemas.microsoft.com/office/drawing/2014/main" id="{00000000-0008-0000-0000-000021FE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3980" y="52705"/>
          <a:ext cx="67691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50800</xdr:rowOff>
        </xdr:from>
        <xdr:to>
          <xdr:col>5</xdr:col>
          <xdr:colOff>679450</xdr:colOff>
          <xdr:row>12</xdr:row>
          <xdr:rowOff>266700</xdr:rowOff>
        </xdr:to>
        <xdr:sp macro="" textlink="">
          <xdr:nvSpPr>
            <xdr:cNvPr id="247734" name="Drop Down 4022" hidden="1">
              <a:extLst>
                <a:ext uri="{63B3BB69-23CF-44E3-9099-C40C66FF867C}">
                  <a14:compatExt spid="_x0000_s247734"/>
                </a:ext>
                <a:ext uri="{FF2B5EF4-FFF2-40B4-BE49-F238E27FC236}">
                  <a16:creationId xmlns:a16="http://schemas.microsoft.com/office/drawing/2014/main" id="{00000000-0008-0000-0000-0000B6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81915</xdr:colOff>
      <xdr:row>1</xdr:row>
      <xdr:rowOff>76200</xdr:rowOff>
    </xdr:to>
    <xdr:pic>
      <xdr:nvPicPr>
        <xdr:cNvPr id="459090" name="Picture 1">
          <a:extLst>
            <a:ext uri="{FF2B5EF4-FFF2-40B4-BE49-F238E27FC236}">
              <a16:creationId xmlns:a16="http://schemas.microsoft.com/office/drawing/2014/main" id="{00000000-0008-0000-0200-00005201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228600</xdr:colOff>
      <xdr:row>0</xdr:row>
      <xdr:rowOff>400050</xdr:rowOff>
    </xdr:to>
    <xdr:pic>
      <xdr:nvPicPr>
        <xdr:cNvPr id="495744" name="Picture 1">
          <a:extLst>
            <a:ext uri="{FF2B5EF4-FFF2-40B4-BE49-F238E27FC236}">
              <a16:creationId xmlns:a16="http://schemas.microsoft.com/office/drawing/2014/main" id="{00000000-0008-0000-0300-00008090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209550</xdr:colOff>
      <xdr:row>0</xdr:row>
      <xdr:rowOff>361950</xdr:rowOff>
    </xdr:to>
    <xdr:pic>
      <xdr:nvPicPr>
        <xdr:cNvPr id="497790" name="Picture 1">
          <a:extLst>
            <a:ext uri="{FF2B5EF4-FFF2-40B4-BE49-F238E27FC236}">
              <a16:creationId xmlns:a16="http://schemas.microsoft.com/office/drawing/2014/main" id="{00000000-0008-0000-0400-00007E98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29</xdr:row>
      <xdr:rowOff>123825</xdr:rowOff>
    </xdr:from>
    <xdr:to>
      <xdr:col>9</xdr:col>
      <xdr:colOff>552450</xdr:colOff>
      <xdr:row>29</xdr:row>
      <xdr:rowOff>123825</xdr:rowOff>
    </xdr:to>
    <xdr:cxnSp macro="">
      <xdr:nvCxnSpPr>
        <xdr:cNvPr id="521659" name="Straight Arrow Connector 73">
          <a:extLst>
            <a:ext uri="{FF2B5EF4-FFF2-40B4-BE49-F238E27FC236}">
              <a16:creationId xmlns:a16="http://schemas.microsoft.com/office/drawing/2014/main" id="{00000000-0008-0000-0500-0000BBF50700}"/>
            </a:ext>
          </a:extLst>
        </xdr:cNvPr>
        <xdr:cNvCxnSpPr>
          <a:cxnSpLocks noChangeShapeType="1"/>
        </xdr:cNvCxnSpPr>
      </xdr:nvCxnSpPr>
      <xdr:spPr bwMode="auto">
        <a:xfrm>
          <a:off x="2085975" y="5591175"/>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333375</xdr:colOff>
      <xdr:row>30</xdr:row>
      <xdr:rowOff>76200</xdr:rowOff>
    </xdr:from>
    <xdr:to>
      <xdr:col>10</xdr:col>
      <xdr:colOff>161925</xdr:colOff>
      <xdr:row>30</xdr:row>
      <xdr:rowOff>76200</xdr:rowOff>
    </xdr:to>
    <xdr:cxnSp macro="">
      <xdr:nvCxnSpPr>
        <xdr:cNvPr id="521660" name="Straight Arrow Connector 73">
          <a:extLst>
            <a:ext uri="{FF2B5EF4-FFF2-40B4-BE49-F238E27FC236}">
              <a16:creationId xmlns:a16="http://schemas.microsoft.com/office/drawing/2014/main" id="{00000000-0008-0000-0500-0000BCF50700}"/>
            </a:ext>
          </a:extLst>
        </xdr:cNvPr>
        <xdr:cNvCxnSpPr>
          <a:cxnSpLocks noChangeShapeType="1"/>
        </xdr:cNvCxnSpPr>
      </xdr:nvCxnSpPr>
      <xdr:spPr bwMode="auto">
        <a:xfrm>
          <a:off x="2076450" y="5715000"/>
          <a:ext cx="3200400" cy="0"/>
        </a:xfrm>
        <a:prstGeom prst="straightConnector1">
          <a:avLst/>
        </a:prstGeom>
        <a:noFill/>
        <a:ln w="14605" algn="ctr">
          <a:solidFill>
            <a:srgbClr val="00B050"/>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17</xdr:row>
      <xdr:rowOff>47625</xdr:rowOff>
    </xdr:from>
    <xdr:to>
      <xdr:col>9</xdr:col>
      <xdr:colOff>95250</xdr:colOff>
      <xdr:row>17</xdr:row>
      <xdr:rowOff>47625</xdr:rowOff>
    </xdr:to>
    <xdr:cxnSp macro="">
      <xdr:nvCxnSpPr>
        <xdr:cNvPr id="521661" name="Straight Arrow Connector 125">
          <a:extLst>
            <a:ext uri="{FF2B5EF4-FFF2-40B4-BE49-F238E27FC236}">
              <a16:creationId xmlns:a16="http://schemas.microsoft.com/office/drawing/2014/main" id="{00000000-0008-0000-0500-0000BDF50700}"/>
            </a:ext>
          </a:extLst>
        </xdr:cNvPr>
        <xdr:cNvCxnSpPr>
          <a:cxnSpLocks noChangeShapeType="1"/>
        </xdr:cNvCxnSpPr>
      </xdr:nvCxnSpPr>
      <xdr:spPr bwMode="auto">
        <a:xfrm>
          <a:off x="2105025"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22</xdr:row>
      <xdr:rowOff>28575</xdr:rowOff>
    </xdr:from>
    <xdr:to>
      <xdr:col>4</xdr:col>
      <xdr:colOff>544830</xdr:colOff>
      <xdr:row>24</xdr:row>
      <xdr:rowOff>142875</xdr:rowOff>
    </xdr:to>
    <xdr:sp macro="" textlink="">
      <xdr:nvSpPr>
        <xdr:cNvPr id="8" name="Oval 7">
          <a:extLst>
            <a:ext uri="{FF2B5EF4-FFF2-40B4-BE49-F238E27FC236}">
              <a16:creationId xmlns:a16="http://schemas.microsoft.com/office/drawing/2014/main" id="{00000000-0008-0000-0500-000008000000}"/>
            </a:ext>
          </a:extLst>
        </xdr:cNvPr>
        <xdr:cNvSpPr/>
      </xdr:nvSpPr>
      <xdr:spPr bwMode="auto">
        <a:xfrm>
          <a:off x="1695450" y="294322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22</xdr:row>
      <xdr:rowOff>28575</xdr:rowOff>
    </xdr:from>
    <xdr:to>
      <xdr:col>10</xdr:col>
      <xdr:colOff>544830</xdr:colOff>
      <xdr:row>24</xdr:row>
      <xdr:rowOff>142875</xdr:rowOff>
    </xdr:to>
    <xdr:sp macro="" textlink="">
      <xdr:nvSpPr>
        <xdr:cNvPr id="9" name="Oval 8">
          <a:extLst>
            <a:ext uri="{FF2B5EF4-FFF2-40B4-BE49-F238E27FC236}">
              <a16:creationId xmlns:a16="http://schemas.microsoft.com/office/drawing/2014/main" id="{00000000-0008-0000-0500-000009000000}"/>
            </a:ext>
          </a:extLst>
        </xdr:cNvPr>
        <xdr:cNvSpPr/>
      </xdr:nvSpPr>
      <xdr:spPr bwMode="auto">
        <a:xfrm>
          <a:off x="5067300" y="294322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23</xdr:row>
      <xdr:rowOff>114300</xdr:rowOff>
    </xdr:from>
    <xdr:to>
      <xdr:col>9</xdr:col>
      <xdr:colOff>19050</xdr:colOff>
      <xdr:row>23</xdr:row>
      <xdr:rowOff>114300</xdr:rowOff>
    </xdr:to>
    <xdr:cxnSp macro="">
      <xdr:nvCxnSpPr>
        <xdr:cNvPr id="521664" name="Straight Arrow Connector 12">
          <a:extLst>
            <a:ext uri="{FF2B5EF4-FFF2-40B4-BE49-F238E27FC236}">
              <a16:creationId xmlns:a16="http://schemas.microsoft.com/office/drawing/2014/main" id="{00000000-0008-0000-0500-0000C0F50700}"/>
            </a:ext>
          </a:extLst>
        </xdr:cNvPr>
        <xdr:cNvCxnSpPr>
          <a:cxnSpLocks noChangeShapeType="1"/>
        </xdr:cNvCxnSpPr>
      </xdr:nvCxnSpPr>
      <xdr:spPr bwMode="auto">
        <a:xfrm>
          <a:off x="2286000"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5</xdr:col>
      <xdr:colOff>190499</xdr:colOff>
      <xdr:row>26</xdr:row>
      <xdr:rowOff>171449</xdr:rowOff>
    </xdr:from>
    <xdr:to>
      <xdr:col>6</xdr:col>
      <xdr:colOff>360044</xdr:colOff>
      <xdr:row>28</xdr:row>
      <xdr:rowOff>148589</xdr:rowOff>
    </xdr:to>
    <xdr:sp macro="" textlink="">
      <xdr:nvSpPr>
        <xdr:cNvPr id="14" name="Flowchart: Process 13">
          <a:extLst>
            <a:ext uri="{FF2B5EF4-FFF2-40B4-BE49-F238E27FC236}">
              <a16:creationId xmlns:a16="http://schemas.microsoft.com/office/drawing/2014/main" id="{00000000-0008-0000-0500-00000E000000}"/>
            </a:ext>
          </a:extLst>
        </xdr:cNvPr>
        <xdr:cNvSpPr/>
      </xdr:nvSpPr>
      <xdr:spPr bwMode="auto">
        <a:xfrm>
          <a:off x="2543174" y="4362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13</xdr:row>
      <xdr:rowOff>9524</xdr:rowOff>
    </xdr:from>
    <xdr:to>
      <xdr:col>12</xdr:col>
      <xdr:colOff>360044</xdr:colOff>
      <xdr:row>14</xdr:row>
      <xdr:rowOff>158114</xdr:rowOff>
    </xdr:to>
    <xdr:sp macro="" textlink="">
      <xdr:nvSpPr>
        <xdr:cNvPr id="18" name="Flowchart: Process 17">
          <a:extLst>
            <a:ext uri="{FF2B5EF4-FFF2-40B4-BE49-F238E27FC236}">
              <a16:creationId xmlns:a16="http://schemas.microsoft.com/office/drawing/2014/main" id="{00000000-0008-0000-0500-000012000000}"/>
            </a:ext>
          </a:extLst>
        </xdr:cNvPr>
        <xdr:cNvSpPr/>
      </xdr:nvSpPr>
      <xdr:spPr bwMode="auto">
        <a:xfrm>
          <a:off x="5915024" y="1971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9</xdr:row>
      <xdr:rowOff>171449</xdr:rowOff>
    </xdr:from>
    <xdr:to>
      <xdr:col>8</xdr:col>
      <xdr:colOff>379094</xdr:colOff>
      <xdr:row>11</xdr:row>
      <xdr:rowOff>148589</xdr:rowOff>
    </xdr:to>
    <xdr:sp macro="" textlink="">
      <xdr:nvSpPr>
        <xdr:cNvPr id="24" name="Flowchart: Process 23">
          <a:extLst>
            <a:ext uri="{FF2B5EF4-FFF2-40B4-BE49-F238E27FC236}">
              <a16:creationId xmlns:a16="http://schemas.microsoft.com/office/drawing/2014/main" id="{00000000-0008-0000-0500-000018000000}"/>
            </a:ext>
          </a:extLst>
        </xdr:cNvPr>
        <xdr:cNvSpPr/>
      </xdr:nvSpPr>
      <xdr:spPr bwMode="auto">
        <a:xfrm>
          <a:off x="3686174" y="1447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12</xdr:row>
      <xdr:rowOff>152399</xdr:rowOff>
    </xdr:from>
    <xdr:to>
      <xdr:col>6</xdr:col>
      <xdr:colOff>360044</xdr:colOff>
      <xdr:row>14</xdr:row>
      <xdr:rowOff>129539</xdr:rowOff>
    </xdr:to>
    <xdr:sp macro="" textlink="">
      <xdr:nvSpPr>
        <xdr:cNvPr id="25" name="Flowchart: Process 24">
          <a:extLst>
            <a:ext uri="{FF2B5EF4-FFF2-40B4-BE49-F238E27FC236}">
              <a16:creationId xmlns:a16="http://schemas.microsoft.com/office/drawing/2014/main" id="{00000000-0008-0000-0500-000019000000}"/>
            </a:ext>
          </a:extLst>
        </xdr:cNvPr>
        <xdr:cNvSpPr/>
      </xdr:nvSpPr>
      <xdr:spPr bwMode="auto">
        <a:xfrm>
          <a:off x="2543174" y="1943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15</xdr:row>
      <xdr:rowOff>152399</xdr:rowOff>
    </xdr:from>
    <xdr:to>
      <xdr:col>4</xdr:col>
      <xdr:colOff>340994</xdr:colOff>
      <xdr:row>17</xdr:row>
      <xdr:rowOff>129539</xdr:rowOff>
    </xdr:to>
    <xdr:sp macro="" textlink="">
      <xdr:nvSpPr>
        <xdr:cNvPr id="26" name="Flowchart: Process 25">
          <a:extLst>
            <a:ext uri="{FF2B5EF4-FFF2-40B4-BE49-F238E27FC236}">
              <a16:creationId xmlns:a16="http://schemas.microsoft.com/office/drawing/2014/main" id="{00000000-0008-0000-0500-00001A000000}"/>
            </a:ext>
          </a:extLst>
        </xdr:cNvPr>
        <xdr:cNvSpPr/>
      </xdr:nvSpPr>
      <xdr:spPr bwMode="auto">
        <a:xfrm>
          <a:off x="1400174" y="2457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29</xdr:row>
      <xdr:rowOff>19049</xdr:rowOff>
    </xdr:from>
    <xdr:to>
      <xdr:col>4</xdr:col>
      <xdr:colOff>331469</xdr:colOff>
      <xdr:row>30</xdr:row>
      <xdr:rowOff>167639</xdr:rowOff>
    </xdr:to>
    <xdr:sp macro="" textlink="">
      <xdr:nvSpPr>
        <xdr:cNvPr id="27" name="Flowchart: Process 26">
          <a:extLst>
            <a:ext uri="{FF2B5EF4-FFF2-40B4-BE49-F238E27FC236}">
              <a16:creationId xmlns:a16="http://schemas.microsoft.com/office/drawing/2014/main" id="{00000000-0008-0000-0500-00001B000000}"/>
            </a:ext>
          </a:extLst>
        </xdr:cNvPr>
        <xdr:cNvSpPr/>
      </xdr:nvSpPr>
      <xdr:spPr bwMode="auto">
        <a:xfrm>
          <a:off x="1390649" y="4724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10</xdr:col>
      <xdr:colOff>171450</xdr:colOff>
      <xdr:row>24</xdr:row>
      <xdr:rowOff>152400</xdr:rowOff>
    </xdr:from>
    <xdr:to>
      <xdr:col>10</xdr:col>
      <xdr:colOff>171450</xdr:colOff>
      <xdr:row>30</xdr:row>
      <xdr:rowOff>85725</xdr:rowOff>
    </xdr:to>
    <xdr:cxnSp macro="">
      <xdr:nvCxnSpPr>
        <xdr:cNvPr id="521671" name="Straight Arrow Connector 38">
          <a:extLst>
            <a:ext uri="{FF2B5EF4-FFF2-40B4-BE49-F238E27FC236}">
              <a16:creationId xmlns:a16="http://schemas.microsoft.com/office/drawing/2014/main" id="{00000000-0008-0000-0500-0000C7F50700}"/>
            </a:ext>
          </a:extLst>
        </xdr:cNvPr>
        <xdr:cNvCxnSpPr>
          <a:cxnSpLocks noChangeShapeType="1"/>
        </xdr:cNvCxnSpPr>
      </xdr:nvCxnSpPr>
      <xdr:spPr bwMode="auto">
        <a:xfrm rot="5400000">
          <a:off x="4805362" y="5243513"/>
          <a:ext cx="9620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457200</xdr:colOff>
      <xdr:row>24</xdr:row>
      <xdr:rowOff>47625</xdr:rowOff>
    </xdr:from>
    <xdr:to>
      <xdr:col>9</xdr:col>
      <xdr:colOff>114300</xdr:colOff>
      <xdr:row>24</xdr:row>
      <xdr:rowOff>47625</xdr:rowOff>
    </xdr:to>
    <xdr:cxnSp macro="">
      <xdr:nvCxnSpPr>
        <xdr:cNvPr id="521672" name="Straight Arrow Connector 73">
          <a:extLst>
            <a:ext uri="{FF2B5EF4-FFF2-40B4-BE49-F238E27FC236}">
              <a16:creationId xmlns:a16="http://schemas.microsoft.com/office/drawing/2014/main" id="{00000000-0008-0000-0500-0000C8F50700}"/>
            </a:ext>
          </a:extLst>
        </xdr:cNvPr>
        <xdr:cNvCxnSpPr>
          <a:cxnSpLocks noChangeShapeType="1"/>
        </xdr:cNvCxnSpPr>
      </xdr:nvCxnSpPr>
      <xdr:spPr bwMode="auto">
        <a:xfrm>
          <a:off x="2200275"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561975</xdr:colOff>
      <xdr:row>15</xdr:row>
      <xdr:rowOff>0</xdr:rowOff>
    </xdr:from>
    <xdr:to>
      <xdr:col>11</xdr:col>
      <xdr:colOff>561975</xdr:colOff>
      <xdr:row>23</xdr:row>
      <xdr:rowOff>95250</xdr:rowOff>
    </xdr:to>
    <xdr:cxnSp macro="">
      <xdr:nvCxnSpPr>
        <xdr:cNvPr id="521673" name="Straight Connector 105">
          <a:extLst>
            <a:ext uri="{FF2B5EF4-FFF2-40B4-BE49-F238E27FC236}">
              <a16:creationId xmlns:a16="http://schemas.microsoft.com/office/drawing/2014/main" id="{00000000-0008-0000-0500-0000C9F50700}"/>
            </a:ext>
          </a:extLst>
        </xdr:cNvPr>
        <xdr:cNvCxnSpPr>
          <a:cxnSpLocks noChangeShapeType="1"/>
        </xdr:cNvCxnSpPr>
      </xdr:nvCxnSpPr>
      <xdr:spPr bwMode="auto">
        <a:xfrm rot="5400000">
          <a:off x="5505450"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23</xdr:row>
      <xdr:rowOff>114300</xdr:rowOff>
    </xdr:from>
    <xdr:to>
      <xdr:col>12</xdr:col>
      <xdr:colOff>9525</xdr:colOff>
      <xdr:row>23</xdr:row>
      <xdr:rowOff>114300</xdr:rowOff>
    </xdr:to>
    <xdr:cxnSp macro="">
      <xdr:nvCxnSpPr>
        <xdr:cNvPr id="521674" name="Straight Arrow Connector 112">
          <a:extLst>
            <a:ext uri="{FF2B5EF4-FFF2-40B4-BE49-F238E27FC236}">
              <a16:creationId xmlns:a16="http://schemas.microsoft.com/office/drawing/2014/main" id="{00000000-0008-0000-0500-0000CAF50700}"/>
            </a:ext>
          </a:extLst>
        </xdr:cNvPr>
        <xdr:cNvCxnSpPr>
          <a:cxnSpLocks noChangeShapeType="1"/>
        </xdr:cNvCxnSpPr>
      </xdr:nvCxnSpPr>
      <xdr:spPr bwMode="auto">
        <a:xfrm>
          <a:off x="5695950"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27</xdr:row>
      <xdr:rowOff>161925</xdr:rowOff>
    </xdr:from>
    <xdr:to>
      <xdr:col>9</xdr:col>
      <xdr:colOff>333375</xdr:colOff>
      <xdr:row>27</xdr:row>
      <xdr:rowOff>161925</xdr:rowOff>
    </xdr:to>
    <xdr:cxnSp macro="">
      <xdr:nvCxnSpPr>
        <xdr:cNvPr id="521675" name="Straight Arrow Connector 114">
          <a:extLst>
            <a:ext uri="{FF2B5EF4-FFF2-40B4-BE49-F238E27FC236}">
              <a16:creationId xmlns:a16="http://schemas.microsoft.com/office/drawing/2014/main" id="{00000000-0008-0000-0500-0000CBF50700}"/>
            </a:ext>
          </a:extLst>
        </xdr:cNvPr>
        <xdr:cNvCxnSpPr>
          <a:cxnSpLocks noChangeShapeType="1"/>
        </xdr:cNvCxnSpPr>
      </xdr:nvCxnSpPr>
      <xdr:spPr bwMode="auto">
        <a:xfrm>
          <a:off x="3238500"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24</xdr:row>
      <xdr:rowOff>142875</xdr:rowOff>
    </xdr:from>
    <xdr:to>
      <xdr:col>9</xdr:col>
      <xdr:colOff>323850</xdr:colOff>
      <xdr:row>28</xdr:row>
      <xdr:rowOff>0</xdr:rowOff>
    </xdr:to>
    <xdr:cxnSp macro="">
      <xdr:nvCxnSpPr>
        <xdr:cNvPr id="521676" name="Straight Connector 117">
          <a:extLst>
            <a:ext uri="{FF2B5EF4-FFF2-40B4-BE49-F238E27FC236}">
              <a16:creationId xmlns:a16="http://schemas.microsoft.com/office/drawing/2014/main" id="{00000000-0008-0000-0500-0000CCF50700}"/>
            </a:ext>
          </a:extLst>
        </xdr:cNvPr>
        <xdr:cNvCxnSpPr>
          <a:cxnSpLocks noChangeShapeType="1"/>
        </xdr:cNvCxnSpPr>
      </xdr:nvCxnSpPr>
      <xdr:spPr bwMode="auto">
        <a:xfrm rot="5400000">
          <a:off x="4605337"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10</xdr:row>
      <xdr:rowOff>161925</xdr:rowOff>
    </xdr:from>
    <xdr:to>
      <xdr:col>10</xdr:col>
      <xdr:colOff>180975</xdr:colOff>
      <xdr:row>10</xdr:row>
      <xdr:rowOff>161925</xdr:rowOff>
    </xdr:to>
    <xdr:cxnSp macro="">
      <xdr:nvCxnSpPr>
        <xdr:cNvPr id="521677" name="Straight Arrow Connector 118">
          <a:extLst>
            <a:ext uri="{FF2B5EF4-FFF2-40B4-BE49-F238E27FC236}">
              <a16:creationId xmlns:a16="http://schemas.microsoft.com/office/drawing/2014/main" id="{00000000-0008-0000-0500-0000CDF50700}"/>
            </a:ext>
          </a:extLst>
        </xdr:cNvPr>
        <xdr:cNvCxnSpPr>
          <a:cxnSpLocks noChangeShapeType="1"/>
        </xdr:cNvCxnSpPr>
      </xdr:nvCxnSpPr>
      <xdr:spPr bwMode="auto">
        <a:xfrm>
          <a:off x="4371975" y="2371725"/>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11</xdr:row>
      <xdr:rowOff>0</xdr:rowOff>
    </xdr:from>
    <xdr:to>
      <xdr:col>10</xdr:col>
      <xdr:colOff>171450</xdr:colOff>
      <xdr:row>22</xdr:row>
      <xdr:rowOff>38100</xdr:rowOff>
    </xdr:to>
    <xdr:cxnSp macro="">
      <xdr:nvCxnSpPr>
        <xdr:cNvPr id="521678" name="Straight Connector 119">
          <a:extLst>
            <a:ext uri="{FF2B5EF4-FFF2-40B4-BE49-F238E27FC236}">
              <a16:creationId xmlns:a16="http://schemas.microsoft.com/office/drawing/2014/main" id="{00000000-0008-0000-0500-0000CEF50700}"/>
            </a:ext>
          </a:extLst>
        </xdr:cNvPr>
        <xdr:cNvCxnSpPr>
          <a:cxnSpLocks noChangeShapeType="1"/>
        </xdr:cNvCxnSpPr>
      </xdr:nvCxnSpPr>
      <xdr:spPr bwMode="auto">
        <a:xfrm rot="5400000">
          <a:off x="4324350" y="3343275"/>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13</xdr:row>
      <xdr:rowOff>142875</xdr:rowOff>
    </xdr:from>
    <xdr:to>
      <xdr:col>10</xdr:col>
      <xdr:colOff>0</xdr:colOff>
      <xdr:row>13</xdr:row>
      <xdr:rowOff>142875</xdr:rowOff>
    </xdr:to>
    <xdr:cxnSp macro="">
      <xdr:nvCxnSpPr>
        <xdr:cNvPr id="521679" name="Straight Arrow Connector 120">
          <a:extLst>
            <a:ext uri="{FF2B5EF4-FFF2-40B4-BE49-F238E27FC236}">
              <a16:creationId xmlns:a16="http://schemas.microsoft.com/office/drawing/2014/main" id="{00000000-0008-0000-0500-0000CFF50700}"/>
            </a:ext>
          </a:extLst>
        </xdr:cNvPr>
        <xdr:cNvCxnSpPr>
          <a:cxnSpLocks noChangeShapeType="1"/>
        </xdr:cNvCxnSpPr>
      </xdr:nvCxnSpPr>
      <xdr:spPr bwMode="auto">
        <a:xfrm>
          <a:off x="3238500" y="2867025"/>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13</xdr:row>
      <xdr:rowOff>142875</xdr:rowOff>
    </xdr:from>
    <xdr:to>
      <xdr:col>9</xdr:col>
      <xdr:colOff>552450</xdr:colOff>
      <xdr:row>22</xdr:row>
      <xdr:rowOff>28575</xdr:rowOff>
    </xdr:to>
    <xdr:cxnSp macro="">
      <xdr:nvCxnSpPr>
        <xdr:cNvPr id="521680" name="Straight Connector 121">
          <a:extLst>
            <a:ext uri="{FF2B5EF4-FFF2-40B4-BE49-F238E27FC236}">
              <a16:creationId xmlns:a16="http://schemas.microsoft.com/office/drawing/2014/main" id="{00000000-0008-0000-0500-0000D0F50700}"/>
            </a:ext>
          </a:extLst>
        </xdr:cNvPr>
        <xdr:cNvCxnSpPr>
          <a:cxnSpLocks noChangeShapeType="1"/>
        </xdr:cNvCxnSpPr>
      </xdr:nvCxnSpPr>
      <xdr:spPr bwMode="auto">
        <a:xfrm rot="5400000">
          <a:off x="4391025" y="3581400"/>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16</xdr:row>
      <xdr:rowOff>76200</xdr:rowOff>
    </xdr:from>
    <xdr:to>
      <xdr:col>9</xdr:col>
      <xdr:colOff>333375</xdr:colOff>
      <xdr:row>16</xdr:row>
      <xdr:rowOff>76200</xdr:rowOff>
    </xdr:to>
    <xdr:cxnSp macro="">
      <xdr:nvCxnSpPr>
        <xdr:cNvPr id="521681" name="Straight Arrow Connector 122">
          <a:extLst>
            <a:ext uri="{FF2B5EF4-FFF2-40B4-BE49-F238E27FC236}">
              <a16:creationId xmlns:a16="http://schemas.microsoft.com/office/drawing/2014/main" id="{00000000-0008-0000-0500-0000D1F50700}"/>
            </a:ext>
          </a:extLst>
        </xdr:cNvPr>
        <xdr:cNvCxnSpPr>
          <a:cxnSpLocks noChangeShapeType="1"/>
        </xdr:cNvCxnSpPr>
      </xdr:nvCxnSpPr>
      <xdr:spPr bwMode="auto">
        <a:xfrm>
          <a:off x="2095500"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16</xdr:row>
      <xdr:rowOff>66675</xdr:rowOff>
    </xdr:from>
    <xdr:to>
      <xdr:col>9</xdr:col>
      <xdr:colOff>342900</xdr:colOff>
      <xdr:row>22</xdr:row>
      <xdr:rowOff>47625</xdr:rowOff>
    </xdr:to>
    <xdr:cxnSp macro="">
      <xdr:nvCxnSpPr>
        <xdr:cNvPr id="521682" name="Straight Connector 123">
          <a:extLst>
            <a:ext uri="{FF2B5EF4-FFF2-40B4-BE49-F238E27FC236}">
              <a16:creationId xmlns:a16="http://schemas.microsoft.com/office/drawing/2014/main" id="{00000000-0008-0000-0500-0000D2F50700}"/>
            </a:ext>
          </a:extLst>
        </xdr:cNvPr>
        <xdr:cNvCxnSpPr>
          <a:cxnSpLocks noChangeShapeType="1"/>
        </xdr:cNvCxnSpPr>
      </xdr:nvCxnSpPr>
      <xdr:spPr bwMode="auto">
        <a:xfrm rot="5400000">
          <a:off x="4391025"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85725</xdr:colOff>
      <xdr:row>17</xdr:row>
      <xdr:rowOff>47625</xdr:rowOff>
    </xdr:from>
    <xdr:to>
      <xdr:col>9</xdr:col>
      <xdr:colOff>85725</xdr:colOff>
      <xdr:row>22</xdr:row>
      <xdr:rowOff>152400</xdr:rowOff>
    </xdr:to>
    <xdr:cxnSp macro="">
      <xdr:nvCxnSpPr>
        <xdr:cNvPr id="521683" name="Straight Connector 124">
          <a:extLst>
            <a:ext uri="{FF2B5EF4-FFF2-40B4-BE49-F238E27FC236}">
              <a16:creationId xmlns:a16="http://schemas.microsoft.com/office/drawing/2014/main" id="{00000000-0008-0000-0500-0000D3F50700}"/>
            </a:ext>
          </a:extLst>
        </xdr:cNvPr>
        <xdr:cNvCxnSpPr>
          <a:cxnSpLocks noChangeShapeType="1"/>
        </xdr:cNvCxnSpPr>
      </xdr:nvCxnSpPr>
      <xdr:spPr bwMode="auto">
        <a:xfrm rot="5400000">
          <a:off x="4157662"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228600</xdr:colOff>
      <xdr:row>23</xdr:row>
      <xdr:rowOff>66675</xdr:rowOff>
    </xdr:from>
    <xdr:to>
      <xdr:col>6</xdr:col>
      <xdr:colOff>502920</xdr:colOff>
      <xdr:row>24</xdr:row>
      <xdr:rowOff>78105</xdr:rowOff>
    </xdr:to>
    <xdr:sp macro="" textlink="">
      <xdr:nvSpPr>
        <xdr:cNvPr id="116" name="Folded Corner 115">
          <a:extLst>
            <a:ext uri="{FF2B5EF4-FFF2-40B4-BE49-F238E27FC236}">
              <a16:creationId xmlns:a16="http://schemas.microsoft.com/office/drawing/2014/main" id="{00000000-0008-0000-0500-000074000000}"/>
            </a:ext>
          </a:extLst>
        </xdr:cNvPr>
        <xdr:cNvSpPr/>
      </xdr:nvSpPr>
      <xdr:spPr bwMode="auto">
        <a:xfrm>
          <a:off x="3038475" y="33242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6</xdr:col>
      <xdr:colOff>476250</xdr:colOff>
      <xdr:row>27</xdr:row>
      <xdr:rowOff>57150</xdr:rowOff>
    </xdr:from>
    <xdr:to>
      <xdr:col>7</xdr:col>
      <xdr:colOff>188595</xdr:colOff>
      <xdr:row>28</xdr:row>
      <xdr:rowOff>68580</xdr:rowOff>
    </xdr:to>
    <xdr:sp macro="" textlink="">
      <xdr:nvSpPr>
        <xdr:cNvPr id="117" name="Folded Corner 116">
          <a:extLst>
            <a:ext uri="{FF2B5EF4-FFF2-40B4-BE49-F238E27FC236}">
              <a16:creationId xmlns:a16="http://schemas.microsoft.com/office/drawing/2014/main" id="{00000000-0008-0000-0500-000075000000}"/>
            </a:ext>
          </a:extLst>
        </xdr:cNvPr>
        <xdr:cNvSpPr/>
      </xdr:nvSpPr>
      <xdr:spPr bwMode="auto">
        <a:xfrm>
          <a:off x="3286125" y="40005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8</xdr:col>
      <xdr:colOff>504825</xdr:colOff>
      <xdr:row>21</xdr:row>
      <xdr:rowOff>19050</xdr:rowOff>
    </xdr:from>
    <xdr:to>
      <xdr:col>9</xdr:col>
      <xdr:colOff>217170</xdr:colOff>
      <xdr:row>22</xdr:row>
      <xdr:rowOff>30480</xdr:rowOff>
    </xdr:to>
    <xdr:sp macro="" textlink="">
      <xdr:nvSpPr>
        <xdr:cNvPr id="118" name="Folded Corner 117">
          <a:extLst>
            <a:ext uri="{FF2B5EF4-FFF2-40B4-BE49-F238E27FC236}">
              <a16:creationId xmlns:a16="http://schemas.microsoft.com/office/drawing/2014/main" id="{00000000-0008-0000-0500-000076000000}"/>
            </a:ext>
          </a:extLst>
        </xdr:cNvPr>
        <xdr:cNvSpPr/>
      </xdr:nvSpPr>
      <xdr:spPr bwMode="auto">
        <a:xfrm>
          <a:off x="4438650" y="29337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4</xdr:col>
      <xdr:colOff>457200</xdr:colOff>
      <xdr:row>15</xdr:row>
      <xdr:rowOff>152400</xdr:rowOff>
    </xdr:from>
    <xdr:to>
      <xdr:col>5</xdr:col>
      <xdr:colOff>169545</xdr:colOff>
      <xdr:row>16</xdr:row>
      <xdr:rowOff>163830</xdr:rowOff>
    </xdr:to>
    <xdr:sp macro="" textlink="">
      <xdr:nvSpPr>
        <xdr:cNvPr id="119" name="Folded Corner 118">
          <a:extLst>
            <a:ext uri="{FF2B5EF4-FFF2-40B4-BE49-F238E27FC236}">
              <a16:creationId xmlns:a16="http://schemas.microsoft.com/office/drawing/2014/main" id="{00000000-0008-0000-0500-000077000000}"/>
            </a:ext>
          </a:extLst>
        </xdr:cNvPr>
        <xdr:cNvSpPr/>
      </xdr:nvSpPr>
      <xdr:spPr bwMode="auto">
        <a:xfrm>
          <a:off x="2143125" y="20383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6</xdr:col>
      <xdr:colOff>476250</xdr:colOff>
      <xdr:row>13</xdr:row>
      <xdr:rowOff>47625</xdr:rowOff>
    </xdr:from>
    <xdr:to>
      <xdr:col>7</xdr:col>
      <xdr:colOff>188595</xdr:colOff>
      <xdr:row>14</xdr:row>
      <xdr:rowOff>59055</xdr:rowOff>
    </xdr:to>
    <xdr:sp macro="" textlink="">
      <xdr:nvSpPr>
        <xdr:cNvPr id="120" name="Folded Corner 119">
          <a:extLst>
            <a:ext uri="{FF2B5EF4-FFF2-40B4-BE49-F238E27FC236}">
              <a16:creationId xmlns:a16="http://schemas.microsoft.com/office/drawing/2014/main" id="{00000000-0008-0000-0500-000078000000}"/>
            </a:ext>
          </a:extLst>
        </xdr:cNvPr>
        <xdr:cNvSpPr/>
      </xdr:nvSpPr>
      <xdr:spPr bwMode="auto">
        <a:xfrm>
          <a:off x="3286125" y="15906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180975</xdr:colOff>
      <xdr:row>10</xdr:row>
      <xdr:rowOff>66675</xdr:rowOff>
    </xdr:from>
    <xdr:to>
      <xdr:col>9</xdr:col>
      <xdr:colOff>455295</xdr:colOff>
      <xdr:row>11</xdr:row>
      <xdr:rowOff>78105</xdr:rowOff>
    </xdr:to>
    <xdr:sp macro="" textlink="">
      <xdr:nvSpPr>
        <xdr:cNvPr id="121" name="Folded Corner 120">
          <a:extLst>
            <a:ext uri="{FF2B5EF4-FFF2-40B4-BE49-F238E27FC236}">
              <a16:creationId xmlns:a16="http://schemas.microsoft.com/office/drawing/2014/main" id="{00000000-0008-0000-0500-00007900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16</xdr:row>
      <xdr:rowOff>130483</xdr:rowOff>
    </xdr:from>
    <xdr:to>
      <xdr:col>2</xdr:col>
      <xdr:colOff>446386</xdr:colOff>
      <xdr:row>19</xdr:row>
      <xdr:rowOff>119053</xdr:rowOff>
    </xdr:to>
    <xdr:sp macro="" textlink="">
      <xdr:nvSpPr>
        <xdr:cNvPr id="124" name="Cloud Callout 123">
          <a:extLst>
            <a:ext uri="{FF2B5EF4-FFF2-40B4-BE49-F238E27FC236}">
              <a16:creationId xmlns:a16="http://schemas.microsoft.com/office/drawing/2014/main" id="{00000000-0008-0000-0500-00007C000000}"/>
            </a:ext>
          </a:extLst>
        </xdr:cNvPr>
        <xdr:cNvSpPr/>
      </xdr:nvSpPr>
      <xdr:spPr bwMode="auto">
        <a:xfrm rot="14424362">
          <a:off x="518776" y="2515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8</xdr:row>
      <xdr:rowOff>66676</xdr:rowOff>
    </xdr:from>
    <xdr:to>
      <xdr:col>6</xdr:col>
      <xdr:colOff>504824</xdr:colOff>
      <xdr:row>11</xdr:row>
      <xdr:rowOff>55246</xdr:rowOff>
    </xdr:to>
    <xdr:sp macro="" textlink="">
      <xdr:nvSpPr>
        <xdr:cNvPr id="125" name="Cloud Callout 124">
          <a:extLst>
            <a:ext uri="{FF2B5EF4-FFF2-40B4-BE49-F238E27FC236}">
              <a16:creationId xmlns:a16="http://schemas.microsoft.com/office/drawing/2014/main" id="{00000000-0008-0000-0500-00007D000000}"/>
            </a:ext>
          </a:extLst>
        </xdr:cNvPr>
        <xdr:cNvSpPr/>
      </xdr:nvSpPr>
      <xdr:spPr bwMode="auto">
        <a:xfrm rot="14424362">
          <a:off x="2720339" y="6610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24</xdr:row>
      <xdr:rowOff>152400</xdr:rowOff>
    </xdr:from>
    <xdr:to>
      <xdr:col>9</xdr:col>
      <xdr:colOff>542925</xdr:colOff>
      <xdr:row>29</xdr:row>
      <xdr:rowOff>114300</xdr:rowOff>
    </xdr:to>
    <xdr:cxnSp macro="">
      <xdr:nvCxnSpPr>
        <xdr:cNvPr id="521692" name="Straight Arrow Connector 38">
          <a:extLst>
            <a:ext uri="{FF2B5EF4-FFF2-40B4-BE49-F238E27FC236}">
              <a16:creationId xmlns:a16="http://schemas.microsoft.com/office/drawing/2014/main" id="{00000000-0008-0000-0500-0000DCF50700}"/>
            </a:ext>
          </a:extLst>
        </xdr:cNvPr>
        <xdr:cNvCxnSpPr>
          <a:cxnSpLocks noChangeShapeType="1"/>
        </xdr:cNvCxnSpPr>
      </xdr:nvCxnSpPr>
      <xdr:spPr bwMode="auto">
        <a:xfrm rot="5400000">
          <a:off x="4686300" y="5172075"/>
          <a:ext cx="81915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29</xdr:row>
      <xdr:rowOff>85725</xdr:rowOff>
    </xdr:from>
    <xdr:to>
      <xdr:col>7</xdr:col>
      <xdr:colOff>121920</xdr:colOff>
      <xdr:row>30</xdr:row>
      <xdr:rowOff>97155</xdr:rowOff>
    </xdr:to>
    <xdr:sp macro="" textlink="">
      <xdr:nvSpPr>
        <xdr:cNvPr id="126" name="Folded Corner 125">
          <a:extLst>
            <a:ext uri="{FF2B5EF4-FFF2-40B4-BE49-F238E27FC236}">
              <a16:creationId xmlns:a16="http://schemas.microsoft.com/office/drawing/2014/main" id="{00000000-0008-0000-0500-00007E000000}"/>
            </a:ext>
          </a:extLst>
        </xdr:cNvPr>
        <xdr:cNvSpPr/>
      </xdr:nvSpPr>
      <xdr:spPr bwMode="auto">
        <a:xfrm>
          <a:off x="3324225" y="47910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 </a:t>
          </a:r>
        </a:p>
      </xdr:txBody>
    </xdr:sp>
    <xdr:clientData/>
  </xdr:twoCellAnchor>
  <xdr:twoCellAnchor>
    <xdr:from>
      <xdr:col>2</xdr:col>
      <xdr:colOff>257175</xdr:colOff>
      <xdr:row>2</xdr:row>
      <xdr:rowOff>95250</xdr:rowOff>
    </xdr:from>
    <xdr:to>
      <xdr:col>2</xdr:col>
      <xdr:colOff>533400</xdr:colOff>
      <xdr:row>2</xdr:row>
      <xdr:rowOff>95250</xdr:rowOff>
    </xdr:to>
    <xdr:cxnSp macro="">
      <xdr:nvCxnSpPr>
        <xdr:cNvPr id="521694" name="Straight Arrow Connector 120">
          <a:extLst>
            <a:ext uri="{FF2B5EF4-FFF2-40B4-BE49-F238E27FC236}">
              <a16:creationId xmlns:a16="http://schemas.microsoft.com/office/drawing/2014/main" id="{00000000-0008-0000-0500-0000DEF50700}"/>
            </a:ext>
          </a:extLst>
        </xdr:cNvPr>
        <xdr:cNvCxnSpPr>
          <a:cxnSpLocks noChangeShapeType="1"/>
        </xdr:cNvCxnSpPr>
      </xdr:nvCxnSpPr>
      <xdr:spPr bwMode="auto">
        <a:xfrm>
          <a:off x="876300"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257175</xdr:colOff>
      <xdr:row>3</xdr:row>
      <xdr:rowOff>85725</xdr:rowOff>
    </xdr:from>
    <xdr:to>
      <xdr:col>2</xdr:col>
      <xdr:colOff>533400</xdr:colOff>
      <xdr:row>3</xdr:row>
      <xdr:rowOff>85725</xdr:rowOff>
    </xdr:to>
    <xdr:cxnSp macro="">
      <xdr:nvCxnSpPr>
        <xdr:cNvPr id="521695" name="Straight Arrow Connector 120">
          <a:extLst>
            <a:ext uri="{FF2B5EF4-FFF2-40B4-BE49-F238E27FC236}">
              <a16:creationId xmlns:a16="http://schemas.microsoft.com/office/drawing/2014/main" id="{00000000-0008-0000-0500-0000DFF50700}"/>
            </a:ext>
          </a:extLst>
        </xdr:cNvPr>
        <xdr:cNvCxnSpPr>
          <a:cxnSpLocks noChangeShapeType="1"/>
        </xdr:cNvCxnSpPr>
      </xdr:nvCxnSpPr>
      <xdr:spPr bwMode="auto">
        <a:xfrm>
          <a:off x="876300"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257175</xdr:colOff>
      <xdr:row>4</xdr:row>
      <xdr:rowOff>95250</xdr:rowOff>
    </xdr:from>
    <xdr:to>
      <xdr:col>2</xdr:col>
      <xdr:colOff>533400</xdr:colOff>
      <xdr:row>4</xdr:row>
      <xdr:rowOff>95250</xdr:rowOff>
    </xdr:to>
    <xdr:cxnSp macro="">
      <xdr:nvCxnSpPr>
        <xdr:cNvPr id="521696" name="Straight Arrow Connector 120">
          <a:extLst>
            <a:ext uri="{FF2B5EF4-FFF2-40B4-BE49-F238E27FC236}">
              <a16:creationId xmlns:a16="http://schemas.microsoft.com/office/drawing/2014/main" id="{00000000-0008-0000-0500-0000E0F50700}"/>
            </a:ext>
          </a:extLst>
        </xdr:cNvPr>
        <xdr:cNvCxnSpPr>
          <a:cxnSpLocks noChangeShapeType="1"/>
        </xdr:cNvCxnSpPr>
      </xdr:nvCxnSpPr>
      <xdr:spPr bwMode="auto">
        <a:xfrm>
          <a:off x="876300"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409575</xdr:colOff>
      <xdr:row>18</xdr:row>
      <xdr:rowOff>114300</xdr:rowOff>
    </xdr:from>
    <xdr:to>
      <xdr:col>4</xdr:col>
      <xdr:colOff>76200</xdr:colOff>
      <xdr:row>21</xdr:row>
      <xdr:rowOff>57150</xdr:rowOff>
    </xdr:to>
    <xdr:sp macro="" textlink="">
      <xdr:nvSpPr>
        <xdr:cNvPr id="151" name="Up-Down Arrow 150">
          <a:extLst>
            <a:ext uri="{FF2B5EF4-FFF2-40B4-BE49-F238E27FC236}">
              <a16:creationId xmlns:a16="http://schemas.microsoft.com/office/drawing/2014/main" id="{00000000-0008-0000-0500-000097000000}"/>
            </a:ext>
          </a:extLst>
        </xdr:cNvPr>
        <xdr:cNvSpPr/>
      </xdr:nvSpPr>
      <xdr:spPr bwMode="auto">
        <a:xfrm>
          <a:off x="1638300" y="36195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25</xdr:row>
      <xdr:rowOff>114300</xdr:rowOff>
    </xdr:from>
    <xdr:to>
      <xdr:col>4</xdr:col>
      <xdr:colOff>76200</xdr:colOff>
      <xdr:row>28</xdr:row>
      <xdr:rowOff>57150</xdr:rowOff>
    </xdr:to>
    <xdr:sp macro="" textlink="">
      <xdr:nvSpPr>
        <xdr:cNvPr id="152" name="Up-Down Arrow 151">
          <a:extLst>
            <a:ext uri="{FF2B5EF4-FFF2-40B4-BE49-F238E27FC236}">
              <a16:creationId xmlns:a16="http://schemas.microsoft.com/office/drawing/2014/main" id="{00000000-0008-0000-0500-000098000000}"/>
            </a:ext>
          </a:extLst>
        </xdr:cNvPr>
        <xdr:cNvSpPr/>
      </xdr:nvSpPr>
      <xdr:spPr bwMode="auto">
        <a:xfrm>
          <a:off x="1638300" y="48196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xdr:col>
      <xdr:colOff>238125</xdr:colOff>
      <xdr:row>5</xdr:row>
      <xdr:rowOff>19050</xdr:rowOff>
    </xdr:from>
    <xdr:to>
      <xdr:col>2</xdr:col>
      <xdr:colOff>512445</xdr:colOff>
      <xdr:row>5</xdr:row>
      <xdr:rowOff>156210</xdr:rowOff>
    </xdr:to>
    <xdr:sp macro="" textlink="">
      <xdr:nvSpPr>
        <xdr:cNvPr id="154" name="Left-Right Arrow 153">
          <a:extLst>
            <a:ext uri="{FF2B5EF4-FFF2-40B4-BE49-F238E27FC236}">
              <a16:creationId xmlns:a16="http://schemas.microsoft.com/office/drawing/2014/main" id="{00000000-0008-0000-0500-00009A000000}"/>
            </a:ext>
          </a:extLst>
        </xdr:cNvPr>
        <xdr:cNvSpPr/>
      </xdr:nvSpPr>
      <xdr:spPr bwMode="auto">
        <a:xfrm>
          <a:off x="904875" y="14668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2</xdr:row>
      <xdr:rowOff>38100</xdr:rowOff>
    </xdr:from>
    <xdr:to>
      <xdr:col>7</xdr:col>
      <xdr:colOff>541020</xdr:colOff>
      <xdr:row>2</xdr:row>
      <xdr:rowOff>175260</xdr:rowOff>
    </xdr:to>
    <xdr:sp macro="" textlink="">
      <xdr:nvSpPr>
        <xdr:cNvPr id="155" name="Folded Corner 154">
          <a:extLst>
            <a:ext uri="{FF2B5EF4-FFF2-40B4-BE49-F238E27FC236}">
              <a16:creationId xmlns:a16="http://schemas.microsoft.com/office/drawing/2014/main" id="{00000000-0008-0000-0500-00009B000000}"/>
            </a:ext>
          </a:extLst>
        </xdr:cNvPr>
        <xdr:cNvSpPr/>
      </xdr:nvSpPr>
      <xdr:spPr bwMode="auto">
        <a:xfrm>
          <a:off x="3743325" y="97155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3</xdr:row>
      <xdr:rowOff>95250</xdr:rowOff>
    </xdr:from>
    <xdr:to>
      <xdr:col>7</xdr:col>
      <xdr:colOff>542925</xdr:colOff>
      <xdr:row>3</xdr:row>
      <xdr:rowOff>95250</xdr:rowOff>
    </xdr:to>
    <xdr:cxnSp macro="">
      <xdr:nvCxnSpPr>
        <xdr:cNvPr id="521701" name="Straight Arrow Connector 112">
          <a:extLst>
            <a:ext uri="{FF2B5EF4-FFF2-40B4-BE49-F238E27FC236}">
              <a16:creationId xmlns:a16="http://schemas.microsoft.com/office/drawing/2014/main" id="{00000000-0008-0000-0500-0000E5F50700}"/>
            </a:ext>
          </a:extLst>
        </xdr:cNvPr>
        <xdr:cNvCxnSpPr>
          <a:cxnSpLocks noChangeShapeType="1"/>
        </xdr:cNvCxnSpPr>
      </xdr:nvCxnSpPr>
      <xdr:spPr bwMode="auto">
        <a:xfrm>
          <a:off x="3695700"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4</xdr:row>
      <xdr:rowOff>95250</xdr:rowOff>
    </xdr:from>
    <xdr:to>
      <xdr:col>7</xdr:col>
      <xdr:colOff>533400</xdr:colOff>
      <xdr:row>4</xdr:row>
      <xdr:rowOff>95250</xdr:rowOff>
    </xdr:to>
    <xdr:cxnSp macro="">
      <xdr:nvCxnSpPr>
        <xdr:cNvPr id="521702" name="Straight Arrow Connector 112">
          <a:extLst>
            <a:ext uri="{FF2B5EF4-FFF2-40B4-BE49-F238E27FC236}">
              <a16:creationId xmlns:a16="http://schemas.microsoft.com/office/drawing/2014/main" id="{00000000-0008-0000-0500-0000E6F50700}"/>
            </a:ext>
          </a:extLst>
        </xdr:cNvPr>
        <xdr:cNvCxnSpPr>
          <a:cxnSpLocks noChangeShapeType="1"/>
        </xdr:cNvCxnSpPr>
      </xdr:nvCxnSpPr>
      <xdr:spPr bwMode="auto">
        <a:xfrm>
          <a:off x="3686175"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342900</xdr:colOff>
      <xdr:row>56</xdr:row>
      <xdr:rowOff>28575</xdr:rowOff>
    </xdr:from>
    <xdr:to>
      <xdr:col>9</xdr:col>
      <xdr:colOff>552450</xdr:colOff>
      <xdr:row>56</xdr:row>
      <xdr:rowOff>28575</xdr:rowOff>
    </xdr:to>
    <xdr:cxnSp macro="">
      <xdr:nvCxnSpPr>
        <xdr:cNvPr id="521703" name="Straight Arrow Connector 73">
          <a:extLst>
            <a:ext uri="{FF2B5EF4-FFF2-40B4-BE49-F238E27FC236}">
              <a16:creationId xmlns:a16="http://schemas.microsoft.com/office/drawing/2014/main" id="{00000000-0008-0000-0500-0000E7F50700}"/>
            </a:ext>
          </a:extLst>
        </xdr:cNvPr>
        <xdr:cNvCxnSpPr>
          <a:cxnSpLocks noChangeShapeType="1"/>
        </xdr:cNvCxnSpPr>
      </xdr:nvCxnSpPr>
      <xdr:spPr bwMode="auto">
        <a:xfrm>
          <a:off x="2085975" y="10306050"/>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48</xdr:row>
      <xdr:rowOff>28575</xdr:rowOff>
    </xdr:from>
    <xdr:to>
      <xdr:col>4</xdr:col>
      <xdr:colOff>544830</xdr:colOff>
      <xdr:row>50</xdr:row>
      <xdr:rowOff>142875</xdr:rowOff>
    </xdr:to>
    <xdr:sp macro="" textlink="">
      <xdr:nvSpPr>
        <xdr:cNvPr id="177" name="Oval 176">
          <a:extLst>
            <a:ext uri="{FF2B5EF4-FFF2-40B4-BE49-F238E27FC236}">
              <a16:creationId xmlns:a16="http://schemas.microsoft.com/office/drawing/2014/main" id="{00000000-0008-0000-0500-0000B1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48</xdr:row>
      <xdr:rowOff>28575</xdr:rowOff>
    </xdr:from>
    <xdr:to>
      <xdr:col>10</xdr:col>
      <xdr:colOff>544830</xdr:colOff>
      <xdr:row>50</xdr:row>
      <xdr:rowOff>142875</xdr:rowOff>
    </xdr:to>
    <xdr:sp macro="" textlink="">
      <xdr:nvSpPr>
        <xdr:cNvPr id="178" name="Oval 177">
          <a:extLst>
            <a:ext uri="{FF2B5EF4-FFF2-40B4-BE49-F238E27FC236}">
              <a16:creationId xmlns:a16="http://schemas.microsoft.com/office/drawing/2014/main" id="{00000000-0008-0000-0500-0000B2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49</xdr:row>
      <xdr:rowOff>114300</xdr:rowOff>
    </xdr:from>
    <xdr:to>
      <xdr:col>9</xdr:col>
      <xdr:colOff>19050</xdr:colOff>
      <xdr:row>49</xdr:row>
      <xdr:rowOff>114300</xdr:rowOff>
    </xdr:to>
    <xdr:cxnSp macro="">
      <xdr:nvCxnSpPr>
        <xdr:cNvPr id="521706" name="Straight Arrow Connector 12">
          <a:extLst>
            <a:ext uri="{FF2B5EF4-FFF2-40B4-BE49-F238E27FC236}">
              <a16:creationId xmlns:a16="http://schemas.microsoft.com/office/drawing/2014/main" id="{00000000-0008-0000-0500-0000EAF50700}"/>
            </a:ext>
          </a:extLst>
        </xdr:cNvPr>
        <xdr:cNvCxnSpPr>
          <a:cxnSpLocks noChangeShapeType="1"/>
        </xdr:cNvCxnSpPr>
      </xdr:nvCxnSpPr>
      <xdr:spPr bwMode="auto">
        <a:xfrm>
          <a:off x="2286000"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190499</xdr:colOff>
      <xdr:row>52</xdr:row>
      <xdr:rowOff>171449</xdr:rowOff>
    </xdr:from>
    <xdr:to>
      <xdr:col>6</xdr:col>
      <xdr:colOff>360044</xdr:colOff>
      <xdr:row>54</xdr:row>
      <xdr:rowOff>148589</xdr:rowOff>
    </xdr:to>
    <xdr:sp macro="" textlink="">
      <xdr:nvSpPr>
        <xdr:cNvPr id="180" name="Flowchart: Process 179">
          <a:extLst>
            <a:ext uri="{FF2B5EF4-FFF2-40B4-BE49-F238E27FC236}">
              <a16:creationId xmlns:a16="http://schemas.microsoft.com/office/drawing/2014/main" id="{00000000-0008-0000-0500-0000B4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39</xdr:row>
      <xdr:rowOff>9524</xdr:rowOff>
    </xdr:from>
    <xdr:to>
      <xdr:col>12</xdr:col>
      <xdr:colOff>360044</xdr:colOff>
      <xdr:row>40</xdr:row>
      <xdr:rowOff>158114</xdr:rowOff>
    </xdr:to>
    <xdr:sp macro="" textlink="">
      <xdr:nvSpPr>
        <xdr:cNvPr id="181" name="Flowchart: Process 180">
          <a:extLst>
            <a:ext uri="{FF2B5EF4-FFF2-40B4-BE49-F238E27FC236}">
              <a16:creationId xmlns:a16="http://schemas.microsoft.com/office/drawing/2014/main" id="{00000000-0008-0000-0500-0000B5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35</xdr:row>
      <xdr:rowOff>171449</xdr:rowOff>
    </xdr:from>
    <xdr:to>
      <xdr:col>8</xdr:col>
      <xdr:colOff>379094</xdr:colOff>
      <xdr:row>37</xdr:row>
      <xdr:rowOff>148589</xdr:rowOff>
    </xdr:to>
    <xdr:sp macro="" textlink="">
      <xdr:nvSpPr>
        <xdr:cNvPr id="182" name="Flowchart: Process 181">
          <a:extLst>
            <a:ext uri="{FF2B5EF4-FFF2-40B4-BE49-F238E27FC236}">
              <a16:creationId xmlns:a16="http://schemas.microsoft.com/office/drawing/2014/main" id="{00000000-0008-0000-0500-0000B6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38</xdr:row>
      <xdr:rowOff>152399</xdr:rowOff>
    </xdr:from>
    <xdr:to>
      <xdr:col>6</xdr:col>
      <xdr:colOff>360044</xdr:colOff>
      <xdr:row>40</xdr:row>
      <xdr:rowOff>129539</xdr:rowOff>
    </xdr:to>
    <xdr:sp macro="" textlink="">
      <xdr:nvSpPr>
        <xdr:cNvPr id="183" name="Flowchart: Process 182">
          <a:extLst>
            <a:ext uri="{FF2B5EF4-FFF2-40B4-BE49-F238E27FC236}">
              <a16:creationId xmlns:a16="http://schemas.microsoft.com/office/drawing/2014/main" id="{00000000-0008-0000-0500-0000B7000000}"/>
            </a:ext>
          </a:extLst>
        </xdr:cNvPr>
        <xdr:cNvSpPr/>
      </xdr:nvSpPr>
      <xdr:spPr bwMode="auto">
        <a:xfrm>
          <a:off x="2543174" y="2705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41</xdr:row>
      <xdr:rowOff>152399</xdr:rowOff>
    </xdr:from>
    <xdr:to>
      <xdr:col>4</xdr:col>
      <xdr:colOff>340994</xdr:colOff>
      <xdr:row>43</xdr:row>
      <xdr:rowOff>129539</xdr:rowOff>
    </xdr:to>
    <xdr:sp macro="" textlink="">
      <xdr:nvSpPr>
        <xdr:cNvPr id="184" name="Flowchart: Process 183">
          <a:extLst>
            <a:ext uri="{FF2B5EF4-FFF2-40B4-BE49-F238E27FC236}">
              <a16:creationId xmlns:a16="http://schemas.microsoft.com/office/drawing/2014/main" id="{00000000-0008-0000-0500-0000B8000000}"/>
            </a:ext>
          </a:extLst>
        </xdr:cNvPr>
        <xdr:cNvSpPr/>
      </xdr:nvSpPr>
      <xdr:spPr bwMode="auto">
        <a:xfrm>
          <a:off x="1400174" y="3219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55</xdr:row>
      <xdr:rowOff>19049</xdr:rowOff>
    </xdr:from>
    <xdr:to>
      <xdr:col>4</xdr:col>
      <xdr:colOff>331469</xdr:colOff>
      <xdr:row>56</xdr:row>
      <xdr:rowOff>167639</xdr:rowOff>
    </xdr:to>
    <xdr:sp macro="" textlink="">
      <xdr:nvSpPr>
        <xdr:cNvPr id="185" name="Flowchart: Process 184">
          <a:extLst>
            <a:ext uri="{FF2B5EF4-FFF2-40B4-BE49-F238E27FC236}">
              <a16:creationId xmlns:a16="http://schemas.microsoft.com/office/drawing/2014/main" id="{00000000-0008-0000-0500-0000B9000000}"/>
            </a:ext>
          </a:extLst>
        </xdr:cNvPr>
        <xdr:cNvSpPr/>
      </xdr:nvSpPr>
      <xdr:spPr bwMode="auto">
        <a:xfrm>
          <a:off x="1390649" y="5486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11</xdr:col>
      <xdr:colOff>561975</xdr:colOff>
      <xdr:row>41</xdr:row>
      <xdr:rowOff>0</xdr:rowOff>
    </xdr:from>
    <xdr:to>
      <xdr:col>11</xdr:col>
      <xdr:colOff>561975</xdr:colOff>
      <xdr:row>49</xdr:row>
      <xdr:rowOff>95250</xdr:rowOff>
    </xdr:to>
    <xdr:cxnSp macro="">
      <xdr:nvCxnSpPr>
        <xdr:cNvPr id="521713" name="Straight Connector 105">
          <a:extLst>
            <a:ext uri="{FF2B5EF4-FFF2-40B4-BE49-F238E27FC236}">
              <a16:creationId xmlns:a16="http://schemas.microsoft.com/office/drawing/2014/main" id="{00000000-0008-0000-0500-0000F1F50700}"/>
            </a:ext>
          </a:extLst>
        </xdr:cNvPr>
        <xdr:cNvCxnSpPr>
          <a:cxnSpLocks noChangeShapeType="1"/>
        </xdr:cNvCxnSpPr>
      </xdr:nvCxnSpPr>
      <xdr:spPr bwMode="auto">
        <a:xfrm rot="5400000">
          <a:off x="5505450"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49</xdr:row>
      <xdr:rowOff>114300</xdr:rowOff>
    </xdr:from>
    <xdr:to>
      <xdr:col>12</xdr:col>
      <xdr:colOff>9525</xdr:colOff>
      <xdr:row>49</xdr:row>
      <xdr:rowOff>114300</xdr:rowOff>
    </xdr:to>
    <xdr:cxnSp macro="">
      <xdr:nvCxnSpPr>
        <xdr:cNvPr id="521714" name="Straight Arrow Connector 112">
          <a:extLst>
            <a:ext uri="{FF2B5EF4-FFF2-40B4-BE49-F238E27FC236}">
              <a16:creationId xmlns:a16="http://schemas.microsoft.com/office/drawing/2014/main" id="{00000000-0008-0000-0500-0000F2F50700}"/>
            </a:ext>
          </a:extLst>
        </xdr:cNvPr>
        <xdr:cNvCxnSpPr>
          <a:cxnSpLocks noChangeShapeType="1"/>
        </xdr:cNvCxnSpPr>
      </xdr:nvCxnSpPr>
      <xdr:spPr bwMode="auto">
        <a:xfrm>
          <a:off x="5695950"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53</xdr:row>
      <xdr:rowOff>161925</xdr:rowOff>
    </xdr:from>
    <xdr:to>
      <xdr:col>9</xdr:col>
      <xdr:colOff>333375</xdr:colOff>
      <xdr:row>53</xdr:row>
      <xdr:rowOff>161925</xdr:rowOff>
    </xdr:to>
    <xdr:cxnSp macro="">
      <xdr:nvCxnSpPr>
        <xdr:cNvPr id="521715" name="Straight Arrow Connector 114">
          <a:extLst>
            <a:ext uri="{FF2B5EF4-FFF2-40B4-BE49-F238E27FC236}">
              <a16:creationId xmlns:a16="http://schemas.microsoft.com/office/drawing/2014/main" id="{00000000-0008-0000-0500-0000F3F50700}"/>
            </a:ext>
          </a:extLst>
        </xdr:cNvPr>
        <xdr:cNvCxnSpPr>
          <a:cxnSpLocks noChangeShapeType="1"/>
        </xdr:cNvCxnSpPr>
      </xdr:nvCxnSpPr>
      <xdr:spPr bwMode="auto">
        <a:xfrm>
          <a:off x="3238500"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50</xdr:row>
      <xdr:rowOff>142875</xdr:rowOff>
    </xdr:from>
    <xdr:to>
      <xdr:col>9</xdr:col>
      <xdr:colOff>323850</xdr:colOff>
      <xdr:row>54</xdr:row>
      <xdr:rowOff>0</xdr:rowOff>
    </xdr:to>
    <xdr:cxnSp macro="">
      <xdr:nvCxnSpPr>
        <xdr:cNvPr id="521716" name="Straight Connector 117">
          <a:extLst>
            <a:ext uri="{FF2B5EF4-FFF2-40B4-BE49-F238E27FC236}">
              <a16:creationId xmlns:a16="http://schemas.microsoft.com/office/drawing/2014/main" id="{00000000-0008-0000-0500-0000F4F50700}"/>
            </a:ext>
          </a:extLst>
        </xdr:cNvPr>
        <xdr:cNvCxnSpPr>
          <a:cxnSpLocks noChangeShapeType="1"/>
        </xdr:cNvCxnSpPr>
      </xdr:nvCxnSpPr>
      <xdr:spPr bwMode="auto">
        <a:xfrm rot="5400000">
          <a:off x="4605337"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36</xdr:row>
      <xdr:rowOff>161925</xdr:rowOff>
    </xdr:from>
    <xdr:to>
      <xdr:col>10</xdr:col>
      <xdr:colOff>180975</xdr:colOff>
      <xdr:row>36</xdr:row>
      <xdr:rowOff>161925</xdr:rowOff>
    </xdr:to>
    <xdr:cxnSp macro="">
      <xdr:nvCxnSpPr>
        <xdr:cNvPr id="521717" name="Straight Arrow Connector 118">
          <a:extLst>
            <a:ext uri="{FF2B5EF4-FFF2-40B4-BE49-F238E27FC236}">
              <a16:creationId xmlns:a16="http://schemas.microsoft.com/office/drawing/2014/main" id="{00000000-0008-0000-0500-0000F5F50700}"/>
            </a:ext>
          </a:extLst>
        </xdr:cNvPr>
        <xdr:cNvCxnSpPr>
          <a:cxnSpLocks noChangeShapeType="1"/>
        </xdr:cNvCxnSpPr>
      </xdr:nvCxnSpPr>
      <xdr:spPr bwMode="auto">
        <a:xfrm>
          <a:off x="4371975" y="7010400"/>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37</xdr:row>
      <xdr:rowOff>0</xdr:rowOff>
    </xdr:from>
    <xdr:to>
      <xdr:col>10</xdr:col>
      <xdr:colOff>171450</xdr:colOff>
      <xdr:row>48</xdr:row>
      <xdr:rowOff>38100</xdr:rowOff>
    </xdr:to>
    <xdr:cxnSp macro="">
      <xdr:nvCxnSpPr>
        <xdr:cNvPr id="521718" name="Straight Connector 119">
          <a:extLst>
            <a:ext uri="{FF2B5EF4-FFF2-40B4-BE49-F238E27FC236}">
              <a16:creationId xmlns:a16="http://schemas.microsoft.com/office/drawing/2014/main" id="{00000000-0008-0000-0500-0000F6F50700}"/>
            </a:ext>
          </a:extLst>
        </xdr:cNvPr>
        <xdr:cNvCxnSpPr>
          <a:cxnSpLocks noChangeShapeType="1"/>
        </xdr:cNvCxnSpPr>
      </xdr:nvCxnSpPr>
      <xdr:spPr bwMode="auto">
        <a:xfrm rot="5400000">
          <a:off x="4324350" y="7981950"/>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39</xdr:row>
      <xdr:rowOff>142875</xdr:rowOff>
    </xdr:from>
    <xdr:to>
      <xdr:col>10</xdr:col>
      <xdr:colOff>0</xdr:colOff>
      <xdr:row>39</xdr:row>
      <xdr:rowOff>142875</xdr:rowOff>
    </xdr:to>
    <xdr:cxnSp macro="">
      <xdr:nvCxnSpPr>
        <xdr:cNvPr id="521719" name="Straight Arrow Connector 120">
          <a:extLst>
            <a:ext uri="{FF2B5EF4-FFF2-40B4-BE49-F238E27FC236}">
              <a16:creationId xmlns:a16="http://schemas.microsoft.com/office/drawing/2014/main" id="{00000000-0008-0000-0500-0000F7F50700}"/>
            </a:ext>
          </a:extLst>
        </xdr:cNvPr>
        <xdr:cNvCxnSpPr>
          <a:cxnSpLocks noChangeShapeType="1"/>
        </xdr:cNvCxnSpPr>
      </xdr:nvCxnSpPr>
      <xdr:spPr bwMode="auto">
        <a:xfrm>
          <a:off x="3238500" y="7505700"/>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39</xdr:row>
      <xdr:rowOff>142875</xdr:rowOff>
    </xdr:from>
    <xdr:to>
      <xdr:col>9</xdr:col>
      <xdr:colOff>552450</xdr:colOff>
      <xdr:row>48</xdr:row>
      <xdr:rowOff>28575</xdr:rowOff>
    </xdr:to>
    <xdr:cxnSp macro="">
      <xdr:nvCxnSpPr>
        <xdr:cNvPr id="521720" name="Straight Connector 121">
          <a:extLst>
            <a:ext uri="{FF2B5EF4-FFF2-40B4-BE49-F238E27FC236}">
              <a16:creationId xmlns:a16="http://schemas.microsoft.com/office/drawing/2014/main" id="{00000000-0008-0000-0500-0000F8F50700}"/>
            </a:ext>
          </a:extLst>
        </xdr:cNvPr>
        <xdr:cNvCxnSpPr>
          <a:cxnSpLocks noChangeShapeType="1"/>
        </xdr:cNvCxnSpPr>
      </xdr:nvCxnSpPr>
      <xdr:spPr bwMode="auto">
        <a:xfrm rot="5400000">
          <a:off x="4391025" y="8220075"/>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42</xdr:row>
      <xdr:rowOff>152400</xdr:rowOff>
    </xdr:from>
    <xdr:to>
      <xdr:col>9</xdr:col>
      <xdr:colOff>333375</xdr:colOff>
      <xdr:row>42</xdr:row>
      <xdr:rowOff>152400</xdr:rowOff>
    </xdr:to>
    <xdr:cxnSp macro="">
      <xdr:nvCxnSpPr>
        <xdr:cNvPr id="521721" name="Straight Arrow Connector 122">
          <a:extLst>
            <a:ext uri="{FF2B5EF4-FFF2-40B4-BE49-F238E27FC236}">
              <a16:creationId xmlns:a16="http://schemas.microsoft.com/office/drawing/2014/main" id="{00000000-0008-0000-0500-0000F9F50700}"/>
            </a:ext>
          </a:extLst>
        </xdr:cNvPr>
        <xdr:cNvCxnSpPr>
          <a:cxnSpLocks noChangeShapeType="1"/>
        </xdr:cNvCxnSpPr>
      </xdr:nvCxnSpPr>
      <xdr:spPr bwMode="auto">
        <a:xfrm>
          <a:off x="2095500" y="80295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42</xdr:row>
      <xdr:rowOff>142875</xdr:rowOff>
    </xdr:from>
    <xdr:to>
      <xdr:col>9</xdr:col>
      <xdr:colOff>342900</xdr:colOff>
      <xdr:row>48</xdr:row>
      <xdr:rowOff>38100</xdr:rowOff>
    </xdr:to>
    <xdr:cxnSp macro="">
      <xdr:nvCxnSpPr>
        <xdr:cNvPr id="521722" name="Straight Connector 123">
          <a:extLst>
            <a:ext uri="{FF2B5EF4-FFF2-40B4-BE49-F238E27FC236}">
              <a16:creationId xmlns:a16="http://schemas.microsoft.com/office/drawing/2014/main" id="{00000000-0008-0000-0500-0000FAF50700}"/>
            </a:ext>
          </a:extLst>
        </xdr:cNvPr>
        <xdr:cNvCxnSpPr>
          <a:cxnSpLocks noChangeShapeType="1"/>
        </xdr:cNvCxnSpPr>
      </xdr:nvCxnSpPr>
      <xdr:spPr bwMode="auto">
        <a:xfrm rot="5400000">
          <a:off x="4433887" y="8482013"/>
          <a:ext cx="923925" cy="0"/>
        </a:xfrm>
        <a:prstGeom prst="line">
          <a:avLst/>
        </a:prstGeom>
        <a:noFill/>
        <a:ln w="1460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228600</xdr:colOff>
      <xdr:row>49</xdr:row>
      <xdr:rowOff>19050</xdr:rowOff>
    </xdr:from>
    <xdr:to>
      <xdr:col>6</xdr:col>
      <xdr:colOff>502920</xdr:colOff>
      <xdr:row>50</xdr:row>
      <xdr:rowOff>30480</xdr:rowOff>
    </xdr:to>
    <xdr:sp macro="" textlink="">
      <xdr:nvSpPr>
        <xdr:cNvPr id="212" name="Folded Corner 211">
          <a:extLst>
            <a:ext uri="{FF2B5EF4-FFF2-40B4-BE49-F238E27FC236}">
              <a16:creationId xmlns:a16="http://schemas.microsoft.com/office/drawing/2014/main" id="{00000000-0008-0000-0500-0000D4000000}"/>
            </a:ext>
          </a:extLst>
        </xdr:cNvPr>
        <xdr:cNvSpPr/>
      </xdr:nvSpPr>
      <xdr:spPr bwMode="auto">
        <a:xfrm>
          <a:off x="31432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 </a:t>
          </a:r>
        </a:p>
      </xdr:txBody>
    </xdr:sp>
    <xdr:clientData/>
  </xdr:twoCellAnchor>
  <xdr:twoCellAnchor>
    <xdr:from>
      <xdr:col>6</xdr:col>
      <xdr:colOff>476250</xdr:colOff>
      <xdr:row>53</xdr:row>
      <xdr:rowOff>57150</xdr:rowOff>
    </xdr:from>
    <xdr:to>
      <xdr:col>7</xdr:col>
      <xdr:colOff>188595</xdr:colOff>
      <xdr:row>54</xdr:row>
      <xdr:rowOff>68580</xdr:rowOff>
    </xdr:to>
    <xdr:sp macro="" textlink="">
      <xdr:nvSpPr>
        <xdr:cNvPr id="220" name="Folded Corner 219">
          <a:extLst>
            <a:ext uri="{FF2B5EF4-FFF2-40B4-BE49-F238E27FC236}">
              <a16:creationId xmlns:a16="http://schemas.microsoft.com/office/drawing/2014/main" id="{00000000-0008-0000-0500-0000DC00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6</xdr:col>
      <xdr:colOff>314325</xdr:colOff>
      <xdr:row>42</xdr:row>
      <xdr:rowOff>57150</xdr:rowOff>
    </xdr:from>
    <xdr:to>
      <xdr:col>7</xdr:col>
      <xdr:colOff>26670</xdr:colOff>
      <xdr:row>43</xdr:row>
      <xdr:rowOff>68580</xdr:rowOff>
    </xdr:to>
    <xdr:sp macro="" textlink="">
      <xdr:nvSpPr>
        <xdr:cNvPr id="222" name="Folded Corner 221">
          <a:extLst>
            <a:ext uri="{FF2B5EF4-FFF2-40B4-BE49-F238E27FC236}">
              <a16:creationId xmlns:a16="http://schemas.microsoft.com/office/drawing/2014/main" id="{00000000-0008-0000-0500-0000DE000000}"/>
            </a:ext>
          </a:extLst>
        </xdr:cNvPr>
        <xdr:cNvSpPr/>
      </xdr:nvSpPr>
      <xdr:spPr bwMode="auto">
        <a:xfrm>
          <a:off x="3228975" y="7934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6</xdr:col>
      <xdr:colOff>476250</xdr:colOff>
      <xdr:row>39</xdr:row>
      <xdr:rowOff>47625</xdr:rowOff>
    </xdr:from>
    <xdr:to>
      <xdr:col>7</xdr:col>
      <xdr:colOff>188595</xdr:colOff>
      <xdr:row>40</xdr:row>
      <xdr:rowOff>59055</xdr:rowOff>
    </xdr:to>
    <xdr:sp macro="" textlink="">
      <xdr:nvSpPr>
        <xdr:cNvPr id="223" name="Folded Corner 222">
          <a:extLst>
            <a:ext uri="{FF2B5EF4-FFF2-40B4-BE49-F238E27FC236}">
              <a16:creationId xmlns:a16="http://schemas.microsoft.com/office/drawing/2014/main" id="{00000000-0008-0000-0500-0000DF000000}"/>
            </a:ext>
          </a:extLst>
        </xdr:cNvPr>
        <xdr:cNvSpPr/>
      </xdr:nvSpPr>
      <xdr:spPr bwMode="auto">
        <a:xfrm>
          <a:off x="3390900" y="27717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209550</xdr:colOff>
      <xdr:row>36</xdr:row>
      <xdr:rowOff>66675</xdr:rowOff>
    </xdr:from>
    <xdr:to>
      <xdr:col>9</xdr:col>
      <xdr:colOff>483870</xdr:colOff>
      <xdr:row>37</xdr:row>
      <xdr:rowOff>78105</xdr:rowOff>
    </xdr:to>
    <xdr:sp macro="" textlink="">
      <xdr:nvSpPr>
        <xdr:cNvPr id="224" name="Folded Corner 223">
          <a:extLst>
            <a:ext uri="{FF2B5EF4-FFF2-40B4-BE49-F238E27FC236}">
              <a16:creationId xmlns:a16="http://schemas.microsoft.com/office/drawing/2014/main" id="{00000000-0008-0000-0500-0000E0000000}"/>
            </a:ext>
          </a:extLst>
        </xdr:cNvPr>
        <xdr:cNvSpPr/>
      </xdr:nvSpPr>
      <xdr:spPr bwMode="auto">
        <a:xfrm>
          <a:off x="48101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42</xdr:row>
      <xdr:rowOff>130483</xdr:rowOff>
    </xdr:from>
    <xdr:to>
      <xdr:col>2</xdr:col>
      <xdr:colOff>446386</xdr:colOff>
      <xdr:row>45</xdr:row>
      <xdr:rowOff>119053</xdr:rowOff>
    </xdr:to>
    <xdr:sp macro="" textlink="">
      <xdr:nvSpPr>
        <xdr:cNvPr id="225" name="Cloud Callout 224">
          <a:extLst>
            <a:ext uri="{FF2B5EF4-FFF2-40B4-BE49-F238E27FC236}">
              <a16:creationId xmlns:a16="http://schemas.microsoft.com/office/drawing/2014/main" id="{00000000-0008-0000-0500-0000E100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34</xdr:row>
      <xdr:rowOff>66676</xdr:rowOff>
    </xdr:from>
    <xdr:to>
      <xdr:col>6</xdr:col>
      <xdr:colOff>504824</xdr:colOff>
      <xdr:row>37</xdr:row>
      <xdr:rowOff>55246</xdr:rowOff>
    </xdr:to>
    <xdr:sp macro="" textlink="">
      <xdr:nvSpPr>
        <xdr:cNvPr id="226" name="Cloud Callout 225">
          <a:extLst>
            <a:ext uri="{FF2B5EF4-FFF2-40B4-BE49-F238E27FC236}">
              <a16:creationId xmlns:a16="http://schemas.microsoft.com/office/drawing/2014/main" id="{00000000-0008-0000-0500-0000E2000000}"/>
            </a:ext>
          </a:extLst>
        </xdr:cNvPr>
        <xdr:cNvSpPr/>
      </xdr:nvSpPr>
      <xdr:spPr bwMode="auto">
        <a:xfrm rot="14424362">
          <a:off x="2825114" y="18421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50</xdr:row>
      <xdr:rowOff>152400</xdr:rowOff>
    </xdr:from>
    <xdr:to>
      <xdr:col>9</xdr:col>
      <xdr:colOff>542925</xdr:colOff>
      <xdr:row>56</xdr:row>
      <xdr:rowOff>38100</xdr:rowOff>
    </xdr:to>
    <xdr:cxnSp macro="">
      <xdr:nvCxnSpPr>
        <xdr:cNvPr id="521730" name="Straight Arrow Connector 38">
          <a:extLst>
            <a:ext uri="{FF2B5EF4-FFF2-40B4-BE49-F238E27FC236}">
              <a16:creationId xmlns:a16="http://schemas.microsoft.com/office/drawing/2014/main" id="{00000000-0008-0000-0500-000002F60700}"/>
            </a:ext>
          </a:extLst>
        </xdr:cNvPr>
        <xdr:cNvCxnSpPr>
          <a:cxnSpLocks noChangeShapeType="1"/>
        </xdr:cNvCxnSpPr>
      </xdr:nvCxnSpPr>
      <xdr:spPr bwMode="auto">
        <a:xfrm rot="5400000">
          <a:off x="4638675" y="9858375"/>
          <a:ext cx="9144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55</xdr:row>
      <xdr:rowOff>104775</xdr:rowOff>
    </xdr:from>
    <xdr:to>
      <xdr:col>7</xdr:col>
      <xdr:colOff>121920</xdr:colOff>
      <xdr:row>56</xdr:row>
      <xdr:rowOff>116205</xdr:rowOff>
    </xdr:to>
    <xdr:sp macro="" textlink="">
      <xdr:nvSpPr>
        <xdr:cNvPr id="228" name="Folded Corner 227">
          <a:extLst>
            <a:ext uri="{FF2B5EF4-FFF2-40B4-BE49-F238E27FC236}">
              <a16:creationId xmlns:a16="http://schemas.microsoft.com/office/drawing/2014/main" id="{00000000-0008-0000-0500-0000E4000000}"/>
            </a:ext>
          </a:extLst>
        </xdr:cNvPr>
        <xdr:cNvSpPr/>
      </xdr:nvSpPr>
      <xdr:spPr bwMode="auto">
        <a:xfrm>
          <a:off x="3324225" y="10210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LL|LL </a:t>
          </a:r>
        </a:p>
      </xdr:txBody>
    </xdr:sp>
    <xdr:clientData/>
  </xdr:twoCellAnchor>
  <xdr:twoCellAnchor>
    <xdr:from>
      <xdr:col>3</xdr:col>
      <xdr:colOff>409575</xdr:colOff>
      <xdr:row>44</xdr:row>
      <xdr:rowOff>114300</xdr:rowOff>
    </xdr:from>
    <xdr:to>
      <xdr:col>4</xdr:col>
      <xdr:colOff>76200</xdr:colOff>
      <xdr:row>47</xdr:row>
      <xdr:rowOff>57150</xdr:rowOff>
    </xdr:to>
    <xdr:sp macro="" textlink="">
      <xdr:nvSpPr>
        <xdr:cNvPr id="229" name="Up-Down Arrow 228">
          <a:extLst>
            <a:ext uri="{FF2B5EF4-FFF2-40B4-BE49-F238E27FC236}">
              <a16:creationId xmlns:a16="http://schemas.microsoft.com/office/drawing/2014/main" id="{00000000-0008-0000-0500-0000E500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51</xdr:row>
      <xdr:rowOff>114300</xdr:rowOff>
    </xdr:from>
    <xdr:to>
      <xdr:col>4</xdr:col>
      <xdr:colOff>76200</xdr:colOff>
      <xdr:row>54</xdr:row>
      <xdr:rowOff>57150</xdr:rowOff>
    </xdr:to>
    <xdr:sp macro="" textlink="">
      <xdr:nvSpPr>
        <xdr:cNvPr id="230" name="Up-Down Arrow 229">
          <a:extLst>
            <a:ext uri="{FF2B5EF4-FFF2-40B4-BE49-F238E27FC236}">
              <a16:creationId xmlns:a16="http://schemas.microsoft.com/office/drawing/2014/main" id="{00000000-0008-0000-0500-0000E6000000}"/>
            </a:ext>
          </a:extLst>
        </xdr:cNvPr>
        <xdr:cNvSpPr/>
      </xdr:nvSpPr>
      <xdr:spPr bwMode="auto">
        <a:xfrm>
          <a:off x="1638300" y="48958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17</xdr:col>
      <xdr:colOff>361950</xdr:colOff>
      <xdr:row>17</xdr:row>
      <xdr:rowOff>47625</xdr:rowOff>
    </xdr:from>
    <xdr:to>
      <xdr:col>22</xdr:col>
      <xdr:colOff>95250</xdr:colOff>
      <xdr:row>17</xdr:row>
      <xdr:rowOff>47625</xdr:rowOff>
    </xdr:to>
    <xdr:cxnSp macro="">
      <xdr:nvCxnSpPr>
        <xdr:cNvPr id="521734" name="Straight Arrow Connector 125">
          <a:extLst>
            <a:ext uri="{FF2B5EF4-FFF2-40B4-BE49-F238E27FC236}">
              <a16:creationId xmlns:a16="http://schemas.microsoft.com/office/drawing/2014/main" id="{00000000-0008-0000-0500-000006F60700}"/>
            </a:ext>
          </a:extLst>
        </xdr:cNvPr>
        <xdr:cNvCxnSpPr>
          <a:cxnSpLocks noChangeShapeType="1"/>
        </xdr:cNvCxnSpPr>
      </xdr:nvCxnSpPr>
      <xdr:spPr bwMode="auto">
        <a:xfrm>
          <a:off x="9124950"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9525</xdr:colOff>
      <xdr:row>22</xdr:row>
      <xdr:rowOff>28575</xdr:rowOff>
    </xdr:from>
    <xdr:to>
      <xdr:col>17</xdr:col>
      <xdr:colOff>544830</xdr:colOff>
      <xdr:row>24</xdr:row>
      <xdr:rowOff>142875</xdr:rowOff>
    </xdr:to>
    <xdr:sp macro="" textlink="">
      <xdr:nvSpPr>
        <xdr:cNvPr id="234" name="Oval 233">
          <a:extLst>
            <a:ext uri="{FF2B5EF4-FFF2-40B4-BE49-F238E27FC236}">
              <a16:creationId xmlns:a16="http://schemas.microsoft.com/office/drawing/2014/main" id="{00000000-0008-0000-0500-0000EA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22</xdr:row>
      <xdr:rowOff>28575</xdr:rowOff>
    </xdr:from>
    <xdr:to>
      <xdr:col>23</xdr:col>
      <xdr:colOff>544830</xdr:colOff>
      <xdr:row>24</xdr:row>
      <xdr:rowOff>142875</xdr:rowOff>
    </xdr:to>
    <xdr:sp macro="" textlink="">
      <xdr:nvSpPr>
        <xdr:cNvPr id="235" name="Oval 234">
          <a:extLst>
            <a:ext uri="{FF2B5EF4-FFF2-40B4-BE49-F238E27FC236}">
              <a16:creationId xmlns:a16="http://schemas.microsoft.com/office/drawing/2014/main" id="{00000000-0008-0000-0500-0000EB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23</xdr:row>
      <xdr:rowOff>114300</xdr:rowOff>
    </xdr:from>
    <xdr:to>
      <xdr:col>22</xdr:col>
      <xdr:colOff>19050</xdr:colOff>
      <xdr:row>23</xdr:row>
      <xdr:rowOff>114300</xdr:rowOff>
    </xdr:to>
    <xdr:cxnSp macro="">
      <xdr:nvCxnSpPr>
        <xdr:cNvPr id="521737" name="Straight Arrow Connector 12">
          <a:extLst>
            <a:ext uri="{FF2B5EF4-FFF2-40B4-BE49-F238E27FC236}">
              <a16:creationId xmlns:a16="http://schemas.microsoft.com/office/drawing/2014/main" id="{00000000-0008-0000-0500-000009F60700}"/>
            </a:ext>
          </a:extLst>
        </xdr:cNvPr>
        <xdr:cNvCxnSpPr>
          <a:cxnSpLocks noChangeShapeType="1"/>
        </xdr:cNvCxnSpPr>
      </xdr:nvCxnSpPr>
      <xdr:spPr bwMode="auto">
        <a:xfrm>
          <a:off x="9305925"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18</xdr:col>
      <xdr:colOff>190499</xdr:colOff>
      <xdr:row>26</xdr:row>
      <xdr:rowOff>171449</xdr:rowOff>
    </xdr:from>
    <xdr:to>
      <xdr:col>19</xdr:col>
      <xdr:colOff>360044</xdr:colOff>
      <xdr:row>28</xdr:row>
      <xdr:rowOff>148589</xdr:rowOff>
    </xdr:to>
    <xdr:sp macro="" textlink="">
      <xdr:nvSpPr>
        <xdr:cNvPr id="237" name="Flowchart: Process 236">
          <a:extLst>
            <a:ext uri="{FF2B5EF4-FFF2-40B4-BE49-F238E27FC236}">
              <a16:creationId xmlns:a16="http://schemas.microsoft.com/office/drawing/2014/main" id="{00000000-0008-0000-0500-0000ED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13</xdr:row>
      <xdr:rowOff>9524</xdr:rowOff>
    </xdr:from>
    <xdr:to>
      <xdr:col>25</xdr:col>
      <xdr:colOff>360044</xdr:colOff>
      <xdr:row>14</xdr:row>
      <xdr:rowOff>158114</xdr:rowOff>
    </xdr:to>
    <xdr:sp macro="" textlink="">
      <xdr:nvSpPr>
        <xdr:cNvPr id="238" name="Flowchart: Process 237">
          <a:extLst>
            <a:ext uri="{FF2B5EF4-FFF2-40B4-BE49-F238E27FC236}">
              <a16:creationId xmlns:a16="http://schemas.microsoft.com/office/drawing/2014/main" id="{00000000-0008-0000-0500-0000EE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9</xdr:row>
      <xdr:rowOff>171449</xdr:rowOff>
    </xdr:from>
    <xdr:to>
      <xdr:col>21</xdr:col>
      <xdr:colOff>379094</xdr:colOff>
      <xdr:row>11</xdr:row>
      <xdr:rowOff>148589</xdr:rowOff>
    </xdr:to>
    <xdr:sp macro="" textlink="">
      <xdr:nvSpPr>
        <xdr:cNvPr id="239" name="Flowchart: Process 238">
          <a:extLst>
            <a:ext uri="{FF2B5EF4-FFF2-40B4-BE49-F238E27FC236}">
              <a16:creationId xmlns:a16="http://schemas.microsoft.com/office/drawing/2014/main" id="{00000000-0008-0000-0500-0000EF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14</xdr:row>
      <xdr:rowOff>28574</xdr:rowOff>
    </xdr:from>
    <xdr:to>
      <xdr:col>17</xdr:col>
      <xdr:colOff>340994</xdr:colOff>
      <xdr:row>17</xdr:row>
      <xdr:rowOff>154304</xdr:rowOff>
    </xdr:to>
    <xdr:sp macro="" textlink="">
      <xdr:nvSpPr>
        <xdr:cNvPr id="241" name="Flowchart: Process 240">
          <a:extLst>
            <a:ext uri="{FF2B5EF4-FFF2-40B4-BE49-F238E27FC236}">
              <a16:creationId xmlns:a16="http://schemas.microsoft.com/office/drawing/2014/main" id="{00000000-0008-0000-0500-0000F100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17</xdr:col>
      <xdr:colOff>457200</xdr:colOff>
      <xdr:row>24</xdr:row>
      <xdr:rowOff>47625</xdr:rowOff>
    </xdr:from>
    <xdr:to>
      <xdr:col>22</xdr:col>
      <xdr:colOff>114300</xdr:colOff>
      <xdr:row>24</xdr:row>
      <xdr:rowOff>47625</xdr:rowOff>
    </xdr:to>
    <xdr:cxnSp macro="">
      <xdr:nvCxnSpPr>
        <xdr:cNvPr id="521742" name="Straight Arrow Connector 73">
          <a:extLst>
            <a:ext uri="{FF2B5EF4-FFF2-40B4-BE49-F238E27FC236}">
              <a16:creationId xmlns:a16="http://schemas.microsoft.com/office/drawing/2014/main" id="{00000000-0008-0000-0500-00000EF60700}"/>
            </a:ext>
          </a:extLst>
        </xdr:cNvPr>
        <xdr:cNvCxnSpPr>
          <a:cxnSpLocks noChangeShapeType="1"/>
        </xdr:cNvCxnSpPr>
      </xdr:nvCxnSpPr>
      <xdr:spPr bwMode="auto">
        <a:xfrm>
          <a:off x="9220200"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561975</xdr:colOff>
      <xdr:row>15</xdr:row>
      <xdr:rowOff>0</xdr:rowOff>
    </xdr:from>
    <xdr:to>
      <xdr:col>24</xdr:col>
      <xdr:colOff>561975</xdr:colOff>
      <xdr:row>23</xdr:row>
      <xdr:rowOff>95250</xdr:rowOff>
    </xdr:to>
    <xdr:cxnSp macro="">
      <xdr:nvCxnSpPr>
        <xdr:cNvPr id="521743" name="Straight Connector 105">
          <a:extLst>
            <a:ext uri="{FF2B5EF4-FFF2-40B4-BE49-F238E27FC236}">
              <a16:creationId xmlns:a16="http://schemas.microsoft.com/office/drawing/2014/main" id="{00000000-0008-0000-0500-00000FF60700}"/>
            </a:ext>
          </a:extLst>
        </xdr:cNvPr>
        <xdr:cNvCxnSpPr>
          <a:cxnSpLocks noChangeShapeType="1"/>
        </xdr:cNvCxnSpPr>
      </xdr:nvCxnSpPr>
      <xdr:spPr bwMode="auto">
        <a:xfrm rot="5400000">
          <a:off x="12525375"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23</xdr:row>
      <xdr:rowOff>114300</xdr:rowOff>
    </xdr:from>
    <xdr:to>
      <xdr:col>25</xdr:col>
      <xdr:colOff>9525</xdr:colOff>
      <xdr:row>23</xdr:row>
      <xdr:rowOff>114300</xdr:rowOff>
    </xdr:to>
    <xdr:cxnSp macro="">
      <xdr:nvCxnSpPr>
        <xdr:cNvPr id="521744" name="Straight Arrow Connector 112">
          <a:extLst>
            <a:ext uri="{FF2B5EF4-FFF2-40B4-BE49-F238E27FC236}">
              <a16:creationId xmlns:a16="http://schemas.microsoft.com/office/drawing/2014/main" id="{00000000-0008-0000-0500-000010F60700}"/>
            </a:ext>
          </a:extLst>
        </xdr:cNvPr>
        <xdr:cNvCxnSpPr>
          <a:cxnSpLocks noChangeShapeType="1"/>
        </xdr:cNvCxnSpPr>
      </xdr:nvCxnSpPr>
      <xdr:spPr bwMode="auto">
        <a:xfrm>
          <a:off x="12715875"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27</xdr:row>
      <xdr:rowOff>161925</xdr:rowOff>
    </xdr:from>
    <xdr:to>
      <xdr:col>22</xdr:col>
      <xdr:colOff>333375</xdr:colOff>
      <xdr:row>27</xdr:row>
      <xdr:rowOff>161925</xdr:rowOff>
    </xdr:to>
    <xdr:cxnSp macro="">
      <xdr:nvCxnSpPr>
        <xdr:cNvPr id="521745" name="Straight Arrow Connector 114">
          <a:extLst>
            <a:ext uri="{FF2B5EF4-FFF2-40B4-BE49-F238E27FC236}">
              <a16:creationId xmlns:a16="http://schemas.microsoft.com/office/drawing/2014/main" id="{00000000-0008-0000-0500-000011F60700}"/>
            </a:ext>
          </a:extLst>
        </xdr:cNvPr>
        <xdr:cNvCxnSpPr>
          <a:cxnSpLocks noChangeShapeType="1"/>
        </xdr:cNvCxnSpPr>
      </xdr:nvCxnSpPr>
      <xdr:spPr bwMode="auto">
        <a:xfrm>
          <a:off x="10258425"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24</xdr:row>
      <xdr:rowOff>142875</xdr:rowOff>
    </xdr:from>
    <xdr:to>
      <xdr:col>22</xdr:col>
      <xdr:colOff>323850</xdr:colOff>
      <xdr:row>28</xdr:row>
      <xdr:rowOff>0</xdr:rowOff>
    </xdr:to>
    <xdr:cxnSp macro="">
      <xdr:nvCxnSpPr>
        <xdr:cNvPr id="521746" name="Straight Connector 117">
          <a:extLst>
            <a:ext uri="{FF2B5EF4-FFF2-40B4-BE49-F238E27FC236}">
              <a16:creationId xmlns:a16="http://schemas.microsoft.com/office/drawing/2014/main" id="{00000000-0008-0000-0500-000012F60700}"/>
            </a:ext>
          </a:extLst>
        </xdr:cNvPr>
        <xdr:cNvCxnSpPr>
          <a:cxnSpLocks noChangeShapeType="1"/>
        </xdr:cNvCxnSpPr>
      </xdr:nvCxnSpPr>
      <xdr:spPr bwMode="auto">
        <a:xfrm rot="5400000">
          <a:off x="11625262"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10</xdr:row>
      <xdr:rowOff>161925</xdr:rowOff>
    </xdr:from>
    <xdr:to>
      <xdr:col>23</xdr:col>
      <xdr:colOff>180975</xdr:colOff>
      <xdr:row>10</xdr:row>
      <xdr:rowOff>161925</xdr:rowOff>
    </xdr:to>
    <xdr:cxnSp macro="">
      <xdr:nvCxnSpPr>
        <xdr:cNvPr id="521747" name="Straight Arrow Connector 118">
          <a:extLst>
            <a:ext uri="{FF2B5EF4-FFF2-40B4-BE49-F238E27FC236}">
              <a16:creationId xmlns:a16="http://schemas.microsoft.com/office/drawing/2014/main" id="{00000000-0008-0000-0500-000013F60700}"/>
            </a:ext>
          </a:extLst>
        </xdr:cNvPr>
        <xdr:cNvCxnSpPr>
          <a:cxnSpLocks noChangeShapeType="1"/>
        </xdr:cNvCxnSpPr>
      </xdr:nvCxnSpPr>
      <xdr:spPr bwMode="auto">
        <a:xfrm>
          <a:off x="11391900" y="237172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11</xdr:row>
      <xdr:rowOff>0</xdr:rowOff>
    </xdr:from>
    <xdr:to>
      <xdr:col>23</xdr:col>
      <xdr:colOff>171450</xdr:colOff>
      <xdr:row>22</xdr:row>
      <xdr:rowOff>38100</xdr:rowOff>
    </xdr:to>
    <xdr:cxnSp macro="">
      <xdr:nvCxnSpPr>
        <xdr:cNvPr id="521748" name="Straight Connector 119">
          <a:extLst>
            <a:ext uri="{FF2B5EF4-FFF2-40B4-BE49-F238E27FC236}">
              <a16:creationId xmlns:a16="http://schemas.microsoft.com/office/drawing/2014/main" id="{00000000-0008-0000-0500-000014F60700}"/>
            </a:ext>
          </a:extLst>
        </xdr:cNvPr>
        <xdr:cNvCxnSpPr>
          <a:cxnSpLocks noChangeShapeType="1"/>
        </xdr:cNvCxnSpPr>
      </xdr:nvCxnSpPr>
      <xdr:spPr bwMode="auto">
        <a:xfrm rot="5400000">
          <a:off x="11344275" y="334327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15</xdr:row>
      <xdr:rowOff>9525</xdr:rowOff>
    </xdr:from>
    <xdr:to>
      <xdr:col>23</xdr:col>
      <xdr:colOff>9525</xdr:colOff>
      <xdr:row>15</xdr:row>
      <xdr:rowOff>9525</xdr:rowOff>
    </xdr:to>
    <xdr:cxnSp macro="">
      <xdr:nvCxnSpPr>
        <xdr:cNvPr id="521749" name="Straight Arrow Connector 120">
          <a:extLst>
            <a:ext uri="{FF2B5EF4-FFF2-40B4-BE49-F238E27FC236}">
              <a16:creationId xmlns:a16="http://schemas.microsoft.com/office/drawing/2014/main" id="{00000000-0008-0000-0500-000015F60700}"/>
            </a:ext>
          </a:extLst>
        </xdr:cNvPr>
        <xdr:cNvCxnSpPr>
          <a:cxnSpLocks noChangeShapeType="1"/>
        </xdr:cNvCxnSpPr>
      </xdr:nvCxnSpPr>
      <xdr:spPr bwMode="auto">
        <a:xfrm>
          <a:off x="9124950" y="3076575"/>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15</xdr:row>
      <xdr:rowOff>9525</xdr:rowOff>
    </xdr:from>
    <xdr:to>
      <xdr:col>23</xdr:col>
      <xdr:colOff>0</xdr:colOff>
      <xdr:row>22</xdr:row>
      <xdr:rowOff>47625</xdr:rowOff>
    </xdr:to>
    <xdr:cxnSp macro="">
      <xdr:nvCxnSpPr>
        <xdr:cNvPr id="521750" name="Straight Connector 121">
          <a:extLst>
            <a:ext uri="{FF2B5EF4-FFF2-40B4-BE49-F238E27FC236}">
              <a16:creationId xmlns:a16="http://schemas.microsoft.com/office/drawing/2014/main" id="{00000000-0008-0000-0500-000016F60700}"/>
            </a:ext>
          </a:extLst>
        </xdr:cNvPr>
        <xdr:cNvCxnSpPr>
          <a:cxnSpLocks noChangeShapeType="1"/>
        </xdr:cNvCxnSpPr>
      </xdr:nvCxnSpPr>
      <xdr:spPr bwMode="auto">
        <a:xfrm rot="5400000">
          <a:off x="11515725" y="3695700"/>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16</xdr:row>
      <xdr:rowOff>76200</xdr:rowOff>
    </xdr:from>
    <xdr:to>
      <xdr:col>22</xdr:col>
      <xdr:colOff>333375</xdr:colOff>
      <xdr:row>16</xdr:row>
      <xdr:rowOff>76200</xdr:rowOff>
    </xdr:to>
    <xdr:cxnSp macro="">
      <xdr:nvCxnSpPr>
        <xdr:cNvPr id="521751" name="Straight Arrow Connector 122">
          <a:extLst>
            <a:ext uri="{FF2B5EF4-FFF2-40B4-BE49-F238E27FC236}">
              <a16:creationId xmlns:a16="http://schemas.microsoft.com/office/drawing/2014/main" id="{00000000-0008-0000-0500-000017F60700}"/>
            </a:ext>
          </a:extLst>
        </xdr:cNvPr>
        <xdr:cNvCxnSpPr>
          <a:cxnSpLocks noChangeShapeType="1"/>
        </xdr:cNvCxnSpPr>
      </xdr:nvCxnSpPr>
      <xdr:spPr bwMode="auto">
        <a:xfrm>
          <a:off x="9115425"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16</xdr:row>
      <xdr:rowOff>66675</xdr:rowOff>
    </xdr:from>
    <xdr:to>
      <xdr:col>22</xdr:col>
      <xdr:colOff>342900</xdr:colOff>
      <xdr:row>22</xdr:row>
      <xdr:rowOff>47625</xdr:rowOff>
    </xdr:to>
    <xdr:cxnSp macro="">
      <xdr:nvCxnSpPr>
        <xdr:cNvPr id="521752" name="Straight Connector 123">
          <a:extLst>
            <a:ext uri="{FF2B5EF4-FFF2-40B4-BE49-F238E27FC236}">
              <a16:creationId xmlns:a16="http://schemas.microsoft.com/office/drawing/2014/main" id="{00000000-0008-0000-0500-000018F60700}"/>
            </a:ext>
          </a:extLst>
        </xdr:cNvPr>
        <xdr:cNvCxnSpPr>
          <a:cxnSpLocks noChangeShapeType="1"/>
        </xdr:cNvCxnSpPr>
      </xdr:nvCxnSpPr>
      <xdr:spPr bwMode="auto">
        <a:xfrm rot="5400000">
          <a:off x="11410950"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85725</xdr:colOff>
      <xdr:row>17</xdr:row>
      <xdr:rowOff>47625</xdr:rowOff>
    </xdr:from>
    <xdr:to>
      <xdr:col>22</xdr:col>
      <xdr:colOff>85725</xdr:colOff>
      <xdr:row>22</xdr:row>
      <xdr:rowOff>152400</xdr:rowOff>
    </xdr:to>
    <xdr:cxnSp macro="">
      <xdr:nvCxnSpPr>
        <xdr:cNvPr id="521753" name="Straight Connector 124">
          <a:extLst>
            <a:ext uri="{FF2B5EF4-FFF2-40B4-BE49-F238E27FC236}">
              <a16:creationId xmlns:a16="http://schemas.microsoft.com/office/drawing/2014/main" id="{00000000-0008-0000-0500-000019F60700}"/>
            </a:ext>
          </a:extLst>
        </xdr:cNvPr>
        <xdr:cNvCxnSpPr>
          <a:cxnSpLocks noChangeShapeType="1"/>
        </xdr:cNvCxnSpPr>
      </xdr:nvCxnSpPr>
      <xdr:spPr bwMode="auto">
        <a:xfrm rot="5400000">
          <a:off x="11177587"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228600</xdr:colOff>
      <xdr:row>23</xdr:row>
      <xdr:rowOff>66675</xdr:rowOff>
    </xdr:from>
    <xdr:to>
      <xdr:col>19</xdr:col>
      <xdr:colOff>502920</xdr:colOff>
      <xdr:row>24</xdr:row>
      <xdr:rowOff>78105</xdr:rowOff>
    </xdr:to>
    <xdr:sp macro="" textlink="">
      <xdr:nvSpPr>
        <xdr:cNvPr id="256" name="Folded Corner 255">
          <a:extLst>
            <a:ext uri="{FF2B5EF4-FFF2-40B4-BE49-F238E27FC236}">
              <a16:creationId xmlns:a16="http://schemas.microsoft.com/office/drawing/2014/main" id="{00000000-0008-0000-0500-000000010000}"/>
            </a:ext>
          </a:extLst>
        </xdr:cNvPr>
        <xdr:cNvSpPr/>
      </xdr:nvSpPr>
      <xdr:spPr bwMode="auto">
        <a:xfrm>
          <a:off x="3143250" y="4505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27</xdr:row>
      <xdr:rowOff>57150</xdr:rowOff>
    </xdr:from>
    <xdr:to>
      <xdr:col>20</xdr:col>
      <xdr:colOff>188595</xdr:colOff>
      <xdr:row>28</xdr:row>
      <xdr:rowOff>68580</xdr:rowOff>
    </xdr:to>
    <xdr:sp macro="" textlink="">
      <xdr:nvSpPr>
        <xdr:cNvPr id="257" name="Folded Corner 256">
          <a:extLst>
            <a:ext uri="{FF2B5EF4-FFF2-40B4-BE49-F238E27FC236}">
              <a16:creationId xmlns:a16="http://schemas.microsoft.com/office/drawing/2014/main" id="{00000000-0008-0000-0500-00000101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21</xdr:col>
      <xdr:colOff>504825</xdr:colOff>
      <xdr:row>21</xdr:row>
      <xdr:rowOff>19050</xdr:rowOff>
    </xdr:from>
    <xdr:to>
      <xdr:col>22</xdr:col>
      <xdr:colOff>217170</xdr:colOff>
      <xdr:row>22</xdr:row>
      <xdr:rowOff>30480</xdr:rowOff>
    </xdr:to>
    <xdr:sp macro="" textlink="">
      <xdr:nvSpPr>
        <xdr:cNvPr id="258" name="Folded Corner 257">
          <a:extLst>
            <a:ext uri="{FF2B5EF4-FFF2-40B4-BE49-F238E27FC236}">
              <a16:creationId xmlns:a16="http://schemas.microsoft.com/office/drawing/2014/main" id="{00000000-0008-0000-0500-000002010000}"/>
            </a:ext>
          </a:extLst>
        </xdr:cNvPr>
        <xdr:cNvSpPr/>
      </xdr:nvSpPr>
      <xdr:spPr bwMode="auto">
        <a:xfrm>
          <a:off x="4543425" y="4114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17</xdr:col>
      <xdr:colOff>457200</xdr:colOff>
      <xdr:row>15</xdr:row>
      <xdr:rowOff>152400</xdr:rowOff>
    </xdr:from>
    <xdr:to>
      <xdr:col>18</xdr:col>
      <xdr:colOff>169545</xdr:colOff>
      <xdr:row>16</xdr:row>
      <xdr:rowOff>163830</xdr:rowOff>
    </xdr:to>
    <xdr:sp macro="" textlink="">
      <xdr:nvSpPr>
        <xdr:cNvPr id="259" name="Folded Corner 258">
          <a:extLst>
            <a:ext uri="{FF2B5EF4-FFF2-40B4-BE49-F238E27FC236}">
              <a16:creationId xmlns:a16="http://schemas.microsoft.com/office/drawing/2014/main" id="{00000000-0008-0000-0500-000003010000}"/>
            </a:ext>
          </a:extLst>
        </xdr:cNvPr>
        <xdr:cNvSpPr/>
      </xdr:nvSpPr>
      <xdr:spPr bwMode="auto">
        <a:xfrm>
          <a:off x="2247900" y="32194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10</xdr:row>
      <xdr:rowOff>66675</xdr:rowOff>
    </xdr:from>
    <xdr:to>
      <xdr:col>22</xdr:col>
      <xdr:colOff>455295</xdr:colOff>
      <xdr:row>11</xdr:row>
      <xdr:rowOff>78105</xdr:rowOff>
    </xdr:to>
    <xdr:sp macro="" textlink="">
      <xdr:nvSpPr>
        <xdr:cNvPr id="261" name="Folded Corner 260">
          <a:extLst>
            <a:ext uri="{FF2B5EF4-FFF2-40B4-BE49-F238E27FC236}">
              <a16:creationId xmlns:a16="http://schemas.microsoft.com/office/drawing/2014/main" id="{00000000-0008-0000-0500-00000501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16</xdr:row>
      <xdr:rowOff>130483</xdr:rowOff>
    </xdr:from>
    <xdr:to>
      <xdr:col>15</xdr:col>
      <xdr:colOff>446386</xdr:colOff>
      <xdr:row>19</xdr:row>
      <xdr:rowOff>119053</xdr:rowOff>
    </xdr:to>
    <xdr:sp macro="" textlink="">
      <xdr:nvSpPr>
        <xdr:cNvPr id="262" name="Cloud Callout 261">
          <a:extLst>
            <a:ext uri="{FF2B5EF4-FFF2-40B4-BE49-F238E27FC236}">
              <a16:creationId xmlns:a16="http://schemas.microsoft.com/office/drawing/2014/main" id="{00000000-0008-0000-0500-00000601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15</xdr:col>
      <xdr:colOff>257175</xdr:colOff>
      <xdr:row>2</xdr:row>
      <xdr:rowOff>95250</xdr:rowOff>
    </xdr:from>
    <xdr:to>
      <xdr:col>15</xdr:col>
      <xdr:colOff>533400</xdr:colOff>
      <xdr:row>2</xdr:row>
      <xdr:rowOff>95250</xdr:rowOff>
    </xdr:to>
    <xdr:cxnSp macro="">
      <xdr:nvCxnSpPr>
        <xdr:cNvPr id="521760" name="Straight Arrow Connector 120">
          <a:extLst>
            <a:ext uri="{FF2B5EF4-FFF2-40B4-BE49-F238E27FC236}">
              <a16:creationId xmlns:a16="http://schemas.microsoft.com/office/drawing/2014/main" id="{00000000-0008-0000-0500-000020F60700}"/>
            </a:ext>
          </a:extLst>
        </xdr:cNvPr>
        <xdr:cNvCxnSpPr>
          <a:cxnSpLocks noChangeShapeType="1"/>
        </xdr:cNvCxnSpPr>
      </xdr:nvCxnSpPr>
      <xdr:spPr bwMode="auto">
        <a:xfrm>
          <a:off x="7896225"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257175</xdr:colOff>
      <xdr:row>3</xdr:row>
      <xdr:rowOff>85725</xdr:rowOff>
    </xdr:from>
    <xdr:to>
      <xdr:col>15</xdr:col>
      <xdr:colOff>533400</xdr:colOff>
      <xdr:row>3</xdr:row>
      <xdr:rowOff>85725</xdr:rowOff>
    </xdr:to>
    <xdr:cxnSp macro="">
      <xdr:nvCxnSpPr>
        <xdr:cNvPr id="521761" name="Straight Arrow Connector 120">
          <a:extLst>
            <a:ext uri="{FF2B5EF4-FFF2-40B4-BE49-F238E27FC236}">
              <a16:creationId xmlns:a16="http://schemas.microsoft.com/office/drawing/2014/main" id="{00000000-0008-0000-0500-000021F60700}"/>
            </a:ext>
          </a:extLst>
        </xdr:cNvPr>
        <xdr:cNvCxnSpPr>
          <a:cxnSpLocks noChangeShapeType="1"/>
        </xdr:cNvCxnSpPr>
      </xdr:nvCxnSpPr>
      <xdr:spPr bwMode="auto">
        <a:xfrm>
          <a:off x="7896225"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257175</xdr:colOff>
      <xdr:row>4</xdr:row>
      <xdr:rowOff>95250</xdr:rowOff>
    </xdr:from>
    <xdr:to>
      <xdr:col>15</xdr:col>
      <xdr:colOff>533400</xdr:colOff>
      <xdr:row>4</xdr:row>
      <xdr:rowOff>95250</xdr:rowOff>
    </xdr:to>
    <xdr:cxnSp macro="">
      <xdr:nvCxnSpPr>
        <xdr:cNvPr id="521762" name="Straight Arrow Connector 120">
          <a:extLst>
            <a:ext uri="{FF2B5EF4-FFF2-40B4-BE49-F238E27FC236}">
              <a16:creationId xmlns:a16="http://schemas.microsoft.com/office/drawing/2014/main" id="{00000000-0008-0000-0500-000022F60700}"/>
            </a:ext>
          </a:extLst>
        </xdr:cNvPr>
        <xdr:cNvCxnSpPr>
          <a:cxnSpLocks noChangeShapeType="1"/>
        </xdr:cNvCxnSpPr>
      </xdr:nvCxnSpPr>
      <xdr:spPr bwMode="auto">
        <a:xfrm>
          <a:off x="7896225"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409575</xdr:colOff>
      <xdr:row>18</xdr:row>
      <xdr:rowOff>114300</xdr:rowOff>
    </xdr:from>
    <xdr:to>
      <xdr:col>17</xdr:col>
      <xdr:colOff>76200</xdr:colOff>
      <xdr:row>21</xdr:row>
      <xdr:rowOff>57150</xdr:rowOff>
    </xdr:to>
    <xdr:sp macro="" textlink="">
      <xdr:nvSpPr>
        <xdr:cNvPr id="269" name="Up-Down Arrow 268">
          <a:extLst>
            <a:ext uri="{FF2B5EF4-FFF2-40B4-BE49-F238E27FC236}">
              <a16:creationId xmlns:a16="http://schemas.microsoft.com/office/drawing/2014/main" id="{00000000-0008-0000-0500-00000D01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15</xdr:col>
      <xdr:colOff>238125</xdr:colOff>
      <xdr:row>5</xdr:row>
      <xdr:rowOff>19050</xdr:rowOff>
    </xdr:from>
    <xdr:to>
      <xdr:col>15</xdr:col>
      <xdr:colOff>512445</xdr:colOff>
      <xdr:row>5</xdr:row>
      <xdr:rowOff>156210</xdr:rowOff>
    </xdr:to>
    <xdr:sp macro="" textlink="">
      <xdr:nvSpPr>
        <xdr:cNvPr id="271" name="Left-Right Arrow 270">
          <a:extLst>
            <a:ext uri="{FF2B5EF4-FFF2-40B4-BE49-F238E27FC236}">
              <a16:creationId xmlns:a16="http://schemas.microsoft.com/office/drawing/2014/main" id="{00000000-0008-0000-0500-00000F010000}"/>
            </a:ext>
          </a:extLst>
        </xdr:cNvPr>
        <xdr:cNvSpPr/>
      </xdr:nvSpPr>
      <xdr:spPr bwMode="auto">
        <a:xfrm>
          <a:off x="904875" y="1171575"/>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2</xdr:row>
      <xdr:rowOff>38100</xdr:rowOff>
    </xdr:from>
    <xdr:to>
      <xdr:col>20</xdr:col>
      <xdr:colOff>541020</xdr:colOff>
      <xdr:row>2</xdr:row>
      <xdr:rowOff>175260</xdr:rowOff>
    </xdr:to>
    <xdr:sp macro="" textlink="">
      <xdr:nvSpPr>
        <xdr:cNvPr id="272" name="Folded Corner 271">
          <a:extLst>
            <a:ext uri="{FF2B5EF4-FFF2-40B4-BE49-F238E27FC236}">
              <a16:creationId xmlns:a16="http://schemas.microsoft.com/office/drawing/2014/main" id="{00000000-0008-0000-0500-000010010000}"/>
            </a:ext>
          </a:extLst>
        </xdr:cNvPr>
        <xdr:cNvSpPr/>
      </xdr:nvSpPr>
      <xdr:spPr bwMode="auto">
        <a:xfrm>
          <a:off x="3743325" y="619125"/>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3</xdr:row>
      <xdr:rowOff>95250</xdr:rowOff>
    </xdr:from>
    <xdr:to>
      <xdr:col>20</xdr:col>
      <xdr:colOff>542925</xdr:colOff>
      <xdr:row>3</xdr:row>
      <xdr:rowOff>95250</xdr:rowOff>
    </xdr:to>
    <xdr:cxnSp macro="">
      <xdr:nvCxnSpPr>
        <xdr:cNvPr id="521766" name="Straight Arrow Connector 112">
          <a:extLst>
            <a:ext uri="{FF2B5EF4-FFF2-40B4-BE49-F238E27FC236}">
              <a16:creationId xmlns:a16="http://schemas.microsoft.com/office/drawing/2014/main" id="{00000000-0008-0000-0500-000026F60700}"/>
            </a:ext>
          </a:extLst>
        </xdr:cNvPr>
        <xdr:cNvCxnSpPr>
          <a:cxnSpLocks noChangeShapeType="1"/>
        </xdr:cNvCxnSpPr>
      </xdr:nvCxnSpPr>
      <xdr:spPr bwMode="auto">
        <a:xfrm>
          <a:off x="10715625"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20</xdr:col>
      <xdr:colOff>257175</xdr:colOff>
      <xdr:row>4</xdr:row>
      <xdr:rowOff>95250</xdr:rowOff>
    </xdr:from>
    <xdr:to>
      <xdr:col>20</xdr:col>
      <xdr:colOff>533400</xdr:colOff>
      <xdr:row>4</xdr:row>
      <xdr:rowOff>95250</xdr:rowOff>
    </xdr:to>
    <xdr:cxnSp macro="">
      <xdr:nvCxnSpPr>
        <xdr:cNvPr id="521767" name="Straight Arrow Connector 112">
          <a:extLst>
            <a:ext uri="{FF2B5EF4-FFF2-40B4-BE49-F238E27FC236}">
              <a16:creationId xmlns:a16="http://schemas.microsoft.com/office/drawing/2014/main" id="{00000000-0008-0000-0500-000027F60700}"/>
            </a:ext>
          </a:extLst>
        </xdr:cNvPr>
        <xdr:cNvCxnSpPr>
          <a:cxnSpLocks noChangeShapeType="1"/>
        </xdr:cNvCxnSpPr>
      </xdr:nvCxnSpPr>
      <xdr:spPr bwMode="auto">
        <a:xfrm>
          <a:off x="10706100"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19</xdr:col>
      <xdr:colOff>381000</xdr:colOff>
      <xdr:row>14</xdr:row>
      <xdr:rowOff>57150</xdr:rowOff>
    </xdr:from>
    <xdr:to>
      <xdr:col>20</xdr:col>
      <xdr:colOff>550545</xdr:colOff>
      <xdr:row>15</xdr:row>
      <xdr:rowOff>68580</xdr:rowOff>
    </xdr:to>
    <xdr:sp macro="" textlink="">
      <xdr:nvSpPr>
        <xdr:cNvPr id="306" name="Folded Corner 305">
          <a:extLst>
            <a:ext uri="{FF2B5EF4-FFF2-40B4-BE49-F238E27FC236}">
              <a16:creationId xmlns:a16="http://schemas.microsoft.com/office/drawing/2014/main" id="{00000000-0008-0000-0500-000032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18</xdr:col>
      <xdr:colOff>96436</xdr:colOff>
      <xdr:row>17</xdr:row>
      <xdr:rowOff>133756</xdr:rowOff>
    </xdr:from>
    <xdr:to>
      <xdr:col>19</xdr:col>
      <xdr:colOff>83101</xdr:colOff>
      <xdr:row>20</xdr:row>
      <xdr:rowOff>76606</xdr:rowOff>
    </xdr:to>
    <xdr:sp macro="" textlink="">
      <xdr:nvSpPr>
        <xdr:cNvPr id="307" name="Cloud Callout 306">
          <a:extLst>
            <a:ext uri="{FF2B5EF4-FFF2-40B4-BE49-F238E27FC236}">
              <a16:creationId xmlns:a16="http://schemas.microsoft.com/office/drawing/2014/main" id="{00000000-0008-0000-0500-000033010000}"/>
            </a:ext>
          </a:extLst>
        </xdr:cNvPr>
        <xdr:cNvSpPr/>
      </xdr:nvSpPr>
      <xdr:spPr bwMode="auto">
        <a:xfrm rot="14424362">
          <a:off x="9800506" y="3497986"/>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20</xdr:col>
      <xdr:colOff>238125</xdr:colOff>
      <xdr:row>19</xdr:row>
      <xdr:rowOff>104774</xdr:rowOff>
    </xdr:from>
    <xdr:to>
      <xdr:col>21</xdr:col>
      <xdr:colOff>224790</xdr:colOff>
      <xdr:row>22</xdr:row>
      <xdr:rowOff>47624</xdr:rowOff>
    </xdr:to>
    <xdr:sp macro="" textlink="">
      <xdr:nvSpPr>
        <xdr:cNvPr id="308" name="Cloud Callout 307">
          <a:extLst>
            <a:ext uri="{FF2B5EF4-FFF2-40B4-BE49-F238E27FC236}">
              <a16:creationId xmlns:a16="http://schemas.microsoft.com/office/drawing/2014/main" id="{00000000-0008-0000-0500-000034010000}"/>
            </a:ext>
          </a:extLst>
        </xdr:cNvPr>
        <xdr:cNvSpPr/>
      </xdr:nvSpPr>
      <xdr:spPr bwMode="auto">
        <a:xfrm rot="14424362">
          <a:off x="11066145" y="3811904"/>
          <a:ext cx="457200" cy="548640"/>
        </a:xfrm>
        <a:prstGeom prst="cloudCallout">
          <a:avLst>
            <a:gd name="adj1" fmla="val -75290"/>
            <a:gd name="adj2" fmla="val 7977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11</xdr:row>
      <xdr:rowOff>47625</xdr:rowOff>
    </xdr:from>
    <xdr:to>
      <xdr:col>19</xdr:col>
      <xdr:colOff>281939</xdr:colOff>
      <xdr:row>13</xdr:row>
      <xdr:rowOff>161925</xdr:rowOff>
    </xdr:to>
    <xdr:sp macro="" textlink="">
      <xdr:nvSpPr>
        <xdr:cNvPr id="309" name="Cloud Callout 308">
          <a:extLst>
            <a:ext uri="{FF2B5EF4-FFF2-40B4-BE49-F238E27FC236}">
              <a16:creationId xmlns:a16="http://schemas.microsoft.com/office/drawing/2014/main" id="{00000000-0008-0000-0500-000035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48</xdr:row>
      <xdr:rowOff>28575</xdr:rowOff>
    </xdr:from>
    <xdr:to>
      <xdr:col>17</xdr:col>
      <xdr:colOff>544830</xdr:colOff>
      <xdr:row>50</xdr:row>
      <xdr:rowOff>142875</xdr:rowOff>
    </xdr:to>
    <xdr:sp macro="" textlink="">
      <xdr:nvSpPr>
        <xdr:cNvPr id="313" name="Oval 312">
          <a:extLst>
            <a:ext uri="{FF2B5EF4-FFF2-40B4-BE49-F238E27FC236}">
              <a16:creationId xmlns:a16="http://schemas.microsoft.com/office/drawing/2014/main" id="{00000000-0008-0000-0500-000039010000}"/>
            </a:ext>
          </a:extLst>
        </xdr:cNvPr>
        <xdr:cNvSpPr/>
      </xdr:nvSpPr>
      <xdr:spPr bwMode="auto">
        <a:xfrm>
          <a:off x="8543925"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48</xdr:row>
      <xdr:rowOff>28575</xdr:rowOff>
    </xdr:from>
    <xdr:to>
      <xdr:col>23</xdr:col>
      <xdr:colOff>544830</xdr:colOff>
      <xdr:row>50</xdr:row>
      <xdr:rowOff>142875</xdr:rowOff>
    </xdr:to>
    <xdr:sp macro="" textlink="">
      <xdr:nvSpPr>
        <xdr:cNvPr id="314" name="Oval 313">
          <a:extLst>
            <a:ext uri="{FF2B5EF4-FFF2-40B4-BE49-F238E27FC236}">
              <a16:creationId xmlns:a16="http://schemas.microsoft.com/office/drawing/2014/main" id="{00000000-0008-0000-0500-00003A010000}"/>
            </a:ext>
          </a:extLst>
        </xdr:cNvPr>
        <xdr:cNvSpPr/>
      </xdr:nvSpPr>
      <xdr:spPr bwMode="auto">
        <a:xfrm>
          <a:off x="11915775"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49</xdr:row>
      <xdr:rowOff>114300</xdr:rowOff>
    </xdr:from>
    <xdr:to>
      <xdr:col>22</xdr:col>
      <xdr:colOff>19050</xdr:colOff>
      <xdr:row>49</xdr:row>
      <xdr:rowOff>114300</xdr:rowOff>
    </xdr:to>
    <xdr:cxnSp macro="">
      <xdr:nvCxnSpPr>
        <xdr:cNvPr id="521774" name="Straight Arrow Connector 12">
          <a:extLst>
            <a:ext uri="{FF2B5EF4-FFF2-40B4-BE49-F238E27FC236}">
              <a16:creationId xmlns:a16="http://schemas.microsoft.com/office/drawing/2014/main" id="{00000000-0008-0000-0500-00002EF60700}"/>
            </a:ext>
          </a:extLst>
        </xdr:cNvPr>
        <xdr:cNvCxnSpPr>
          <a:cxnSpLocks noChangeShapeType="1"/>
        </xdr:cNvCxnSpPr>
      </xdr:nvCxnSpPr>
      <xdr:spPr bwMode="auto">
        <a:xfrm>
          <a:off x="9305925"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52</xdr:row>
      <xdr:rowOff>171449</xdr:rowOff>
    </xdr:from>
    <xdr:to>
      <xdr:col>19</xdr:col>
      <xdr:colOff>360044</xdr:colOff>
      <xdr:row>54</xdr:row>
      <xdr:rowOff>148589</xdr:rowOff>
    </xdr:to>
    <xdr:sp macro="" textlink="">
      <xdr:nvSpPr>
        <xdr:cNvPr id="316" name="Flowchart: Process 315">
          <a:extLst>
            <a:ext uri="{FF2B5EF4-FFF2-40B4-BE49-F238E27FC236}">
              <a16:creationId xmlns:a16="http://schemas.microsoft.com/office/drawing/2014/main" id="{00000000-0008-0000-0500-00003C010000}"/>
            </a:ext>
          </a:extLst>
        </xdr:cNvPr>
        <xdr:cNvSpPr/>
      </xdr:nvSpPr>
      <xdr:spPr bwMode="auto">
        <a:xfrm>
          <a:off x="9848849"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39</xdr:row>
      <xdr:rowOff>9524</xdr:rowOff>
    </xdr:from>
    <xdr:to>
      <xdr:col>25</xdr:col>
      <xdr:colOff>360044</xdr:colOff>
      <xdr:row>40</xdr:row>
      <xdr:rowOff>158114</xdr:rowOff>
    </xdr:to>
    <xdr:sp macro="" textlink="">
      <xdr:nvSpPr>
        <xdr:cNvPr id="317" name="Flowchart: Process 316">
          <a:extLst>
            <a:ext uri="{FF2B5EF4-FFF2-40B4-BE49-F238E27FC236}">
              <a16:creationId xmlns:a16="http://schemas.microsoft.com/office/drawing/2014/main" id="{00000000-0008-0000-0500-00003D010000}"/>
            </a:ext>
          </a:extLst>
        </xdr:cNvPr>
        <xdr:cNvSpPr/>
      </xdr:nvSpPr>
      <xdr:spPr bwMode="auto">
        <a:xfrm>
          <a:off x="13220699"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35</xdr:row>
      <xdr:rowOff>171449</xdr:rowOff>
    </xdr:from>
    <xdr:to>
      <xdr:col>21</xdr:col>
      <xdr:colOff>379094</xdr:colOff>
      <xdr:row>37</xdr:row>
      <xdr:rowOff>148589</xdr:rowOff>
    </xdr:to>
    <xdr:sp macro="" textlink="">
      <xdr:nvSpPr>
        <xdr:cNvPr id="318" name="Flowchart: Process 317">
          <a:extLst>
            <a:ext uri="{FF2B5EF4-FFF2-40B4-BE49-F238E27FC236}">
              <a16:creationId xmlns:a16="http://schemas.microsoft.com/office/drawing/2014/main" id="{00000000-0008-0000-0500-00003E010000}"/>
            </a:ext>
          </a:extLst>
        </xdr:cNvPr>
        <xdr:cNvSpPr/>
      </xdr:nvSpPr>
      <xdr:spPr bwMode="auto">
        <a:xfrm>
          <a:off x="10991849"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40</xdr:row>
      <xdr:rowOff>28574</xdr:rowOff>
    </xdr:from>
    <xdr:to>
      <xdr:col>17</xdr:col>
      <xdr:colOff>340994</xdr:colOff>
      <xdr:row>43</xdr:row>
      <xdr:rowOff>154304</xdr:rowOff>
    </xdr:to>
    <xdr:sp macro="" textlink="">
      <xdr:nvSpPr>
        <xdr:cNvPr id="319" name="Flowchart: Process 318">
          <a:extLst>
            <a:ext uri="{FF2B5EF4-FFF2-40B4-BE49-F238E27FC236}">
              <a16:creationId xmlns:a16="http://schemas.microsoft.com/office/drawing/2014/main" id="{00000000-0008-0000-0500-00003F01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41</xdr:row>
      <xdr:rowOff>0</xdr:rowOff>
    </xdr:from>
    <xdr:to>
      <xdr:col>24</xdr:col>
      <xdr:colOff>561975</xdr:colOff>
      <xdr:row>49</xdr:row>
      <xdr:rowOff>95250</xdr:rowOff>
    </xdr:to>
    <xdr:cxnSp macro="">
      <xdr:nvCxnSpPr>
        <xdr:cNvPr id="521779" name="Straight Connector 105">
          <a:extLst>
            <a:ext uri="{FF2B5EF4-FFF2-40B4-BE49-F238E27FC236}">
              <a16:creationId xmlns:a16="http://schemas.microsoft.com/office/drawing/2014/main" id="{00000000-0008-0000-0500-000033F60700}"/>
            </a:ext>
          </a:extLst>
        </xdr:cNvPr>
        <xdr:cNvCxnSpPr>
          <a:cxnSpLocks noChangeShapeType="1"/>
        </xdr:cNvCxnSpPr>
      </xdr:nvCxnSpPr>
      <xdr:spPr bwMode="auto">
        <a:xfrm rot="5400000">
          <a:off x="12525375"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49</xdr:row>
      <xdr:rowOff>114300</xdr:rowOff>
    </xdr:from>
    <xdr:to>
      <xdr:col>25</xdr:col>
      <xdr:colOff>9525</xdr:colOff>
      <xdr:row>49</xdr:row>
      <xdr:rowOff>114300</xdr:rowOff>
    </xdr:to>
    <xdr:cxnSp macro="">
      <xdr:nvCxnSpPr>
        <xdr:cNvPr id="521780" name="Straight Arrow Connector 112">
          <a:extLst>
            <a:ext uri="{FF2B5EF4-FFF2-40B4-BE49-F238E27FC236}">
              <a16:creationId xmlns:a16="http://schemas.microsoft.com/office/drawing/2014/main" id="{00000000-0008-0000-0500-000034F60700}"/>
            </a:ext>
          </a:extLst>
        </xdr:cNvPr>
        <xdr:cNvCxnSpPr>
          <a:cxnSpLocks noChangeShapeType="1"/>
        </xdr:cNvCxnSpPr>
      </xdr:nvCxnSpPr>
      <xdr:spPr bwMode="auto">
        <a:xfrm>
          <a:off x="12715875"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53</xdr:row>
      <xdr:rowOff>161925</xdr:rowOff>
    </xdr:from>
    <xdr:to>
      <xdr:col>22</xdr:col>
      <xdr:colOff>333375</xdr:colOff>
      <xdr:row>53</xdr:row>
      <xdr:rowOff>161925</xdr:rowOff>
    </xdr:to>
    <xdr:cxnSp macro="">
      <xdr:nvCxnSpPr>
        <xdr:cNvPr id="521781" name="Straight Arrow Connector 114">
          <a:extLst>
            <a:ext uri="{FF2B5EF4-FFF2-40B4-BE49-F238E27FC236}">
              <a16:creationId xmlns:a16="http://schemas.microsoft.com/office/drawing/2014/main" id="{00000000-0008-0000-0500-000035F60700}"/>
            </a:ext>
          </a:extLst>
        </xdr:cNvPr>
        <xdr:cNvCxnSpPr>
          <a:cxnSpLocks noChangeShapeType="1"/>
        </xdr:cNvCxnSpPr>
      </xdr:nvCxnSpPr>
      <xdr:spPr bwMode="auto">
        <a:xfrm>
          <a:off x="10258425"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50</xdr:row>
      <xdr:rowOff>142875</xdr:rowOff>
    </xdr:from>
    <xdr:to>
      <xdr:col>22</xdr:col>
      <xdr:colOff>323850</xdr:colOff>
      <xdr:row>54</xdr:row>
      <xdr:rowOff>0</xdr:rowOff>
    </xdr:to>
    <xdr:cxnSp macro="">
      <xdr:nvCxnSpPr>
        <xdr:cNvPr id="521782" name="Straight Connector 117">
          <a:extLst>
            <a:ext uri="{FF2B5EF4-FFF2-40B4-BE49-F238E27FC236}">
              <a16:creationId xmlns:a16="http://schemas.microsoft.com/office/drawing/2014/main" id="{00000000-0008-0000-0500-000036F60700}"/>
            </a:ext>
          </a:extLst>
        </xdr:cNvPr>
        <xdr:cNvCxnSpPr>
          <a:cxnSpLocks noChangeShapeType="1"/>
        </xdr:cNvCxnSpPr>
      </xdr:nvCxnSpPr>
      <xdr:spPr bwMode="auto">
        <a:xfrm rot="5400000">
          <a:off x="11625262"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36</xdr:row>
      <xdr:rowOff>161925</xdr:rowOff>
    </xdr:from>
    <xdr:to>
      <xdr:col>23</xdr:col>
      <xdr:colOff>180975</xdr:colOff>
      <xdr:row>36</xdr:row>
      <xdr:rowOff>161925</xdr:rowOff>
    </xdr:to>
    <xdr:cxnSp macro="">
      <xdr:nvCxnSpPr>
        <xdr:cNvPr id="521783" name="Straight Arrow Connector 118">
          <a:extLst>
            <a:ext uri="{FF2B5EF4-FFF2-40B4-BE49-F238E27FC236}">
              <a16:creationId xmlns:a16="http://schemas.microsoft.com/office/drawing/2014/main" id="{00000000-0008-0000-0500-000037F60700}"/>
            </a:ext>
          </a:extLst>
        </xdr:cNvPr>
        <xdr:cNvCxnSpPr>
          <a:cxnSpLocks noChangeShapeType="1"/>
        </xdr:cNvCxnSpPr>
      </xdr:nvCxnSpPr>
      <xdr:spPr bwMode="auto">
        <a:xfrm>
          <a:off x="11391900" y="701040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37</xdr:row>
      <xdr:rowOff>0</xdr:rowOff>
    </xdr:from>
    <xdr:to>
      <xdr:col>23</xdr:col>
      <xdr:colOff>171450</xdr:colOff>
      <xdr:row>48</xdr:row>
      <xdr:rowOff>38100</xdr:rowOff>
    </xdr:to>
    <xdr:cxnSp macro="">
      <xdr:nvCxnSpPr>
        <xdr:cNvPr id="521784" name="Straight Connector 119">
          <a:extLst>
            <a:ext uri="{FF2B5EF4-FFF2-40B4-BE49-F238E27FC236}">
              <a16:creationId xmlns:a16="http://schemas.microsoft.com/office/drawing/2014/main" id="{00000000-0008-0000-0500-000038F60700}"/>
            </a:ext>
          </a:extLst>
        </xdr:cNvPr>
        <xdr:cNvCxnSpPr>
          <a:cxnSpLocks noChangeShapeType="1"/>
        </xdr:cNvCxnSpPr>
      </xdr:nvCxnSpPr>
      <xdr:spPr bwMode="auto">
        <a:xfrm rot="5400000">
          <a:off x="11344275" y="798195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41</xdr:row>
      <xdr:rowOff>9525</xdr:rowOff>
    </xdr:from>
    <xdr:to>
      <xdr:col>23</xdr:col>
      <xdr:colOff>9525</xdr:colOff>
      <xdr:row>41</xdr:row>
      <xdr:rowOff>9525</xdr:rowOff>
    </xdr:to>
    <xdr:cxnSp macro="">
      <xdr:nvCxnSpPr>
        <xdr:cNvPr id="521785" name="Straight Arrow Connector 120">
          <a:extLst>
            <a:ext uri="{FF2B5EF4-FFF2-40B4-BE49-F238E27FC236}">
              <a16:creationId xmlns:a16="http://schemas.microsoft.com/office/drawing/2014/main" id="{00000000-0008-0000-0500-000039F60700}"/>
            </a:ext>
          </a:extLst>
        </xdr:cNvPr>
        <xdr:cNvCxnSpPr>
          <a:cxnSpLocks noChangeShapeType="1"/>
        </xdr:cNvCxnSpPr>
      </xdr:nvCxnSpPr>
      <xdr:spPr bwMode="auto">
        <a:xfrm>
          <a:off x="9124950" y="77152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41</xdr:row>
      <xdr:rowOff>9525</xdr:rowOff>
    </xdr:from>
    <xdr:to>
      <xdr:col>23</xdr:col>
      <xdr:colOff>0</xdr:colOff>
      <xdr:row>48</xdr:row>
      <xdr:rowOff>47625</xdr:rowOff>
    </xdr:to>
    <xdr:cxnSp macro="">
      <xdr:nvCxnSpPr>
        <xdr:cNvPr id="521786" name="Straight Connector 121">
          <a:extLst>
            <a:ext uri="{FF2B5EF4-FFF2-40B4-BE49-F238E27FC236}">
              <a16:creationId xmlns:a16="http://schemas.microsoft.com/office/drawing/2014/main" id="{00000000-0008-0000-0500-00003AF60700}"/>
            </a:ext>
          </a:extLst>
        </xdr:cNvPr>
        <xdr:cNvCxnSpPr>
          <a:cxnSpLocks noChangeShapeType="1"/>
        </xdr:cNvCxnSpPr>
      </xdr:nvCxnSpPr>
      <xdr:spPr bwMode="auto">
        <a:xfrm rot="5400000">
          <a:off x="11515725" y="833437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42</xdr:row>
      <xdr:rowOff>76200</xdr:rowOff>
    </xdr:from>
    <xdr:to>
      <xdr:col>22</xdr:col>
      <xdr:colOff>333375</xdr:colOff>
      <xdr:row>42</xdr:row>
      <xdr:rowOff>76200</xdr:rowOff>
    </xdr:to>
    <xdr:cxnSp macro="">
      <xdr:nvCxnSpPr>
        <xdr:cNvPr id="521787" name="Straight Arrow Connector 122">
          <a:extLst>
            <a:ext uri="{FF2B5EF4-FFF2-40B4-BE49-F238E27FC236}">
              <a16:creationId xmlns:a16="http://schemas.microsoft.com/office/drawing/2014/main" id="{00000000-0008-0000-0500-00003BF60700}"/>
            </a:ext>
          </a:extLst>
        </xdr:cNvPr>
        <xdr:cNvCxnSpPr>
          <a:cxnSpLocks noChangeShapeType="1"/>
        </xdr:cNvCxnSpPr>
      </xdr:nvCxnSpPr>
      <xdr:spPr bwMode="auto">
        <a:xfrm>
          <a:off x="9115425" y="79533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42</xdr:row>
      <xdr:rowOff>66675</xdr:rowOff>
    </xdr:from>
    <xdr:to>
      <xdr:col>22</xdr:col>
      <xdr:colOff>342900</xdr:colOff>
      <xdr:row>48</xdr:row>
      <xdr:rowOff>47625</xdr:rowOff>
    </xdr:to>
    <xdr:cxnSp macro="">
      <xdr:nvCxnSpPr>
        <xdr:cNvPr id="521788" name="Straight Connector 123">
          <a:extLst>
            <a:ext uri="{FF2B5EF4-FFF2-40B4-BE49-F238E27FC236}">
              <a16:creationId xmlns:a16="http://schemas.microsoft.com/office/drawing/2014/main" id="{00000000-0008-0000-0500-00003CF60700}"/>
            </a:ext>
          </a:extLst>
        </xdr:cNvPr>
        <xdr:cNvCxnSpPr>
          <a:cxnSpLocks noChangeShapeType="1"/>
        </xdr:cNvCxnSpPr>
      </xdr:nvCxnSpPr>
      <xdr:spPr bwMode="auto">
        <a:xfrm rot="5400000">
          <a:off x="11410950" y="8448675"/>
          <a:ext cx="10096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49</xdr:row>
      <xdr:rowOff>19050</xdr:rowOff>
    </xdr:from>
    <xdr:to>
      <xdr:col>19</xdr:col>
      <xdr:colOff>512445</xdr:colOff>
      <xdr:row>50</xdr:row>
      <xdr:rowOff>30480</xdr:rowOff>
    </xdr:to>
    <xdr:sp macro="" textlink="">
      <xdr:nvSpPr>
        <xdr:cNvPr id="334" name="Folded Corner 333">
          <a:extLst>
            <a:ext uri="{FF2B5EF4-FFF2-40B4-BE49-F238E27FC236}">
              <a16:creationId xmlns:a16="http://schemas.microsoft.com/office/drawing/2014/main" id="{00000000-0008-0000-0500-00004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53</xdr:row>
      <xdr:rowOff>57150</xdr:rowOff>
    </xdr:from>
    <xdr:to>
      <xdr:col>20</xdr:col>
      <xdr:colOff>188595</xdr:colOff>
      <xdr:row>54</xdr:row>
      <xdr:rowOff>68580</xdr:rowOff>
    </xdr:to>
    <xdr:sp macro="" textlink="">
      <xdr:nvSpPr>
        <xdr:cNvPr id="335" name="Folded Corner 334">
          <a:extLst>
            <a:ext uri="{FF2B5EF4-FFF2-40B4-BE49-F238E27FC236}">
              <a16:creationId xmlns:a16="http://schemas.microsoft.com/office/drawing/2014/main" id="{00000000-0008-0000-0500-00004F010000}"/>
            </a:ext>
          </a:extLst>
        </xdr:cNvPr>
        <xdr:cNvSpPr/>
      </xdr:nvSpPr>
      <xdr:spPr bwMode="auto">
        <a:xfrm>
          <a:off x="10696575"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42</xdr:row>
      <xdr:rowOff>0</xdr:rowOff>
    </xdr:from>
    <xdr:to>
      <xdr:col>20</xdr:col>
      <xdr:colOff>198120</xdr:colOff>
      <xdr:row>43</xdr:row>
      <xdr:rowOff>11430</xdr:rowOff>
    </xdr:to>
    <xdr:sp macro="" textlink="">
      <xdr:nvSpPr>
        <xdr:cNvPr id="337" name="Folded Corner 336">
          <a:extLst>
            <a:ext uri="{FF2B5EF4-FFF2-40B4-BE49-F238E27FC236}">
              <a16:creationId xmlns:a16="http://schemas.microsoft.com/office/drawing/2014/main" id="{00000000-0008-0000-0500-000051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22</xdr:col>
      <xdr:colOff>180975</xdr:colOff>
      <xdr:row>36</xdr:row>
      <xdr:rowOff>66675</xdr:rowOff>
    </xdr:from>
    <xdr:to>
      <xdr:col>22</xdr:col>
      <xdr:colOff>455295</xdr:colOff>
      <xdr:row>37</xdr:row>
      <xdr:rowOff>78105</xdr:rowOff>
    </xdr:to>
    <xdr:sp macro="" textlink="">
      <xdr:nvSpPr>
        <xdr:cNvPr id="338" name="Folded Corner 337">
          <a:extLst>
            <a:ext uri="{FF2B5EF4-FFF2-40B4-BE49-F238E27FC236}">
              <a16:creationId xmlns:a16="http://schemas.microsoft.com/office/drawing/2014/main" id="{00000000-0008-0000-0500-000052010000}"/>
            </a:ext>
          </a:extLst>
        </xdr:cNvPr>
        <xdr:cNvSpPr/>
      </xdr:nvSpPr>
      <xdr:spPr bwMode="auto">
        <a:xfrm>
          <a:off x="12087225"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42</xdr:row>
      <xdr:rowOff>130483</xdr:rowOff>
    </xdr:from>
    <xdr:to>
      <xdr:col>15</xdr:col>
      <xdr:colOff>446386</xdr:colOff>
      <xdr:row>45</xdr:row>
      <xdr:rowOff>119053</xdr:rowOff>
    </xdr:to>
    <xdr:sp macro="" textlink="">
      <xdr:nvSpPr>
        <xdr:cNvPr id="339" name="Cloud Callout 338">
          <a:extLst>
            <a:ext uri="{FF2B5EF4-FFF2-40B4-BE49-F238E27FC236}">
              <a16:creationId xmlns:a16="http://schemas.microsoft.com/office/drawing/2014/main" id="{00000000-0008-0000-0500-000053010000}"/>
            </a:ext>
          </a:extLst>
        </xdr:cNvPr>
        <xdr:cNvSpPr/>
      </xdr:nvSpPr>
      <xdr:spPr bwMode="auto">
        <a:xfrm rot="14424362">
          <a:off x="7824451"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44</xdr:row>
      <xdr:rowOff>114300</xdr:rowOff>
    </xdr:from>
    <xdr:to>
      <xdr:col>17</xdr:col>
      <xdr:colOff>76200</xdr:colOff>
      <xdr:row>47</xdr:row>
      <xdr:rowOff>57150</xdr:rowOff>
    </xdr:to>
    <xdr:sp macro="" textlink="">
      <xdr:nvSpPr>
        <xdr:cNvPr id="342" name="Up-Down Arrow 341">
          <a:extLst>
            <a:ext uri="{FF2B5EF4-FFF2-40B4-BE49-F238E27FC236}">
              <a16:creationId xmlns:a16="http://schemas.microsoft.com/office/drawing/2014/main" id="{00000000-0008-0000-0500-000056010000}"/>
            </a:ext>
          </a:extLst>
        </xdr:cNvPr>
        <xdr:cNvSpPr/>
      </xdr:nvSpPr>
      <xdr:spPr bwMode="auto">
        <a:xfrm>
          <a:off x="8943975"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40</xdr:row>
      <xdr:rowOff>57150</xdr:rowOff>
    </xdr:from>
    <xdr:to>
      <xdr:col>20</xdr:col>
      <xdr:colOff>550545</xdr:colOff>
      <xdr:row>41</xdr:row>
      <xdr:rowOff>68580</xdr:rowOff>
    </xdr:to>
    <xdr:sp macro="" textlink="">
      <xdr:nvSpPr>
        <xdr:cNvPr id="344" name="Folded Corner 343">
          <a:extLst>
            <a:ext uri="{FF2B5EF4-FFF2-40B4-BE49-F238E27FC236}">
              <a16:creationId xmlns:a16="http://schemas.microsoft.com/office/drawing/2014/main" id="{00000000-0008-0000-0500-000058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20</xdr:col>
      <xdr:colOff>134535</xdr:colOff>
      <xdr:row>44</xdr:row>
      <xdr:rowOff>405</xdr:rowOff>
    </xdr:from>
    <xdr:to>
      <xdr:col>21</xdr:col>
      <xdr:colOff>121200</xdr:colOff>
      <xdr:row>46</xdr:row>
      <xdr:rowOff>114705</xdr:rowOff>
    </xdr:to>
    <xdr:sp macro="" textlink="">
      <xdr:nvSpPr>
        <xdr:cNvPr id="345" name="Cloud Callout 344">
          <a:extLst>
            <a:ext uri="{FF2B5EF4-FFF2-40B4-BE49-F238E27FC236}">
              <a16:creationId xmlns:a16="http://schemas.microsoft.com/office/drawing/2014/main" id="{00000000-0008-0000-0500-000059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37</xdr:row>
      <xdr:rowOff>47625</xdr:rowOff>
    </xdr:from>
    <xdr:to>
      <xdr:col>19</xdr:col>
      <xdr:colOff>281939</xdr:colOff>
      <xdr:row>39</xdr:row>
      <xdr:rowOff>161925</xdr:rowOff>
    </xdr:to>
    <xdr:sp macro="" textlink="">
      <xdr:nvSpPr>
        <xdr:cNvPr id="347" name="Cloud Callout 346">
          <a:extLst>
            <a:ext uri="{FF2B5EF4-FFF2-40B4-BE49-F238E27FC236}">
              <a16:creationId xmlns:a16="http://schemas.microsoft.com/office/drawing/2014/main" id="{00000000-0008-0000-0500-00005B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74</xdr:row>
      <xdr:rowOff>28575</xdr:rowOff>
    </xdr:from>
    <xdr:to>
      <xdr:col>17</xdr:col>
      <xdr:colOff>544830</xdr:colOff>
      <xdr:row>76</xdr:row>
      <xdr:rowOff>142875</xdr:rowOff>
    </xdr:to>
    <xdr:sp macro="" textlink="">
      <xdr:nvSpPr>
        <xdr:cNvPr id="349" name="Oval 348">
          <a:extLst>
            <a:ext uri="{FF2B5EF4-FFF2-40B4-BE49-F238E27FC236}">
              <a16:creationId xmlns:a16="http://schemas.microsoft.com/office/drawing/2014/main" id="{00000000-0008-0000-0500-00005D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74</xdr:row>
      <xdr:rowOff>28575</xdr:rowOff>
    </xdr:from>
    <xdr:to>
      <xdr:col>23</xdr:col>
      <xdr:colOff>544830</xdr:colOff>
      <xdr:row>76</xdr:row>
      <xdr:rowOff>142875</xdr:rowOff>
    </xdr:to>
    <xdr:sp macro="" textlink="">
      <xdr:nvSpPr>
        <xdr:cNvPr id="350" name="Oval 349">
          <a:extLst>
            <a:ext uri="{FF2B5EF4-FFF2-40B4-BE49-F238E27FC236}">
              <a16:creationId xmlns:a16="http://schemas.microsoft.com/office/drawing/2014/main" id="{00000000-0008-0000-0500-00005E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75</xdr:row>
      <xdr:rowOff>114300</xdr:rowOff>
    </xdr:from>
    <xdr:to>
      <xdr:col>22</xdr:col>
      <xdr:colOff>19050</xdr:colOff>
      <xdr:row>75</xdr:row>
      <xdr:rowOff>114300</xdr:rowOff>
    </xdr:to>
    <xdr:cxnSp macro="">
      <xdr:nvCxnSpPr>
        <xdr:cNvPr id="521800" name="Straight Arrow Connector 12">
          <a:extLst>
            <a:ext uri="{FF2B5EF4-FFF2-40B4-BE49-F238E27FC236}">
              <a16:creationId xmlns:a16="http://schemas.microsoft.com/office/drawing/2014/main" id="{00000000-0008-0000-0500-000048F60700}"/>
            </a:ext>
          </a:extLst>
        </xdr:cNvPr>
        <xdr:cNvCxnSpPr>
          <a:cxnSpLocks noChangeShapeType="1"/>
        </xdr:cNvCxnSpPr>
      </xdr:nvCxnSpPr>
      <xdr:spPr bwMode="auto">
        <a:xfrm>
          <a:off x="9305925" y="13830300"/>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78</xdr:row>
      <xdr:rowOff>171449</xdr:rowOff>
    </xdr:from>
    <xdr:to>
      <xdr:col>19</xdr:col>
      <xdr:colOff>360044</xdr:colOff>
      <xdr:row>80</xdr:row>
      <xdr:rowOff>148589</xdr:rowOff>
    </xdr:to>
    <xdr:sp macro="" textlink="">
      <xdr:nvSpPr>
        <xdr:cNvPr id="352" name="Flowchart: Process 351">
          <a:extLst>
            <a:ext uri="{FF2B5EF4-FFF2-40B4-BE49-F238E27FC236}">
              <a16:creationId xmlns:a16="http://schemas.microsoft.com/office/drawing/2014/main" id="{00000000-0008-0000-0500-000060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65</xdr:row>
      <xdr:rowOff>9524</xdr:rowOff>
    </xdr:from>
    <xdr:to>
      <xdr:col>25</xdr:col>
      <xdr:colOff>360044</xdr:colOff>
      <xdr:row>66</xdr:row>
      <xdr:rowOff>158114</xdr:rowOff>
    </xdr:to>
    <xdr:sp macro="" textlink="">
      <xdr:nvSpPr>
        <xdr:cNvPr id="353" name="Flowchart: Process 352">
          <a:extLst>
            <a:ext uri="{FF2B5EF4-FFF2-40B4-BE49-F238E27FC236}">
              <a16:creationId xmlns:a16="http://schemas.microsoft.com/office/drawing/2014/main" id="{00000000-0008-0000-0500-000061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61</xdr:row>
      <xdr:rowOff>171449</xdr:rowOff>
    </xdr:from>
    <xdr:to>
      <xdr:col>21</xdr:col>
      <xdr:colOff>379094</xdr:colOff>
      <xdr:row>63</xdr:row>
      <xdr:rowOff>148589</xdr:rowOff>
    </xdr:to>
    <xdr:sp macro="" textlink="">
      <xdr:nvSpPr>
        <xdr:cNvPr id="354" name="Flowchart: Process 353">
          <a:extLst>
            <a:ext uri="{FF2B5EF4-FFF2-40B4-BE49-F238E27FC236}">
              <a16:creationId xmlns:a16="http://schemas.microsoft.com/office/drawing/2014/main" id="{00000000-0008-0000-0500-000062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66</xdr:row>
      <xdr:rowOff>28574</xdr:rowOff>
    </xdr:from>
    <xdr:to>
      <xdr:col>17</xdr:col>
      <xdr:colOff>340994</xdr:colOff>
      <xdr:row>69</xdr:row>
      <xdr:rowOff>154304</xdr:rowOff>
    </xdr:to>
    <xdr:sp macro="" textlink="">
      <xdr:nvSpPr>
        <xdr:cNvPr id="355" name="Flowchart: Process 354">
          <a:extLst>
            <a:ext uri="{FF2B5EF4-FFF2-40B4-BE49-F238E27FC236}">
              <a16:creationId xmlns:a16="http://schemas.microsoft.com/office/drawing/2014/main" id="{00000000-0008-0000-0500-000063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67</xdr:row>
      <xdr:rowOff>0</xdr:rowOff>
    </xdr:from>
    <xdr:to>
      <xdr:col>24</xdr:col>
      <xdr:colOff>561975</xdr:colOff>
      <xdr:row>75</xdr:row>
      <xdr:rowOff>95250</xdr:rowOff>
    </xdr:to>
    <xdr:cxnSp macro="">
      <xdr:nvCxnSpPr>
        <xdr:cNvPr id="521805" name="Straight Connector 105">
          <a:extLst>
            <a:ext uri="{FF2B5EF4-FFF2-40B4-BE49-F238E27FC236}">
              <a16:creationId xmlns:a16="http://schemas.microsoft.com/office/drawing/2014/main" id="{00000000-0008-0000-0500-00004DF60700}"/>
            </a:ext>
          </a:extLst>
        </xdr:cNvPr>
        <xdr:cNvCxnSpPr>
          <a:cxnSpLocks noChangeShapeType="1"/>
        </xdr:cNvCxnSpPr>
      </xdr:nvCxnSpPr>
      <xdr:spPr bwMode="auto">
        <a:xfrm rot="5400000">
          <a:off x="12525375" y="1307782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75</xdr:row>
      <xdr:rowOff>114300</xdr:rowOff>
    </xdr:from>
    <xdr:to>
      <xdr:col>25</xdr:col>
      <xdr:colOff>9525</xdr:colOff>
      <xdr:row>75</xdr:row>
      <xdr:rowOff>114300</xdr:rowOff>
    </xdr:to>
    <xdr:cxnSp macro="">
      <xdr:nvCxnSpPr>
        <xdr:cNvPr id="521806" name="Straight Arrow Connector 112">
          <a:extLst>
            <a:ext uri="{FF2B5EF4-FFF2-40B4-BE49-F238E27FC236}">
              <a16:creationId xmlns:a16="http://schemas.microsoft.com/office/drawing/2014/main" id="{00000000-0008-0000-0500-00004EF60700}"/>
            </a:ext>
          </a:extLst>
        </xdr:cNvPr>
        <xdr:cNvCxnSpPr>
          <a:cxnSpLocks noChangeShapeType="1"/>
        </xdr:cNvCxnSpPr>
      </xdr:nvCxnSpPr>
      <xdr:spPr bwMode="auto">
        <a:xfrm>
          <a:off x="12715875" y="1383030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79</xdr:row>
      <xdr:rowOff>161925</xdr:rowOff>
    </xdr:from>
    <xdr:to>
      <xdr:col>22</xdr:col>
      <xdr:colOff>333375</xdr:colOff>
      <xdr:row>79</xdr:row>
      <xdr:rowOff>161925</xdr:rowOff>
    </xdr:to>
    <xdr:cxnSp macro="">
      <xdr:nvCxnSpPr>
        <xdr:cNvPr id="521807" name="Straight Arrow Connector 114">
          <a:extLst>
            <a:ext uri="{FF2B5EF4-FFF2-40B4-BE49-F238E27FC236}">
              <a16:creationId xmlns:a16="http://schemas.microsoft.com/office/drawing/2014/main" id="{00000000-0008-0000-0500-00004FF60700}"/>
            </a:ext>
          </a:extLst>
        </xdr:cNvPr>
        <xdr:cNvCxnSpPr>
          <a:cxnSpLocks noChangeShapeType="1"/>
        </xdr:cNvCxnSpPr>
      </xdr:nvCxnSpPr>
      <xdr:spPr bwMode="auto">
        <a:xfrm>
          <a:off x="10258425" y="1456372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76</xdr:row>
      <xdr:rowOff>142875</xdr:rowOff>
    </xdr:from>
    <xdr:to>
      <xdr:col>22</xdr:col>
      <xdr:colOff>323850</xdr:colOff>
      <xdr:row>80</xdr:row>
      <xdr:rowOff>0</xdr:rowOff>
    </xdr:to>
    <xdr:cxnSp macro="">
      <xdr:nvCxnSpPr>
        <xdr:cNvPr id="521808" name="Straight Connector 117">
          <a:extLst>
            <a:ext uri="{FF2B5EF4-FFF2-40B4-BE49-F238E27FC236}">
              <a16:creationId xmlns:a16="http://schemas.microsoft.com/office/drawing/2014/main" id="{00000000-0008-0000-0500-000050F60700}"/>
            </a:ext>
          </a:extLst>
        </xdr:cNvPr>
        <xdr:cNvCxnSpPr>
          <a:cxnSpLocks noChangeShapeType="1"/>
        </xdr:cNvCxnSpPr>
      </xdr:nvCxnSpPr>
      <xdr:spPr bwMode="auto">
        <a:xfrm rot="5400000">
          <a:off x="11625262" y="1430178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62</xdr:row>
      <xdr:rowOff>161925</xdr:rowOff>
    </xdr:from>
    <xdr:to>
      <xdr:col>23</xdr:col>
      <xdr:colOff>180975</xdr:colOff>
      <xdr:row>62</xdr:row>
      <xdr:rowOff>161925</xdr:rowOff>
    </xdr:to>
    <xdr:cxnSp macro="">
      <xdr:nvCxnSpPr>
        <xdr:cNvPr id="521809" name="Straight Arrow Connector 118">
          <a:extLst>
            <a:ext uri="{FF2B5EF4-FFF2-40B4-BE49-F238E27FC236}">
              <a16:creationId xmlns:a16="http://schemas.microsoft.com/office/drawing/2014/main" id="{00000000-0008-0000-0500-000051F60700}"/>
            </a:ext>
          </a:extLst>
        </xdr:cNvPr>
        <xdr:cNvCxnSpPr>
          <a:cxnSpLocks noChangeShapeType="1"/>
        </xdr:cNvCxnSpPr>
      </xdr:nvCxnSpPr>
      <xdr:spPr bwMode="auto">
        <a:xfrm>
          <a:off x="11391900" y="1164907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63</xdr:row>
      <xdr:rowOff>0</xdr:rowOff>
    </xdr:from>
    <xdr:to>
      <xdr:col>23</xdr:col>
      <xdr:colOff>171450</xdr:colOff>
      <xdr:row>74</xdr:row>
      <xdr:rowOff>38100</xdr:rowOff>
    </xdr:to>
    <xdr:cxnSp macro="">
      <xdr:nvCxnSpPr>
        <xdr:cNvPr id="521810" name="Straight Connector 119">
          <a:extLst>
            <a:ext uri="{FF2B5EF4-FFF2-40B4-BE49-F238E27FC236}">
              <a16:creationId xmlns:a16="http://schemas.microsoft.com/office/drawing/2014/main" id="{00000000-0008-0000-0500-000052F60700}"/>
            </a:ext>
          </a:extLst>
        </xdr:cNvPr>
        <xdr:cNvCxnSpPr>
          <a:cxnSpLocks noChangeShapeType="1"/>
        </xdr:cNvCxnSpPr>
      </xdr:nvCxnSpPr>
      <xdr:spPr bwMode="auto">
        <a:xfrm rot="5400000">
          <a:off x="11344275" y="1262062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68</xdr:row>
      <xdr:rowOff>0</xdr:rowOff>
    </xdr:from>
    <xdr:to>
      <xdr:col>23</xdr:col>
      <xdr:colOff>9525</xdr:colOff>
      <xdr:row>68</xdr:row>
      <xdr:rowOff>0</xdr:rowOff>
    </xdr:to>
    <xdr:cxnSp macro="">
      <xdr:nvCxnSpPr>
        <xdr:cNvPr id="521811" name="Straight Arrow Connector 120">
          <a:extLst>
            <a:ext uri="{FF2B5EF4-FFF2-40B4-BE49-F238E27FC236}">
              <a16:creationId xmlns:a16="http://schemas.microsoft.com/office/drawing/2014/main" id="{00000000-0008-0000-0500-000053F60700}"/>
            </a:ext>
          </a:extLst>
        </xdr:cNvPr>
        <xdr:cNvCxnSpPr>
          <a:cxnSpLocks noChangeShapeType="1"/>
        </xdr:cNvCxnSpPr>
      </xdr:nvCxnSpPr>
      <xdr:spPr bwMode="auto">
        <a:xfrm>
          <a:off x="9124950" y="125158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67</xdr:row>
      <xdr:rowOff>161925</xdr:rowOff>
    </xdr:from>
    <xdr:to>
      <xdr:col>23</xdr:col>
      <xdr:colOff>0</xdr:colOff>
      <xdr:row>74</xdr:row>
      <xdr:rowOff>9525</xdr:rowOff>
    </xdr:to>
    <xdr:cxnSp macro="">
      <xdr:nvCxnSpPr>
        <xdr:cNvPr id="521812" name="Straight Connector 121">
          <a:extLst>
            <a:ext uri="{FF2B5EF4-FFF2-40B4-BE49-F238E27FC236}">
              <a16:creationId xmlns:a16="http://schemas.microsoft.com/office/drawing/2014/main" id="{00000000-0008-0000-0500-000054F60700}"/>
            </a:ext>
          </a:extLst>
        </xdr:cNvPr>
        <xdr:cNvCxnSpPr>
          <a:cxnSpLocks noChangeShapeType="1"/>
        </xdr:cNvCxnSpPr>
      </xdr:nvCxnSpPr>
      <xdr:spPr bwMode="auto">
        <a:xfrm rot="5400000">
          <a:off x="11610975" y="13030200"/>
          <a:ext cx="10477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75</xdr:row>
      <xdr:rowOff>19050</xdr:rowOff>
    </xdr:from>
    <xdr:to>
      <xdr:col>19</xdr:col>
      <xdr:colOff>512445</xdr:colOff>
      <xdr:row>76</xdr:row>
      <xdr:rowOff>30480</xdr:rowOff>
    </xdr:to>
    <xdr:sp macro="" textlink="">
      <xdr:nvSpPr>
        <xdr:cNvPr id="367" name="Folded Corner 366">
          <a:extLst>
            <a:ext uri="{FF2B5EF4-FFF2-40B4-BE49-F238E27FC236}">
              <a16:creationId xmlns:a16="http://schemas.microsoft.com/office/drawing/2014/main" id="{00000000-0008-0000-0500-00006F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79</xdr:row>
      <xdr:rowOff>57150</xdr:rowOff>
    </xdr:from>
    <xdr:to>
      <xdr:col>20</xdr:col>
      <xdr:colOff>188595</xdr:colOff>
      <xdr:row>80</xdr:row>
      <xdr:rowOff>68580</xdr:rowOff>
    </xdr:to>
    <xdr:sp macro="" textlink="">
      <xdr:nvSpPr>
        <xdr:cNvPr id="368" name="Folded Corner 367">
          <a:extLst>
            <a:ext uri="{FF2B5EF4-FFF2-40B4-BE49-F238E27FC236}">
              <a16:creationId xmlns:a16="http://schemas.microsoft.com/office/drawing/2014/main" id="{00000000-0008-0000-0500-000070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22</xdr:col>
      <xdr:colOff>180975</xdr:colOff>
      <xdr:row>62</xdr:row>
      <xdr:rowOff>66675</xdr:rowOff>
    </xdr:from>
    <xdr:to>
      <xdr:col>22</xdr:col>
      <xdr:colOff>455295</xdr:colOff>
      <xdr:row>63</xdr:row>
      <xdr:rowOff>78105</xdr:rowOff>
    </xdr:to>
    <xdr:sp macro="" textlink="">
      <xdr:nvSpPr>
        <xdr:cNvPr id="370" name="Folded Corner 369">
          <a:extLst>
            <a:ext uri="{FF2B5EF4-FFF2-40B4-BE49-F238E27FC236}">
              <a16:creationId xmlns:a16="http://schemas.microsoft.com/office/drawing/2014/main" id="{00000000-0008-0000-0500-000072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68</xdr:row>
      <xdr:rowOff>130483</xdr:rowOff>
    </xdr:from>
    <xdr:to>
      <xdr:col>15</xdr:col>
      <xdr:colOff>446386</xdr:colOff>
      <xdr:row>71</xdr:row>
      <xdr:rowOff>119053</xdr:rowOff>
    </xdr:to>
    <xdr:sp macro="" textlink="">
      <xdr:nvSpPr>
        <xdr:cNvPr id="371" name="Cloud Callout 370">
          <a:extLst>
            <a:ext uri="{FF2B5EF4-FFF2-40B4-BE49-F238E27FC236}">
              <a16:creationId xmlns:a16="http://schemas.microsoft.com/office/drawing/2014/main" id="{00000000-0008-0000-0500-000073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70</xdr:row>
      <xdr:rowOff>114300</xdr:rowOff>
    </xdr:from>
    <xdr:to>
      <xdr:col>17</xdr:col>
      <xdr:colOff>76200</xdr:colOff>
      <xdr:row>73</xdr:row>
      <xdr:rowOff>57150</xdr:rowOff>
    </xdr:to>
    <xdr:sp macro="" textlink="">
      <xdr:nvSpPr>
        <xdr:cNvPr id="374" name="Up-Down Arrow 373">
          <a:extLst>
            <a:ext uri="{FF2B5EF4-FFF2-40B4-BE49-F238E27FC236}">
              <a16:creationId xmlns:a16="http://schemas.microsoft.com/office/drawing/2014/main" id="{00000000-0008-0000-0500-000076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67</xdr:row>
      <xdr:rowOff>57150</xdr:rowOff>
    </xdr:from>
    <xdr:to>
      <xdr:col>21</xdr:col>
      <xdr:colOff>80010</xdr:colOff>
      <xdr:row>68</xdr:row>
      <xdr:rowOff>68580</xdr:rowOff>
    </xdr:to>
    <xdr:sp macro="" textlink="">
      <xdr:nvSpPr>
        <xdr:cNvPr id="376" name="Folded Corner 375">
          <a:extLst>
            <a:ext uri="{FF2B5EF4-FFF2-40B4-BE49-F238E27FC236}">
              <a16:creationId xmlns:a16="http://schemas.microsoft.com/office/drawing/2014/main" id="{00000000-0008-0000-0500-000078010000}"/>
            </a:ext>
          </a:extLst>
        </xdr:cNvPr>
        <xdr:cNvSpPr/>
      </xdr:nvSpPr>
      <xdr:spPr bwMode="auto">
        <a:xfrm>
          <a:off x="10601325" y="12401550"/>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AL|AL or AM|AM</a:t>
          </a:r>
        </a:p>
      </xdr:txBody>
    </xdr:sp>
    <xdr:clientData/>
  </xdr:twoCellAnchor>
  <xdr:twoCellAnchor>
    <xdr:from>
      <xdr:col>18</xdr:col>
      <xdr:colOff>295274</xdr:colOff>
      <xdr:row>64</xdr:row>
      <xdr:rowOff>57150</xdr:rowOff>
    </xdr:from>
    <xdr:to>
      <xdr:col>19</xdr:col>
      <xdr:colOff>281939</xdr:colOff>
      <xdr:row>67</xdr:row>
      <xdr:rowOff>0</xdr:rowOff>
    </xdr:to>
    <xdr:sp macro="" textlink="">
      <xdr:nvSpPr>
        <xdr:cNvPr id="378" name="Cloud Callout 377">
          <a:extLst>
            <a:ext uri="{FF2B5EF4-FFF2-40B4-BE49-F238E27FC236}">
              <a16:creationId xmlns:a16="http://schemas.microsoft.com/office/drawing/2014/main" id="{00000000-0008-0000-0500-00007A010000}"/>
            </a:ext>
          </a:extLst>
        </xdr:cNvPr>
        <xdr:cNvSpPr/>
      </xdr:nvSpPr>
      <xdr:spPr bwMode="auto">
        <a:xfrm rot="14424362">
          <a:off x="9999344" y="1184148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ALL TRAFFIC</a:t>
          </a:r>
        </a:p>
      </xdr:txBody>
    </xdr:sp>
    <xdr:clientData/>
  </xdr:twoCellAnchor>
  <xdr:twoCellAnchor>
    <xdr:from>
      <xdr:col>16</xdr:col>
      <xdr:colOff>9525</xdr:colOff>
      <xdr:row>100</xdr:row>
      <xdr:rowOff>28575</xdr:rowOff>
    </xdr:from>
    <xdr:to>
      <xdr:col>17</xdr:col>
      <xdr:colOff>544830</xdr:colOff>
      <xdr:row>102</xdr:row>
      <xdr:rowOff>142875</xdr:rowOff>
    </xdr:to>
    <xdr:sp macro="" textlink="">
      <xdr:nvSpPr>
        <xdr:cNvPr id="380" name="Oval 379">
          <a:extLst>
            <a:ext uri="{FF2B5EF4-FFF2-40B4-BE49-F238E27FC236}">
              <a16:creationId xmlns:a16="http://schemas.microsoft.com/office/drawing/2014/main" id="{00000000-0008-0000-0500-00007C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100</xdr:row>
      <xdr:rowOff>28575</xdr:rowOff>
    </xdr:from>
    <xdr:to>
      <xdr:col>23</xdr:col>
      <xdr:colOff>544830</xdr:colOff>
      <xdr:row>102</xdr:row>
      <xdr:rowOff>142875</xdr:rowOff>
    </xdr:to>
    <xdr:sp macro="" textlink="">
      <xdr:nvSpPr>
        <xdr:cNvPr id="381" name="Oval 380">
          <a:extLst>
            <a:ext uri="{FF2B5EF4-FFF2-40B4-BE49-F238E27FC236}">
              <a16:creationId xmlns:a16="http://schemas.microsoft.com/office/drawing/2014/main" id="{00000000-0008-0000-0500-00007D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101</xdr:row>
      <xdr:rowOff>114300</xdr:rowOff>
    </xdr:from>
    <xdr:to>
      <xdr:col>22</xdr:col>
      <xdr:colOff>19050</xdr:colOff>
      <xdr:row>101</xdr:row>
      <xdr:rowOff>114300</xdr:rowOff>
    </xdr:to>
    <xdr:cxnSp macro="">
      <xdr:nvCxnSpPr>
        <xdr:cNvPr id="521822" name="Straight Arrow Connector 12">
          <a:extLst>
            <a:ext uri="{FF2B5EF4-FFF2-40B4-BE49-F238E27FC236}">
              <a16:creationId xmlns:a16="http://schemas.microsoft.com/office/drawing/2014/main" id="{00000000-0008-0000-0500-00005EF60700}"/>
            </a:ext>
          </a:extLst>
        </xdr:cNvPr>
        <xdr:cNvCxnSpPr>
          <a:cxnSpLocks noChangeShapeType="1"/>
        </xdr:cNvCxnSpPr>
      </xdr:nvCxnSpPr>
      <xdr:spPr bwMode="auto">
        <a:xfrm>
          <a:off x="9305925" y="18468975"/>
          <a:ext cx="2286000" cy="0"/>
        </a:xfrm>
        <a:prstGeom prst="straightConnector1">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104</xdr:row>
      <xdr:rowOff>171449</xdr:rowOff>
    </xdr:from>
    <xdr:to>
      <xdr:col>19</xdr:col>
      <xdr:colOff>360044</xdr:colOff>
      <xdr:row>106</xdr:row>
      <xdr:rowOff>148589</xdr:rowOff>
    </xdr:to>
    <xdr:sp macro="" textlink="">
      <xdr:nvSpPr>
        <xdr:cNvPr id="383" name="Flowchart: Process 382">
          <a:extLst>
            <a:ext uri="{FF2B5EF4-FFF2-40B4-BE49-F238E27FC236}">
              <a16:creationId xmlns:a16="http://schemas.microsoft.com/office/drawing/2014/main" id="{00000000-0008-0000-0500-00007F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91</xdr:row>
      <xdr:rowOff>9524</xdr:rowOff>
    </xdr:from>
    <xdr:to>
      <xdr:col>25</xdr:col>
      <xdr:colOff>360044</xdr:colOff>
      <xdr:row>92</xdr:row>
      <xdr:rowOff>158114</xdr:rowOff>
    </xdr:to>
    <xdr:sp macro="" textlink="">
      <xdr:nvSpPr>
        <xdr:cNvPr id="384" name="Flowchart: Process 383">
          <a:extLst>
            <a:ext uri="{FF2B5EF4-FFF2-40B4-BE49-F238E27FC236}">
              <a16:creationId xmlns:a16="http://schemas.microsoft.com/office/drawing/2014/main" id="{00000000-0008-0000-0500-000080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87</xdr:row>
      <xdr:rowOff>171449</xdr:rowOff>
    </xdr:from>
    <xdr:to>
      <xdr:col>21</xdr:col>
      <xdr:colOff>379094</xdr:colOff>
      <xdr:row>89</xdr:row>
      <xdr:rowOff>148589</xdr:rowOff>
    </xdr:to>
    <xdr:sp macro="" textlink="">
      <xdr:nvSpPr>
        <xdr:cNvPr id="385" name="Flowchart: Process 384">
          <a:extLst>
            <a:ext uri="{FF2B5EF4-FFF2-40B4-BE49-F238E27FC236}">
              <a16:creationId xmlns:a16="http://schemas.microsoft.com/office/drawing/2014/main" id="{00000000-0008-0000-0500-000081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92</xdr:row>
      <xdr:rowOff>28574</xdr:rowOff>
    </xdr:from>
    <xdr:to>
      <xdr:col>17</xdr:col>
      <xdr:colOff>340994</xdr:colOff>
      <xdr:row>95</xdr:row>
      <xdr:rowOff>154304</xdr:rowOff>
    </xdr:to>
    <xdr:sp macro="" textlink="">
      <xdr:nvSpPr>
        <xdr:cNvPr id="386" name="Flowchart: Process 385">
          <a:extLst>
            <a:ext uri="{FF2B5EF4-FFF2-40B4-BE49-F238E27FC236}">
              <a16:creationId xmlns:a16="http://schemas.microsoft.com/office/drawing/2014/main" id="{00000000-0008-0000-0500-000082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93</xdr:row>
      <xdr:rowOff>0</xdr:rowOff>
    </xdr:from>
    <xdr:to>
      <xdr:col>24</xdr:col>
      <xdr:colOff>561975</xdr:colOff>
      <xdr:row>101</xdr:row>
      <xdr:rowOff>95250</xdr:rowOff>
    </xdr:to>
    <xdr:cxnSp macro="">
      <xdr:nvCxnSpPr>
        <xdr:cNvPr id="521827" name="Straight Connector 105">
          <a:extLst>
            <a:ext uri="{FF2B5EF4-FFF2-40B4-BE49-F238E27FC236}">
              <a16:creationId xmlns:a16="http://schemas.microsoft.com/office/drawing/2014/main" id="{00000000-0008-0000-0500-000063F60700}"/>
            </a:ext>
          </a:extLst>
        </xdr:cNvPr>
        <xdr:cNvCxnSpPr>
          <a:cxnSpLocks noChangeShapeType="1"/>
        </xdr:cNvCxnSpPr>
      </xdr:nvCxnSpPr>
      <xdr:spPr bwMode="auto">
        <a:xfrm rot="5400000">
          <a:off x="12525375" y="1771650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101</xdr:row>
      <xdr:rowOff>114300</xdr:rowOff>
    </xdr:from>
    <xdr:to>
      <xdr:col>25</xdr:col>
      <xdr:colOff>9525</xdr:colOff>
      <xdr:row>101</xdr:row>
      <xdr:rowOff>114300</xdr:rowOff>
    </xdr:to>
    <xdr:cxnSp macro="">
      <xdr:nvCxnSpPr>
        <xdr:cNvPr id="521828" name="Straight Arrow Connector 112">
          <a:extLst>
            <a:ext uri="{FF2B5EF4-FFF2-40B4-BE49-F238E27FC236}">
              <a16:creationId xmlns:a16="http://schemas.microsoft.com/office/drawing/2014/main" id="{00000000-0008-0000-0500-000064F60700}"/>
            </a:ext>
          </a:extLst>
        </xdr:cNvPr>
        <xdr:cNvCxnSpPr>
          <a:cxnSpLocks noChangeShapeType="1"/>
        </xdr:cNvCxnSpPr>
      </xdr:nvCxnSpPr>
      <xdr:spPr bwMode="auto">
        <a:xfrm>
          <a:off x="12715875" y="1846897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105</xdr:row>
      <xdr:rowOff>161925</xdr:rowOff>
    </xdr:from>
    <xdr:to>
      <xdr:col>22</xdr:col>
      <xdr:colOff>333375</xdr:colOff>
      <xdr:row>105</xdr:row>
      <xdr:rowOff>161925</xdr:rowOff>
    </xdr:to>
    <xdr:cxnSp macro="">
      <xdr:nvCxnSpPr>
        <xdr:cNvPr id="521829" name="Straight Arrow Connector 114">
          <a:extLst>
            <a:ext uri="{FF2B5EF4-FFF2-40B4-BE49-F238E27FC236}">
              <a16:creationId xmlns:a16="http://schemas.microsoft.com/office/drawing/2014/main" id="{00000000-0008-0000-0500-000065F60700}"/>
            </a:ext>
          </a:extLst>
        </xdr:cNvPr>
        <xdr:cNvCxnSpPr>
          <a:cxnSpLocks noChangeShapeType="1"/>
        </xdr:cNvCxnSpPr>
      </xdr:nvCxnSpPr>
      <xdr:spPr bwMode="auto">
        <a:xfrm>
          <a:off x="10258425" y="1920240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102</xdr:row>
      <xdr:rowOff>142875</xdr:rowOff>
    </xdr:from>
    <xdr:to>
      <xdr:col>22</xdr:col>
      <xdr:colOff>323850</xdr:colOff>
      <xdr:row>106</xdr:row>
      <xdr:rowOff>0</xdr:rowOff>
    </xdr:to>
    <xdr:cxnSp macro="">
      <xdr:nvCxnSpPr>
        <xdr:cNvPr id="521830" name="Straight Connector 117">
          <a:extLst>
            <a:ext uri="{FF2B5EF4-FFF2-40B4-BE49-F238E27FC236}">
              <a16:creationId xmlns:a16="http://schemas.microsoft.com/office/drawing/2014/main" id="{00000000-0008-0000-0500-000066F60700}"/>
            </a:ext>
          </a:extLst>
        </xdr:cNvPr>
        <xdr:cNvCxnSpPr>
          <a:cxnSpLocks noChangeShapeType="1"/>
        </xdr:cNvCxnSpPr>
      </xdr:nvCxnSpPr>
      <xdr:spPr bwMode="auto">
        <a:xfrm rot="5400000">
          <a:off x="11625262" y="1894046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88</xdr:row>
      <xdr:rowOff>161925</xdr:rowOff>
    </xdr:from>
    <xdr:to>
      <xdr:col>23</xdr:col>
      <xdr:colOff>180975</xdr:colOff>
      <xdr:row>88</xdr:row>
      <xdr:rowOff>161925</xdr:rowOff>
    </xdr:to>
    <xdr:cxnSp macro="">
      <xdr:nvCxnSpPr>
        <xdr:cNvPr id="521831" name="Straight Arrow Connector 118">
          <a:extLst>
            <a:ext uri="{FF2B5EF4-FFF2-40B4-BE49-F238E27FC236}">
              <a16:creationId xmlns:a16="http://schemas.microsoft.com/office/drawing/2014/main" id="{00000000-0008-0000-0500-000067F60700}"/>
            </a:ext>
          </a:extLst>
        </xdr:cNvPr>
        <xdr:cNvCxnSpPr>
          <a:cxnSpLocks noChangeShapeType="1"/>
        </xdr:cNvCxnSpPr>
      </xdr:nvCxnSpPr>
      <xdr:spPr bwMode="auto">
        <a:xfrm>
          <a:off x="11391900" y="1628775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89</xdr:row>
      <xdr:rowOff>0</xdr:rowOff>
    </xdr:from>
    <xdr:to>
      <xdr:col>23</xdr:col>
      <xdr:colOff>171450</xdr:colOff>
      <xdr:row>100</xdr:row>
      <xdr:rowOff>38100</xdr:rowOff>
    </xdr:to>
    <xdr:cxnSp macro="">
      <xdr:nvCxnSpPr>
        <xdr:cNvPr id="521832" name="Straight Connector 119">
          <a:extLst>
            <a:ext uri="{FF2B5EF4-FFF2-40B4-BE49-F238E27FC236}">
              <a16:creationId xmlns:a16="http://schemas.microsoft.com/office/drawing/2014/main" id="{00000000-0008-0000-0500-000068F60700}"/>
            </a:ext>
          </a:extLst>
        </xdr:cNvPr>
        <xdr:cNvCxnSpPr>
          <a:cxnSpLocks noChangeShapeType="1"/>
        </xdr:cNvCxnSpPr>
      </xdr:nvCxnSpPr>
      <xdr:spPr bwMode="auto">
        <a:xfrm rot="5400000">
          <a:off x="11344275" y="1725930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93</xdr:row>
      <xdr:rowOff>9525</xdr:rowOff>
    </xdr:from>
    <xdr:to>
      <xdr:col>23</xdr:col>
      <xdr:colOff>9525</xdr:colOff>
      <xdr:row>93</xdr:row>
      <xdr:rowOff>9525</xdr:rowOff>
    </xdr:to>
    <xdr:cxnSp macro="">
      <xdr:nvCxnSpPr>
        <xdr:cNvPr id="521833" name="Straight Arrow Connector 120">
          <a:extLst>
            <a:ext uri="{FF2B5EF4-FFF2-40B4-BE49-F238E27FC236}">
              <a16:creationId xmlns:a16="http://schemas.microsoft.com/office/drawing/2014/main" id="{00000000-0008-0000-0500-000069F60700}"/>
            </a:ext>
          </a:extLst>
        </xdr:cNvPr>
        <xdr:cNvCxnSpPr>
          <a:cxnSpLocks noChangeShapeType="1"/>
        </xdr:cNvCxnSpPr>
      </xdr:nvCxnSpPr>
      <xdr:spPr bwMode="auto">
        <a:xfrm>
          <a:off x="9124950" y="1699260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93</xdr:row>
      <xdr:rowOff>9525</xdr:rowOff>
    </xdr:from>
    <xdr:to>
      <xdr:col>23</xdr:col>
      <xdr:colOff>0</xdr:colOff>
      <xdr:row>100</xdr:row>
      <xdr:rowOff>47625</xdr:rowOff>
    </xdr:to>
    <xdr:cxnSp macro="">
      <xdr:nvCxnSpPr>
        <xdr:cNvPr id="521834" name="Straight Connector 121">
          <a:extLst>
            <a:ext uri="{FF2B5EF4-FFF2-40B4-BE49-F238E27FC236}">
              <a16:creationId xmlns:a16="http://schemas.microsoft.com/office/drawing/2014/main" id="{00000000-0008-0000-0500-00006AF60700}"/>
            </a:ext>
          </a:extLst>
        </xdr:cNvPr>
        <xdr:cNvCxnSpPr>
          <a:cxnSpLocks noChangeShapeType="1"/>
        </xdr:cNvCxnSpPr>
      </xdr:nvCxnSpPr>
      <xdr:spPr bwMode="auto">
        <a:xfrm rot="5400000">
          <a:off x="11515725" y="1761172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94</xdr:row>
      <xdr:rowOff>76200</xdr:rowOff>
    </xdr:from>
    <xdr:to>
      <xdr:col>22</xdr:col>
      <xdr:colOff>333375</xdr:colOff>
      <xdr:row>94</xdr:row>
      <xdr:rowOff>76200</xdr:rowOff>
    </xdr:to>
    <xdr:cxnSp macro="">
      <xdr:nvCxnSpPr>
        <xdr:cNvPr id="521835" name="Straight Arrow Connector 122">
          <a:extLst>
            <a:ext uri="{FF2B5EF4-FFF2-40B4-BE49-F238E27FC236}">
              <a16:creationId xmlns:a16="http://schemas.microsoft.com/office/drawing/2014/main" id="{00000000-0008-0000-0500-00006BF60700}"/>
            </a:ext>
          </a:extLst>
        </xdr:cNvPr>
        <xdr:cNvCxnSpPr>
          <a:cxnSpLocks noChangeShapeType="1"/>
        </xdr:cNvCxnSpPr>
      </xdr:nvCxnSpPr>
      <xdr:spPr bwMode="auto">
        <a:xfrm>
          <a:off x="9115425" y="17230725"/>
          <a:ext cx="2790825" cy="0"/>
        </a:xfrm>
        <a:prstGeom prst="straightConnector1">
          <a:avLst/>
        </a:prstGeom>
        <a:noFill/>
        <a:ln w="14605" algn="ctr">
          <a:solidFill>
            <a:srgbClr val="0033CC"/>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94</xdr:row>
      <xdr:rowOff>66675</xdr:rowOff>
    </xdr:from>
    <xdr:to>
      <xdr:col>22</xdr:col>
      <xdr:colOff>342900</xdr:colOff>
      <xdr:row>100</xdr:row>
      <xdr:rowOff>47625</xdr:rowOff>
    </xdr:to>
    <xdr:cxnSp macro="">
      <xdr:nvCxnSpPr>
        <xdr:cNvPr id="521836" name="Straight Connector 123">
          <a:extLst>
            <a:ext uri="{FF2B5EF4-FFF2-40B4-BE49-F238E27FC236}">
              <a16:creationId xmlns:a16="http://schemas.microsoft.com/office/drawing/2014/main" id="{00000000-0008-0000-0500-00006CF60700}"/>
            </a:ext>
          </a:extLst>
        </xdr:cNvPr>
        <xdr:cNvCxnSpPr>
          <a:cxnSpLocks noChangeShapeType="1"/>
        </xdr:cNvCxnSpPr>
      </xdr:nvCxnSpPr>
      <xdr:spPr bwMode="auto">
        <a:xfrm rot="5400000">
          <a:off x="11410950" y="17726025"/>
          <a:ext cx="1009650" cy="0"/>
        </a:xfrm>
        <a:prstGeom prst="line">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101</xdr:row>
      <xdr:rowOff>19050</xdr:rowOff>
    </xdr:from>
    <xdr:to>
      <xdr:col>19</xdr:col>
      <xdr:colOff>512445</xdr:colOff>
      <xdr:row>102</xdr:row>
      <xdr:rowOff>30480</xdr:rowOff>
    </xdr:to>
    <xdr:sp macro="" textlink="">
      <xdr:nvSpPr>
        <xdr:cNvPr id="398" name="Folded Corner 397">
          <a:extLst>
            <a:ext uri="{FF2B5EF4-FFF2-40B4-BE49-F238E27FC236}">
              <a16:creationId xmlns:a16="http://schemas.microsoft.com/office/drawing/2014/main" id="{00000000-0008-0000-0500-00008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105</xdr:row>
      <xdr:rowOff>57150</xdr:rowOff>
    </xdr:from>
    <xdr:to>
      <xdr:col>20</xdr:col>
      <xdr:colOff>188595</xdr:colOff>
      <xdr:row>106</xdr:row>
      <xdr:rowOff>68580</xdr:rowOff>
    </xdr:to>
    <xdr:sp macro="" textlink="">
      <xdr:nvSpPr>
        <xdr:cNvPr id="399" name="Folded Corner 398">
          <a:extLst>
            <a:ext uri="{FF2B5EF4-FFF2-40B4-BE49-F238E27FC236}">
              <a16:creationId xmlns:a16="http://schemas.microsoft.com/office/drawing/2014/main" id="{00000000-0008-0000-0500-00008F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94</xdr:row>
      <xdr:rowOff>0</xdr:rowOff>
    </xdr:from>
    <xdr:to>
      <xdr:col>20</xdr:col>
      <xdr:colOff>198120</xdr:colOff>
      <xdr:row>95</xdr:row>
      <xdr:rowOff>11430</xdr:rowOff>
    </xdr:to>
    <xdr:sp macro="" textlink="">
      <xdr:nvSpPr>
        <xdr:cNvPr id="400" name="Folded Corner 399">
          <a:extLst>
            <a:ext uri="{FF2B5EF4-FFF2-40B4-BE49-F238E27FC236}">
              <a16:creationId xmlns:a16="http://schemas.microsoft.com/office/drawing/2014/main" id="{00000000-0008-0000-0500-000090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88</xdr:row>
      <xdr:rowOff>66675</xdr:rowOff>
    </xdr:from>
    <xdr:to>
      <xdr:col>22</xdr:col>
      <xdr:colOff>455295</xdr:colOff>
      <xdr:row>89</xdr:row>
      <xdr:rowOff>78105</xdr:rowOff>
    </xdr:to>
    <xdr:sp macro="" textlink="">
      <xdr:nvSpPr>
        <xdr:cNvPr id="401" name="Folded Corner 400">
          <a:extLst>
            <a:ext uri="{FF2B5EF4-FFF2-40B4-BE49-F238E27FC236}">
              <a16:creationId xmlns:a16="http://schemas.microsoft.com/office/drawing/2014/main" id="{00000000-0008-0000-0500-000091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94</xdr:row>
      <xdr:rowOff>130483</xdr:rowOff>
    </xdr:from>
    <xdr:to>
      <xdr:col>15</xdr:col>
      <xdr:colOff>446386</xdr:colOff>
      <xdr:row>97</xdr:row>
      <xdr:rowOff>119053</xdr:rowOff>
    </xdr:to>
    <xdr:sp macro="" textlink="">
      <xdr:nvSpPr>
        <xdr:cNvPr id="402" name="Cloud Callout 401">
          <a:extLst>
            <a:ext uri="{FF2B5EF4-FFF2-40B4-BE49-F238E27FC236}">
              <a16:creationId xmlns:a16="http://schemas.microsoft.com/office/drawing/2014/main" id="{00000000-0008-0000-0500-000092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96</xdr:row>
      <xdr:rowOff>114300</xdr:rowOff>
    </xdr:from>
    <xdr:to>
      <xdr:col>17</xdr:col>
      <xdr:colOff>76200</xdr:colOff>
      <xdr:row>99</xdr:row>
      <xdr:rowOff>57150</xdr:rowOff>
    </xdr:to>
    <xdr:sp macro="" textlink="">
      <xdr:nvSpPr>
        <xdr:cNvPr id="405" name="Up-Down Arrow 404">
          <a:extLst>
            <a:ext uri="{FF2B5EF4-FFF2-40B4-BE49-F238E27FC236}">
              <a16:creationId xmlns:a16="http://schemas.microsoft.com/office/drawing/2014/main" id="{00000000-0008-0000-0500-000095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92</xdr:row>
      <xdr:rowOff>57150</xdr:rowOff>
    </xdr:from>
    <xdr:to>
      <xdr:col>21</xdr:col>
      <xdr:colOff>80010</xdr:colOff>
      <xdr:row>93</xdr:row>
      <xdr:rowOff>68580</xdr:rowOff>
    </xdr:to>
    <xdr:sp macro="" textlink="">
      <xdr:nvSpPr>
        <xdr:cNvPr id="407" name="Folded Corner 406">
          <a:extLst>
            <a:ext uri="{FF2B5EF4-FFF2-40B4-BE49-F238E27FC236}">
              <a16:creationId xmlns:a16="http://schemas.microsoft.com/office/drawing/2014/main" id="{00000000-0008-0000-0500-000097010000}"/>
            </a:ext>
          </a:extLst>
        </xdr:cNvPr>
        <xdr:cNvSpPr/>
      </xdr:nvSpPr>
      <xdr:spPr bwMode="auto">
        <a:xfrm>
          <a:off x="10601325" y="16868775"/>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TS|AL or TM|AM</a:t>
          </a:r>
        </a:p>
      </xdr:txBody>
    </xdr:sp>
    <xdr:clientData/>
  </xdr:twoCellAnchor>
  <xdr:twoCellAnchor>
    <xdr:from>
      <xdr:col>20</xdr:col>
      <xdr:colOff>134535</xdr:colOff>
      <xdr:row>96</xdr:row>
      <xdr:rowOff>405</xdr:rowOff>
    </xdr:from>
    <xdr:to>
      <xdr:col>21</xdr:col>
      <xdr:colOff>121200</xdr:colOff>
      <xdr:row>98</xdr:row>
      <xdr:rowOff>114705</xdr:rowOff>
    </xdr:to>
    <xdr:sp macro="" textlink="">
      <xdr:nvSpPr>
        <xdr:cNvPr id="408" name="Cloud Callout 407">
          <a:extLst>
            <a:ext uri="{FF2B5EF4-FFF2-40B4-BE49-F238E27FC236}">
              <a16:creationId xmlns:a16="http://schemas.microsoft.com/office/drawing/2014/main" id="{00000000-0008-0000-0500-000098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89</xdr:row>
      <xdr:rowOff>47625</xdr:rowOff>
    </xdr:from>
    <xdr:to>
      <xdr:col>19</xdr:col>
      <xdr:colOff>281939</xdr:colOff>
      <xdr:row>91</xdr:row>
      <xdr:rowOff>161925</xdr:rowOff>
    </xdr:to>
    <xdr:sp macro="" textlink="">
      <xdr:nvSpPr>
        <xdr:cNvPr id="409" name="Cloud Callout 408">
          <a:extLst>
            <a:ext uri="{FF2B5EF4-FFF2-40B4-BE49-F238E27FC236}">
              <a16:creationId xmlns:a16="http://schemas.microsoft.com/office/drawing/2014/main" id="{00000000-0008-0000-0500-000099010000}"/>
            </a:ext>
          </a:extLst>
        </xdr:cNvPr>
        <xdr:cNvSpPr/>
      </xdr:nvSpPr>
      <xdr:spPr bwMode="auto">
        <a:xfrm rot="14424362">
          <a:off x="9999344" y="702183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editAs="oneCell">
    <xdr:from>
      <xdr:col>1</xdr:col>
      <xdr:colOff>76200</xdr:colOff>
      <xdr:row>1</xdr:row>
      <xdr:rowOff>114300</xdr:rowOff>
    </xdr:from>
    <xdr:to>
      <xdr:col>2</xdr:col>
      <xdr:colOff>238125</xdr:colOff>
      <xdr:row>1</xdr:row>
      <xdr:rowOff>447675</xdr:rowOff>
    </xdr:to>
    <xdr:pic>
      <xdr:nvPicPr>
        <xdr:cNvPr id="521846" name="Picture 1">
          <a:extLst>
            <a:ext uri="{FF2B5EF4-FFF2-40B4-BE49-F238E27FC236}">
              <a16:creationId xmlns:a16="http://schemas.microsoft.com/office/drawing/2014/main" id="{00000000-0008-0000-0500-000076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114300</xdr:colOff>
      <xdr:row>1</xdr:row>
      <xdr:rowOff>114300</xdr:rowOff>
    </xdr:from>
    <xdr:to>
      <xdr:col>15</xdr:col>
      <xdr:colOff>276225</xdr:colOff>
      <xdr:row>1</xdr:row>
      <xdr:rowOff>447675</xdr:rowOff>
    </xdr:to>
    <xdr:pic>
      <xdr:nvPicPr>
        <xdr:cNvPr id="521847" name="Picture 1">
          <a:extLst>
            <a:ext uri="{FF2B5EF4-FFF2-40B4-BE49-F238E27FC236}">
              <a16:creationId xmlns:a16="http://schemas.microsoft.com/office/drawing/2014/main" id="{00000000-0008-0000-0500-000077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66675</xdr:colOff>
      <xdr:row>0</xdr:row>
      <xdr:rowOff>57151</xdr:rowOff>
    </xdr:from>
    <xdr:ext cx="685800" cy="389572"/>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7151"/>
          <a:ext cx="685800" cy="38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7783830</xdr:colOff>
      <xdr:row>0</xdr:row>
      <xdr:rowOff>85725</xdr:rowOff>
    </xdr:from>
    <xdr:ext cx="634871" cy="379095"/>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 y="85725"/>
          <a:ext cx="634871"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w2917\Desktop\Copy%20of%20ATT%20Network%20Change%20Form%2021.03.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esktop\ATT%20Network%20Interconnection%20Sheet-NIS%2017.10.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c.att.com/Users/jm7114/AppData/Local/Microsoft/Windows/Temporary%20Internet%20Files/Content.Outlook/U6Q02XIG/ATT%20Network%20Interconnection%20Sheet-NIS%206.0_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12-State Coding Grid"/>
      <sheetName val="9-State Coding Grid"/>
      <sheetName val="General Infermation"/>
      <sheetName val="LIST"/>
      <sheetName val="DATA"/>
      <sheetName val="TPE_MGR_TABL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LIST"/>
      <sheetName val="DAT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3-STATE CODING GRID"/>
      <sheetName val="9-STATE CODING GRID"/>
      <sheetName val="DIAGRAMS"/>
      <sheetName val="LIST"/>
      <sheetName val="DATA"/>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12700" cap="flat" cmpd="sng" algn="ctr">
          <a:solidFill>
            <a:srgbClr val="000000"/>
          </a:solidFill>
          <a:prstDash val="solid"/>
          <a:round/>
          <a:headEnd type="triangle" w="med" len="med"/>
          <a:tailEnd type="none"/>
        </a:ln>
        <a:effectLst/>
      </a:spPr>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lec.att.com/clec_escalation/index.cfm"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clec.att.com/clec/shell.cfm?section=2917" TargetMode="External"/><Relationship Id="rId21" Type="http://schemas.openxmlformats.org/officeDocument/2006/relationships/ctrlProp" Target="../ctrlProps/ctrlProp10.xml"/><Relationship Id="rId7" Type="http://schemas.openxmlformats.org/officeDocument/2006/relationships/hyperlink" Target="https://clec.att.com/clec_escalation/index.cfm"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clec.att.com/clec/shell.cfm?section=2917" TargetMode="Externa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hyperlink" Target="https://clec.att.com/clec/hb/shell.cfm?section=2838" TargetMode="External"/><Relationship Id="rId6" Type="http://schemas.openxmlformats.org/officeDocument/2006/relationships/hyperlink" Target="https://clec.att.com/clec/shell.cfm?section=2917" TargetMode="External"/><Relationship Id="rId11" Type="http://schemas.openxmlformats.org/officeDocument/2006/relationships/vmlDrawing" Target="../drawings/vmlDrawing1.vml"/><Relationship Id="rId5" Type="http://schemas.openxmlformats.org/officeDocument/2006/relationships/hyperlink" Target="https://clec.att.com/clec/shell.cfm?section=2917" TargetMode="External"/><Relationship Id="rId15" Type="http://schemas.openxmlformats.org/officeDocument/2006/relationships/ctrlProp" Target="../ctrlProps/ctrlProp4.xml"/><Relationship Id="rId10" Type="http://schemas.openxmlformats.org/officeDocument/2006/relationships/drawing" Target="../drawings/drawing1.xml"/><Relationship Id="rId19" Type="http://schemas.openxmlformats.org/officeDocument/2006/relationships/ctrlProp" Target="../ctrlProps/ctrlProp8.xml"/><Relationship Id="rId4" Type="http://schemas.openxmlformats.org/officeDocument/2006/relationships/hyperlink" Target="https://clec.att.com/clec/shell.cfm?section=2917"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lec.att.com/clec/shell.cfm?section=291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hyperlink" Target="mailto:bq3880@att.com" TargetMode="External"/><Relationship Id="rId117" Type="http://schemas.openxmlformats.org/officeDocument/2006/relationships/hyperlink" Target="mailto:wo1681@us.att.com" TargetMode="External"/><Relationship Id="rId21" Type="http://schemas.openxmlformats.org/officeDocument/2006/relationships/hyperlink" Target="mailto:bq3880@att.com" TargetMode="External"/><Relationship Id="rId42" Type="http://schemas.openxmlformats.org/officeDocument/2006/relationships/hyperlink" Target="mailto:bq3880@att.com" TargetMode="External"/><Relationship Id="rId47" Type="http://schemas.openxmlformats.org/officeDocument/2006/relationships/hyperlink" Target="mailto:kd1375@att.com" TargetMode="External"/><Relationship Id="rId63" Type="http://schemas.openxmlformats.org/officeDocument/2006/relationships/hyperlink" Target="mailto:mk1757@att.com" TargetMode="External"/><Relationship Id="rId68" Type="http://schemas.openxmlformats.org/officeDocument/2006/relationships/hyperlink" Target="mailto:cr1423@us.att.com" TargetMode="External"/><Relationship Id="rId84" Type="http://schemas.openxmlformats.org/officeDocument/2006/relationships/hyperlink" Target="mailto:ej2651@att.com" TargetMode="External"/><Relationship Id="rId89" Type="http://schemas.openxmlformats.org/officeDocument/2006/relationships/hyperlink" Target="mailto:ej2651@att.com" TargetMode="External"/><Relationship Id="rId112" Type="http://schemas.openxmlformats.org/officeDocument/2006/relationships/hyperlink" Target="mailto:wo1681@us.att.com" TargetMode="External"/><Relationship Id="rId133" Type="http://schemas.openxmlformats.org/officeDocument/2006/relationships/hyperlink" Target="mailto:wo1681@us.att.com" TargetMode="External"/><Relationship Id="rId138" Type="http://schemas.openxmlformats.org/officeDocument/2006/relationships/hyperlink" Target="mailto:wo1681@us.att.com" TargetMode="External"/><Relationship Id="rId154" Type="http://schemas.openxmlformats.org/officeDocument/2006/relationships/hyperlink" Target="mailto:aw6419@att.com" TargetMode="External"/><Relationship Id="rId159" Type="http://schemas.openxmlformats.org/officeDocument/2006/relationships/hyperlink" Target="mailto:aw6419@att.com" TargetMode="External"/><Relationship Id="rId16" Type="http://schemas.openxmlformats.org/officeDocument/2006/relationships/hyperlink" Target="mailto:bq3880@att.com" TargetMode="External"/><Relationship Id="rId107" Type="http://schemas.openxmlformats.org/officeDocument/2006/relationships/hyperlink" Target="mailto:ej2651@att.com" TargetMode="External"/><Relationship Id="rId11" Type="http://schemas.openxmlformats.org/officeDocument/2006/relationships/hyperlink" Target="mailto:bq3880@att.com" TargetMode="External"/><Relationship Id="rId32" Type="http://schemas.openxmlformats.org/officeDocument/2006/relationships/hyperlink" Target="mailto:cr1423@us.att.com" TargetMode="External"/><Relationship Id="rId37" Type="http://schemas.openxmlformats.org/officeDocument/2006/relationships/hyperlink" Target="mailto:bq3880@att.com" TargetMode="External"/><Relationship Id="rId53" Type="http://schemas.openxmlformats.org/officeDocument/2006/relationships/hyperlink" Target="mailto:cr1423@us.att.com" TargetMode="External"/><Relationship Id="rId58" Type="http://schemas.openxmlformats.org/officeDocument/2006/relationships/hyperlink" Target="mailto:kd1375@att.com" TargetMode="External"/><Relationship Id="rId74" Type="http://schemas.openxmlformats.org/officeDocument/2006/relationships/hyperlink" Target="mailto:bq3880@att.com" TargetMode="External"/><Relationship Id="rId79" Type="http://schemas.openxmlformats.org/officeDocument/2006/relationships/hyperlink" Target="mailto:ej2651@att.com" TargetMode="External"/><Relationship Id="rId102" Type="http://schemas.openxmlformats.org/officeDocument/2006/relationships/hyperlink" Target="mailto:ej2651@att.com" TargetMode="External"/><Relationship Id="rId123" Type="http://schemas.openxmlformats.org/officeDocument/2006/relationships/hyperlink" Target="mailto:wo1681@us.att.com" TargetMode="External"/><Relationship Id="rId128" Type="http://schemas.openxmlformats.org/officeDocument/2006/relationships/hyperlink" Target="mailto:wo1681@us.att.com" TargetMode="External"/><Relationship Id="rId144" Type="http://schemas.openxmlformats.org/officeDocument/2006/relationships/hyperlink" Target="mailto:kd1375@att.com" TargetMode="External"/><Relationship Id="rId149" Type="http://schemas.openxmlformats.org/officeDocument/2006/relationships/hyperlink" Target="mailto:cr1423@us.att.com" TargetMode="External"/><Relationship Id="rId5" Type="http://schemas.openxmlformats.org/officeDocument/2006/relationships/hyperlink" Target="mailto:bq3880@att.com" TargetMode="External"/><Relationship Id="rId90" Type="http://schemas.openxmlformats.org/officeDocument/2006/relationships/hyperlink" Target="mailto:ej2651@att.com" TargetMode="External"/><Relationship Id="rId95" Type="http://schemas.openxmlformats.org/officeDocument/2006/relationships/hyperlink" Target="mailto:ej2651@att.com" TargetMode="External"/><Relationship Id="rId160" Type="http://schemas.openxmlformats.org/officeDocument/2006/relationships/hyperlink" Target="mailto:aw6419@att.com" TargetMode="External"/><Relationship Id="rId165" Type="http://schemas.openxmlformats.org/officeDocument/2006/relationships/hyperlink" Target="mailto:cr1423@us.att.com" TargetMode="External"/><Relationship Id="rId22" Type="http://schemas.openxmlformats.org/officeDocument/2006/relationships/hyperlink" Target="mailto:bq3880@att.com" TargetMode="External"/><Relationship Id="rId27" Type="http://schemas.openxmlformats.org/officeDocument/2006/relationships/hyperlink" Target="mailto:bq3880@att.com" TargetMode="External"/><Relationship Id="rId43" Type="http://schemas.openxmlformats.org/officeDocument/2006/relationships/hyperlink" Target="mailto:bq3880@att.com" TargetMode="External"/><Relationship Id="rId48" Type="http://schemas.openxmlformats.org/officeDocument/2006/relationships/hyperlink" Target="mailto:kd1375@att.com" TargetMode="External"/><Relationship Id="rId64" Type="http://schemas.openxmlformats.org/officeDocument/2006/relationships/hyperlink" Target="mailto:kd1375@att.com" TargetMode="External"/><Relationship Id="rId69" Type="http://schemas.openxmlformats.org/officeDocument/2006/relationships/hyperlink" Target="mailto:cr1423@us.att.com" TargetMode="External"/><Relationship Id="rId113" Type="http://schemas.openxmlformats.org/officeDocument/2006/relationships/hyperlink" Target="mailto:wo1681@us.att.com" TargetMode="External"/><Relationship Id="rId118" Type="http://schemas.openxmlformats.org/officeDocument/2006/relationships/hyperlink" Target="mailto:wo1681@us.att.com" TargetMode="External"/><Relationship Id="rId134" Type="http://schemas.openxmlformats.org/officeDocument/2006/relationships/hyperlink" Target="mailto:wo1681@us.att.com" TargetMode="External"/><Relationship Id="rId139" Type="http://schemas.openxmlformats.org/officeDocument/2006/relationships/hyperlink" Target="mailto:wo1681@us.att.com" TargetMode="External"/><Relationship Id="rId80" Type="http://schemas.openxmlformats.org/officeDocument/2006/relationships/hyperlink" Target="mailto:ej2651@att.com" TargetMode="External"/><Relationship Id="rId85" Type="http://schemas.openxmlformats.org/officeDocument/2006/relationships/hyperlink" Target="mailto:ej2651@att.com" TargetMode="External"/><Relationship Id="rId150" Type="http://schemas.openxmlformats.org/officeDocument/2006/relationships/hyperlink" Target="mailto:cr1423@us.att.com" TargetMode="External"/><Relationship Id="rId155" Type="http://schemas.openxmlformats.org/officeDocument/2006/relationships/hyperlink" Target="mailto:aw6419@att.com" TargetMode="External"/><Relationship Id="rId12" Type="http://schemas.openxmlformats.org/officeDocument/2006/relationships/hyperlink" Target="mailto:bq3880@att.com" TargetMode="External"/><Relationship Id="rId17" Type="http://schemas.openxmlformats.org/officeDocument/2006/relationships/hyperlink" Target="mailto:bq3880@att.com" TargetMode="External"/><Relationship Id="rId33" Type="http://schemas.openxmlformats.org/officeDocument/2006/relationships/hyperlink" Target="mailto:bq3880@att.com" TargetMode="External"/><Relationship Id="rId38" Type="http://schemas.openxmlformats.org/officeDocument/2006/relationships/hyperlink" Target="mailto:bq3880@att.com" TargetMode="External"/><Relationship Id="rId59" Type="http://schemas.openxmlformats.org/officeDocument/2006/relationships/hyperlink" Target="mailto:kd1375@att.com" TargetMode="External"/><Relationship Id="rId103" Type="http://schemas.openxmlformats.org/officeDocument/2006/relationships/hyperlink" Target="mailto:ej2651@att.com" TargetMode="External"/><Relationship Id="rId108" Type="http://schemas.openxmlformats.org/officeDocument/2006/relationships/hyperlink" Target="mailto:ej2651@att.com" TargetMode="External"/><Relationship Id="rId124" Type="http://schemas.openxmlformats.org/officeDocument/2006/relationships/hyperlink" Target="mailto:wo1681@us.att.com" TargetMode="External"/><Relationship Id="rId129" Type="http://schemas.openxmlformats.org/officeDocument/2006/relationships/hyperlink" Target="mailto:wo1681@us.att.com" TargetMode="External"/><Relationship Id="rId54" Type="http://schemas.openxmlformats.org/officeDocument/2006/relationships/hyperlink" Target="mailto:kd1375@att.com" TargetMode="External"/><Relationship Id="rId70" Type="http://schemas.openxmlformats.org/officeDocument/2006/relationships/hyperlink" Target="mailto:cr1423@us.att.com" TargetMode="External"/><Relationship Id="rId75" Type="http://schemas.openxmlformats.org/officeDocument/2006/relationships/hyperlink" Target="mailto:ej2651@att.com" TargetMode="External"/><Relationship Id="rId91" Type="http://schemas.openxmlformats.org/officeDocument/2006/relationships/hyperlink" Target="mailto:ej2651@att.com" TargetMode="External"/><Relationship Id="rId96" Type="http://schemas.openxmlformats.org/officeDocument/2006/relationships/hyperlink" Target="mailto:ej2651@att.com" TargetMode="External"/><Relationship Id="rId140" Type="http://schemas.openxmlformats.org/officeDocument/2006/relationships/hyperlink" Target="mailto:wo1681@us.att.com" TargetMode="External"/><Relationship Id="rId145" Type="http://schemas.openxmlformats.org/officeDocument/2006/relationships/hyperlink" Target="mailto:cr1423@us.att.com" TargetMode="External"/><Relationship Id="rId161" Type="http://schemas.openxmlformats.org/officeDocument/2006/relationships/hyperlink" Target="mailto:aw6419@att.com" TargetMode="External"/><Relationship Id="rId166" Type="http://schemas.openxmlformats.org/officeDocument/2006/relationships/printerSettings" Target="../printerSettings/printerSettings8.bin"/><Relationship Id="rId1" Type="http://schemas.openxmlformats.org/officeDocument/2006/relationships/hyperlink" Target="mailto:mk1757@att.com" TargetMode="External"/><Relationship Id="rId6" Type="http://schemas.openxmlformats.org/officeDocument/2006/relationships/hyperlink" Target="mailto:bq3880@att.com" TargetMode="External"/><Relationship Id="rId15" Type="http://schemas.openxmlformats.org/officeDocument/2006/relationships/hyperlink" Target="mailto:bq3880@att.com" TargetMode="External"/><Relationship Id="rId23" Type="http://schemas.openxmlformats.org/officeDocument/2006/relationships/hyperlink" Target="mailto:bq3880@att.com" TargetMode="External"/><Relationship Id="rId28" Type="http://schemas.openxmlformats.org/officeDocument/2006/relationships/hyperlink" Target="mailto:bq3880@att.com" TargetMode="External"/><Relationship Id="rId36" Type="http://schemas.openxmlformats.org/officeDocument/2006/relationships/hyperlink" Target="mailto:bq3880@att.com" TargetMode="External"/><Relationship Id="rId49" Type="http://schemas.openxmlformats.org/officeDocument/2006/relationships/hyperlink" Target="mailto:kd1375@att.com" TargetMode="External"/><Relationship Id="rId57" Type="http://schemas.openxmlformats.org/officeDocument/2006/relationships/hyperlink" Target="mailto:cr1423@us.att.com" TargetMode="External"/><Relationship Id="rId106" Type="http://schemas.openxmlformats.org/officeDocument/2006/relationships/hyperlink" Target="mailto:ej2651@att.com" TargetMode="External"/><Relationship Id="rId114" Type="http://schemas.openxmlformats.org/officeDocument/2006/relationships/hyperlink" Target="mailto:wo1681@us.att.com" TargetMode="External"/><Relationship Id="rId119" Type="http://schemas.openxmlformats.org/officeDocument/2006/relationships/hyperlink" Target="mailto:wo1681@us.att.com" TargetMode="External"/><Relationship Id="rId127" Type="http://schemas.openxmlformats.org/officeDocument/2006/relationships/hyperlink" Target="mailto:wo1681@us.att.com" TargetMode="External"/><Relationship Id="rId10" Type="http://schemas.openxmlformats.org/officeDocument/2006/relationships/hyperlink" Target="mailto:bq3880@att.com" TargetMode="External"/><Relationship Id="rId31" Type="http://schemas.openxmlformats.org/officeDocument/2006/relationships/hyperlink" Target="mailto:kd1375@att.com" TargetMode="External"/><Relationship Id="rId44" Type="http://schemas.openxmlformats.org/officeDocument/2006/relationships/hyperlink" Target="mailto:bq3880@att.com" TargetMode="External"/><Relationship Id="rId52" Type="http://schemas.openxmlformats.org/officeDocument/2006/relationships/hyperlink" Target="mailto:cr1423@us.att.com" TargetMode="External"/><Relationship Id="rId60" Type="http://schemas.openxmlformats.org/officeDocument/2006/relationships/hyperlink" Target="mailto:kd1375@att.com" TargetMode="External"/><Relationship Id="rId65" Type="http://schemas.openxmlformats.org/officeDocument/2006/relationships/hyperlink" Target="mailto:kd1375@att.com" TargetMode="External"/><Relationship Id="rId73" Type="http://schemas.openxmlformats.org/officeDocument/2006/relationships/hyperlink" Target="mailto:aw6419@att.com" TargetMode="External"/><Relationship Id="rId78" Type="http://schemas.openxmlformats.org/officeDocument/2006/relationships/hyperlink" Target="mailto:ej2651@att.com" TargetMode="External"/><Relationship Id="rId81" Type="http://schemas.openxmlformats.org/officeDocument/2006/relationships/hyperlink" Target="mailto:ej2651@att.com" TargetMode="External"/><Relationship Id="rId86" Type="http://schemas.openxmlformats.org/officeDocument/2006/relationships/hyperlink" Target="mailto:ej2651@att.com" TargetMode="External"/><Relationship Id="rId94" Type="http://schemas.openxmlformats.org/officeDocument/2006/relationships/hyperlink" Target="mailto:ej2651@att.com" TargetMode="External"/><Relationship Id="rId99" Type="http://schemas.openxmlformats.org/officeDocument/2006/relationships/hyperlink" Target="mailto:ej2651@att.com" TargetMode="External"/><Relationship Id="rId101" Type="http://schemas.openxmlformats.org/officeDocument/2006/relationships/hyperlink" Target="mailto:ej2651@att.com" TargetMode="External"/><Relationship Id="rId122" Type="http://schemas.openxmlformats.org/officeDocument/2006/relationships/hyperlink" Target="mailto:wo1681@us.att.com" TargetMode="External"/><Relationship Id="rId130" Type="http://schemas.openxmlformats.org/officeDocument/2006/relationships/hyperlink" Target="mailto:wo1681@us.att.com" TargetMode="External"/><Relationship Id="rId135" Type="http://schemas.openxmlformats.org/officeDocument/2006/relationships/hyperlink" Target="mailto:wo1681@us.att.com" TargetMode="External"/><Relationship Id="rId143" Type="http://schemas.openxmlformats.org/officeDocument/2006/relationships/hyperlink" Target="mailto:kd1375@att.com" TargetMode="External"/><Relationship Id="rId148" Type="http://schemas.openxmlformats.org/officeDocument/2006/relationships/hyperlink" Target="mailto:cr1423@us.att.com" TargetMode="External"/><Relationship Id="rId151" Type="http://schemas.openxmlformats.org/officeDocument/2006/relationships/hyperlink" Target="mailto:cr1423@us.att.com" TargetMode="External"/><Relationship Id="rId156" Type="http://schemas.openxmlformats.org/officeDocument/2006/relationships/hyperlink" Target="mailto:aw6419@att.com" TargetMode="External"/><Relationship Id="rId164" Type="http://schemas.openxmlformats.org/officeDocument/2006/relationships/hyperlink" Target="mailto:aw6419@att.com" TargetMode="External"/><Relationship Id="rId4" Type="http://schemas.openxmlformats.org/officeDocument/2006/relationships/hyperlink" Target="mailto:bq3880@att.com" TargetMode="External"/><Relationship Id="rId9" Type="http://schemas.openxmlformats.org/officeDocument/2006/relationships/hyperlink" Target="mailto:bq3880@att.com" TargetMode="External"/><Relationship Id="rId13" Type="http://schemas.openxmlformats.org/officeDocument/2006/relationships/hyperlink" Target="mailto:bq3880@att.com" TargetMode="External"/><Relationship Id="rId18" Type="http://schemas.openxmlformats.org/officeDocument/2006/relationships/hyperlink" Target="mailto:bq3880@att.com" TargetMode="External"/><Relationship Id="rId39" Type="http://schemas.openxmlformats.org/officeDocument/2006/relationships/hyperlink" Target="mailto:bq3880@att.com" TargetMode="External"/><Relationship Id="rId109" Type="http://schemas.openxmlformats.org/officeDocument/2006/relationships/hyperlink" Target="mailto:ej2651@att.com" TargetMode="External"/><Relationship Id="rId34" Type="http://schemas.openxmlformats.org/officeDocument/2006/relationships/hyperlink" Target="mailto:bq3880@att.com" TargetMode="External"/><Relationship Id="rId50" Type="http://schemas.openxmlformats.org/officeDocument/2006/relationships/hyperlink" Target="mailto:cr1423@us.att.com" TargetMode="External"/><Relationship Id="rId55" Type="http://schemas.openxmlformats.org/officeDocument/2006/relationships/hyperlink" Target="mailto:cr1423@us.att.com" TargetMode="External"/><Relationship Id="rId76" Type="http://schemas.openxmlformats.org/officeDocument/2006/relationships/hyperlink" Target="mailto:ej2651@att.com" TargetMode="External"/><Relationship Id="rId97" Type="http://schemas.openxmlformats.org/officeDocument/2006/relationships/hyperlink" Target="mailto:ej2651@att.com" TargetMode="External"/><Relationship Id="rId104" Type="http://schemas.openxmlformats.org/officeDocument/2006/relationships/hyperlink" Target="mailto:ej2651@att.com" TargetMode="External"/><Relationship Id="rId120" Type="http://schemas.openxmlformats.org/officeDocument/2006/relationships/hyperlink" Target="mailto:wo1681@us.att.com" TargetMode="External"/><Relationship Id="rId125" Type="http://schemas.openxmlformats.org/officeDocument/2006/relationships/hyperlink" Target="mailto:wo1681@us.att.com" TargetMode="External"/><Relationship Id="rId141" Type="http://schemas.openxmlformats.org/officeDocument/2006/relationships/hyperlink" Target="mailto:wo1681@us.att.com" TargetMode="External"/><Relationship Id="rId146" Type="http://schemas.openxmlformats.org/officeDocument/2006/relationships/hyperlink" Target="mailto:cr1423@us.att.com" TargetMode="External"/><Relationship Id="rId7" Type="http://schemas.openxmlformats.org/officeDocument/2006/relationships/hyperlink" Target="mailto:cm2894@att.com" TargetMode="External"/><Relationship Id="rId71" Type="http://schemas.openxmlformats.org/officeDocument/2006/relationships/hyperlink" Target="mailto:kd1375@att.com" TargetMode="External"/><Relationship Id="rId92" Type="http://schemas.openxmlformats.org/officeDocument/2006/relationships/hyperlink" Target="mailto:ej2651@att.com" TargetMode="External"/><Relationship Id="rId162" Type="http://schemas.openxmlformats.org/officeDocument/2006/relationships/hyperlink" Target="mailto:aw6419@att.com" TargetMode="External"/><Relationship Id="rId2" Type="http://schemas.openxmlformats.org/officeDocument/2006/relationships/hyperlink" Target="mailto:bq3880@att.com" TargetMode="External"/><Relationship Id="rId29" Type="http://schemas.openxmlformats.org/officeDocument/2006/relationships/hyperlink" Target="mailto:bq3880@att.com" TargetMode="External"/><Relationship Id="rId24" Type="http://schemas.openxmlformats.org/officeDocument/2006/relationships/hyperlink" Target="mailto:bq3880@att.com" TargetMode="External"/><Relationship Id="rId40" Type="http://schemas.openxmlformats.org/officeDocument/2006/relationships/hyperlink" Target="mailto:bq3880@att.com" TargetMode="External"/><Relationship Id="rId45" Type="http://schemas.openxmlformats.org/officeDocument/2006/relationships/hyperlink" Target="mailto:kd1375@att.com" TargetMode="External"/><Relationship Id="rId66" Type="http://schemas.openxmlformats.org/officeDocument/2006/relationships/hyperlink" Target="mailto:cr1423@us.att.com" TargetMode="External"/><Relationship Id="rId87" Type="http://schemas.openxmlformats.org/officeDocument/2006/relationships/hyperlink" Target="mailto:ej2651@att.com" TargetMode="External"/><Relationship Id="rId110" Type="http://schemas.openxmlformats.org/officeDocument/2006/relationships/hyperlink" Target="mailto:ej2651@att.com" TargetMode="External"/><Relationship Id="rId115" Type="http://schemas.openxmlformats.org/officeDocument/2006/relationships/hyperlink" Target="mailto:wo1681@us.att.com" TargetMode="External"/><Relationship Id="rId131" Type="http://schemas.openxmlformats.org/officeDocument/2006/relationships/hyperlink" Target="mailto:wo1681@us.att.com" TargetMode="External"/><Relationship Id="rId136" Type="http://schemas.openxmlformats.org/officeDocument/2006/relationships/hyperlink" Target="mailto:wo1681@us.att.com" TargetMode="External"/><Relationship Id="rId157" Type="http://schemas.openxmlformats.org/officeDocument/2006/relationships/hyperlink" Target="mailto:aw6419@att.com" TargetMode="External"/><Relationship Id="rId61" Type="http://schemas.openxmlformats.org/officeDocument/2006/relationships/hyperlink" Target="mailto:kd1375@att.com" TargetMode="External"/><Relationship Id="rId82" Type="http://schemas.openxmlformats.org/officeDocument/2006/relationships/hyperlink" Target="mailto:ej2651@att.com" TargetMode="External"/><Relationship Id="rId152" Type="http://schemas.openxmlformats.org/officeDocument/2006/relationships/hyperlink" Target="mailto:cr1423@us.att.com" TargetMode="External"/><Relationship Id="rId19" Type="http://schemas.openxmlformats.org/officeDocument/2006/relationships/hyperlink" Target="mailto:bq3880@att.com" TargetMode="External"/><Relationship Id="rId14" Type="http://schemas.openxmlformats.org/officeDocument/2006/relationships/hyperlink" Target="mailto:bq3880@att.com" TargetMode="External"/><Relationship Id="rId30" Type="http://schemas.openxmlformats.org/officeDocument/2006/relationships/hyperlink" Target="mailto:bq3880@att.com" TargetMode="External"/><Relationship Id="rId35" Type="http://schemas.openxmlformats.org/officeDocument/2006/relationships/hyperlink" Target="mailto:bq3880@att.com" TargetMode="External"/><Relationship Id="rId56" Type="http://schemas.openxmlformats.org/officeDocument/2006/relationships/hyperlink" Target="mailto:kd1375@att.com" TargetMode="External"/><Relationship Id="rId77" Type="http://schemas.openxmlformats.org/officeDocument/2006/relationships/hyperlink" Target="mailto:ej2651@att.com" TargetMode="External"/><Relationship Id="rId100" Type="http://schemas.openxmlformats.org/officeDocument/2006/relationships/hyperlink" Target="mailto:ej2651@att.com" TargetMode="External"/><Relationship Id="rId105" Type="http://schemas.openxmlformats.org/officeDocument/2006/relationships/hyperlink" Target="mailto:ej2651@att.com" TargetMode="External"/><Relationship Id="rId126" Type="http://schemas.openxmlformats.org/officeDocument/2006/relationships/hyperlink" Target="mailto:wo1681@us.att.com" TargetMode="External"/><Relationship Id="rId147" Type="http://schemas.openxmlformats.org/officeDocument/2006/relationships/hyperlink" Target="mailto:cr1423@us.att.com" TargetMode="External"/><Relationship Id="rId8" Type="http://schemas.openxmlformats.org/officeDocument/2006/relationships/hyperlink" Target="mailto:bq3880@att.com" TargetMode="External"/><Relationship Id="rId51" Type="http://schemas.openxmlformats.org/officeDocument/2006/relationships/hyperlink" Target="mailto:cr1423@us.att.com" TargetMode="External"/><Relationship Id="rId72" Type="http://schemas.openxmlformats.org/officeDocument/2006/relationships/hyperlink" Target="mailto:aw6419@att.com" TargetMode="External"/><Relationship Id="rId93" Type="http://schemas.openxmlformats.org/officeDocument/2006/relationships/hyperlink" Target="mailto:ej2651@att.com" TargetMode="External"/><Relationship Id="rId98" Type="http://schemas.openxmlformats.org/officeDocument/2006/relationships/hyperlink" Target="mailto:ej2651@att.com" TargetMode="External"/><Relationship Id="rId121" Type="http://schemas.openxmlformats.org/officeDocument/2006/relationships/hyperlink" Target="mailto:wo1681@us.att.com" TargetMode="External"/><Relationship Id="rId142" Type="http://schemas.openxmlformats.org/officeDocument/2006/relationships/hyperlink" Target="mailto:kd1375@att.com" TargetMode="External"/><Relationship Id="rId163" Type="http://schemas.openxmlformats.org/officeDocument/2006/relationships/hyperlink" Target="mailto:aw6419@att.com" TargetMode="External"/><Relationship Id="rId3" Type="http://schemas.openxmlformats.org/officeDocument/2006/relationships/hyperlink" Target="mailto:bq3880@att.com" TargetMode="External"/><Relationship Id="rId25" Type="http://schemas.openxmlformats.org/officeDocument/2006/relationships/hyperlink" Target="mailto:bq3880@att.com" TargetMode="External"/><Relationship Id="rId46" Type="http://schemas.openxmlformats.org/officeDocument/2006/relationships/hyperlink" Target="mailto:kd1375@att.com" TargetMode="External"/><Relationship Id="rId67" Type="http://schemas.openxmlformats.org/officeDocument/2006/relationships/hyperlink" Target="mailto:cr1423@us.att.com" TargetMode="External"/><Relationship Id="rId116" Type="http://schemas.openxmlformats.org/officeDocument/2006/relationships/hyperlink" Target="mailto:wo1681@us.att.com" TargetMode="External"/><Relationship Id="rId137" Type="http://schemas.openxmlformats.org/officeDocument/2006/relationships/hyperlink" Target="mailto:wo1681@us.att.com" TargetMode="External"/><Relationship Id="rId158" Type="http://schemas.openxmlformats.org/officeDocument/2006/relationships/hyperlink" Target="mailto:aw6419@att.com" TargetMode="External"/><Relationship Id="rId20" Type="http://schemas.openxmlformats.org/officeDocument/2006/relationships/hyperlink" Target="mailto:bq3880@att.com" TargetMode="External"/><Relationship Id="rId41" Type="http://schemas.openxmlformats.org/officeDocument/2006/relationships/hyperlink" Target="mailto:bq3880@att.com" TargetMode="External"/><Relationship Id="rId62" Type="http://schemas.openxmlformats.org/officeDocument/2006/relationships/hyperlink" Target="mailto:kd1375@att.com" TargetMode="External"/><Relationship Id="rId83" Type="http://schemas.openxmlformats.org/officeDocument/2006/relationships/hyperlink" Target="mailto:ej2651@att.com" TargetMode="External"/><Relationship Id="rId88" Type="http://schemas.openxmlformats.org/officeDocument/2006/relationships/hyperlink" Target="mailto:ej2651@att.com" TargetMode="External"/><Relationship Id="rId111" Type="http://schemas.openxmlformats.org/officeDocument/2006/relationships/hyperlink" Target="mailto:wo1681@us.att.com" TargetMode="External"/><Relationship Id="rId132" Type="http://schemas.openxmlformats.org/officeDocument/2006/relationships/hyperlink" Target="mailto:wo1681@us.att.com" TargetMode="External"/><Relationship Id="rId153" Type="http://schemas.openxmlformats.org/officeDocument/2006/relationships/hyperlink" Target="mailto:cr1423@us.at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M445"/>
  <sheetViews>
    <sheetView showGridLines="0" showZeros="0" tabSelected="1" zoomScale="150" zoomScaleNormal="150" zoomScaleSheetLayoutView="100" workbookViewId="0">
      <pane ySplit="1" topLeftCell="A2" activePane="bottomLeft" state="frozen"/>
      <selection pane="bottomLeft" activeCell="D10" sqref="D10"/>
    </sheetView>
  </sheetViews>
  <sheetFormatPr defaultColWidth="0" defaultRowHeight="12" customHeight="1" zeroHeight="1" x14ac:dyDescent="0.25"/>
  <cols>
    <col min="1" max="2" width="4.6640625" style="29" customWidth="1"/>
    <col min="3" max="3" width="15.6640625" style="72" customWidth="1"/>
    <col min="4" max="4" width="18.44140625" style="72" customWidth="1"/>
    <col min="5" max="5" width="15.6640625" style="72" customWidth="1"/>
    <col min="6" max="6" width="27.6640625" style="72" customWidth="1"/>
    <col min="7" max="7" width="18" style="72" customWidth="1"/>
    <col min="8" max="8" width="18.109375" style="29" customWidth="1"/>
    <col min="9" max="9" width="15.6640625" style="29" customWidth="1"/>
    <col min="10" max="10" width="19.109375" style="29" customWidth="1"/>
    <col min="11" max="13" width="8.6640625" style="23" hidden="1" customWidth="1"/>
    <col min="14" max="16384" width="9.33203125" style="23" hidden="1"/>
  </cols>
  <sheetData>
    <row r="1" spans="1:10" ht="57" customHeight="1" x14ac:dyDescent="0.25">
      <c r="A1" s="371" t="s">
        <v>1467</v>
      </c>
      <c r="B1" s="372"/>
      <c r="C1" s="372"/>
      <c r="D1" s="372"/>
      <c r="E1" s="372"/>
      <c r="F1" s="372"/>
      <c r="G1" s="372"/>
      <c r="H1" s="372"/>
      <c r="I1" s="372"/>
      <c r="J1" s="372"/>
    </row>
    <row r="2" spans="1:10" ht="21" customHeight="1" x14ac:dyDescent="0.25">
      <c r="A2" s="15"/>
      <c r="B2" s="15"/>
      <c r="C2" s="378" t="s">
        <v>1157</v>
      </c>
      <c r="D2" s="378"/>
      <c r="E2" s="378"/>
      <c r="F2" s="378"/>
      <c r="G2" s="378"/>
      <c r="H2" s="378"/>
      <c r="I2" s="378"/>
      <c r="J2" s="15"/>
    </row>
    <row r="3" spans="1:10" ht="17.25" customHeight="1" x14ac:dyDescent="0.25">
      <c r="A3" s="314" t="s">
        <v>1440</v>
      </c>
      <c r="B3" s="314"/>
      <c r="C3" s="314"/>
      <c r="D3" s="314"/>
      <c r="E3" s="314"/>
      <c r="F3" s="314"/>
      <c r="G3" s="314"/>
      <c r="H3" s="469" t="s">
        <v>1370</v>
      </c>
      <c r="I3" s="469"/>
      <c r="J3" s="219"/>
    </row>
    <row r="4" spans="1:10" ht="28.5" customHeight="1" x14ac:dyDescent="0.25">
      <c r="A4" s="384" t="s">
        <v>1464</v>
      </c>
      <c r="B4" s="384"/>
      <c r="C4" s="384"/>
      <c r="D4" s="384"/>
      <c r="E4" s="384"/>
      <c r="F4" s="384"/>
      <c r="G4" s="384"/>
      <c r="H4" s="384"/>
      <c r="I4" s="384"/>
      <c r="J4" s="384"/>
    </row>
    <row r="5" spans="1:10" ht="7.5" customHeight="1" x14ac:dyDescent="0.25">
      <c r="A5" s="380"/>
      <c r="B5" s="380"/>
      <c r="C5" s="380"/>
      <c r="D5" s="380"/>
      <c r="E5" s="380"/>
      <c r="F5" s="380"/>
      <c r="G5" s="380"/>
      <c r="H5" s="380"/>
      <c r="I5" s="380"/>
      <c r="J5" s="380"/>
    </row>
    <row r="6" spans="1:10" s="132" customFormat="1" ht="15" customHeight="1" x14ac:dyDescent="0.25">
      <c r="A6" s="332" t="s">
        <v>1468</v>
      </c>
      <c r="B6" s="332"/>
      <c r="C6" s="332"/>
      <c r="D6" s="331" t="s">
        <v>1432</v>
      </c>
      <c r="E6" s="331"/>
      <c r="F6" s="331"/>
      <c r="G6" s="331"/>
      <c r="H6" s="331"/>
      <c r="I6" s="388" t="str">
        <f>VERSION</f>
        <v>Release: 25.04.01</v>
      </c>
      <c r="J6" s="388"/>
    </row>
    <row r="7" spans="1:10" ht="5.25" customHeight="1" x14ac:dyDescent="0.25">
      <c r="A7" s="24"/>
      <c r="B7" s="24"/>
      <c r="C7" s="24"/>
      <c r="D7" s="24"/>
      <c r="E7" s="24"/>
      <c r="F7" s="24"/>
      <c r="G7" s="24"/>
      <c r="H7" s="24"/>
      <c r="I7" s="24"/>
      <c r="J7" s="24"/>
    </row>
    <row r="8" spans="1:10" ht="20.25" customHeight="1" x14ac:dyDescent="0.25">
      <c r="A8" s="475" t="s">
        <v>1127</v>
      </c>
      <c r="B8" s="476"/>
      <c r="C8" s="476"/>
      <c r="D8" s="476"/>
      <c r="E8" s="476"/>
      <c r="F8" s="476"/>
      <c r="G8" s="476"/>
      <c r="H8" s="476"/>
      <c r="I8" s="476"/>
      <c r="J8" s="477"/>
    </row>
    <row r="9" spans="1:10" ht="12" customHeight="1" x14ac:dyDescent="0.25">
      <c r="A9" s="15"/>
      <c r="B9" s="15"/>
      <c r="C9" s="15"/>
      <c r="D9" s="15"/>
      <c r="E9" s="15"/>
      <c r="F9" s="15"/>
      <c r="G9" s="15"/>
      <c r="H9" s="15"/>
      <c r="I9" s="15"/>
      <c r="J9" s="15"/>
    </row>
    <row r="10" spans="1:10" ht="17.25" customHeight="1" x14ac:dyDescent="0.25">
      <c r="A10" s="15"/>
      <c r="B10" s="15"/>
      <c r="C10" s="15"/>
      <c r="D10" s="15"/>
      <c r="E10" s="15"/>
      <c r="F10" s="15"/>
      <c r="G10" s="295" t="s">
        <v>1433</v>
      </c>
      <c r="H10" s="26"/>
      <c r="I10" s="296" t="str">
        <f>IF(ISBLANK(SUBMIT_DATE)," mm/dd/yyyy","")</f>
        <v xml:space="preserve"> mm/dd/yyyy</v>
      </c>
      <c r="J10" s="15"/>
    </row>
    <row r="11" spans="1:10" ht="8.25" customHeight="1" x14ac:dyDescent="0.25">
      <c r="A11" s="15"/>
      <c r="B11" s="15"/>
      <c r="C11" s="15"/>
      <c r="D11" s="15"/>
      <c r="E11" s="15"/>
      <c r="F11" s="15"/>
      <c r="G11" s="15"/>
      <c r="H11" s="15"/>
      <c r="I11" s="15"/>
      <c r="J11" s="15"/>
    </row>
    <row r="12" spans="1:10" ht="17.25" customHeight="1" x14ac:dyDescent="0.25">
      <c r="A12" s="15"/>
      <c r="B12" s="15"/>
      <c r="C12" s="252"/>
      <c r="D12" s="252"/>
      <c r="E12" s="266" t="s">
        <v>1159</v>
      </c>
      <c r="F12" s="15"/>
      <c r="H12" s="213"/>
      <c r="I12" s="213"/>
      <c r="J12" s="213"/>
    </row>
    <row r="13" spans="1:10" ht="25.5" customHeight="1" x14ac:dyDescent="0.25">
      <c r="A13" s="15"/>
      <c r="B13" s="15"/>
      <c r="C13" s="340" t="s">
        <v>1366</v>
      </c>
      <c r="D13" s="340"/>
      <c r="E13" s="340"/>
      <c r="F13" s="267" t="s">
        <v>1460</v>
      </c>
      <c r="G13" s="437" t="s">
        <v>1369</v>
      </c>
      <c r="H13" s="437"/>
      <c r="I13" s="437"/>
      <c r="J13" s="437"/>
    </row>
    <row r="14" spans="1:10" ht="17.25" customHeight="1" x14ac:dyDescent="0.25">
      <c r="A14" s="15"/>
      <c r="B14" s="15"/>
      <c r="C14" s="252"/>
      <c r="D14" s="329" t="s">
        <v>1160</v>
      </c>
      <c r="E14" s="329"/>
      <c r="F14" s="17">
        <f>REASON</f>
        <v>1</v>
      </c>
      <c r="G14" s="438" t="str">
        <f>IF(PROCESS=1,"",HYPERLINK("https://clec.att.com/clec/hb/shell.cfm?section=2838","CLEC Start Up Page"))</f>
        <v>CLEC Start Up Page</v>
      </c>
      <c r="H14" s="439"/>
      <c r="I14" s="439"/>
      <c r="J14" s="439"/>
    </row>
    <row r="15" spans="1:10" ht="12" customHeight="1" x14ac:dyDescent="0.25">
      <c r="A15" s="15"/>
      <c r="B15" s="15"/>
      <c r="C15" s="15"/>
      <c r="D15" s="15"/>
      <c r="E15" s="15"/>
      <c r="F15" s="15"/>
      <c r="G15" s="15"/>
      <c r="H15" s="15"/>
      <c r="I15" s="15"/>
      <c r="J15" s="15"/>
    </row>
    <row r="16" spans="1:10" ht="17.25" customHeight="1" x14ac:dyDescent="0.25">
      <c r="A16" s="15"/>
      <c r="B16" s="15"/>
      <c r="C16" s="375" t="s">
        <v>1128</v>
      </c>
      <c r="D16" s="376"/>
      <c r="E16" s="376"/>
      <c r="F16" s="376"/>
      <c r="G16" s="376"/>
      <c r="H16" s="376"/>
      <c r="I16" s="377"/>
      <c r="J16" s="15"/>
    </row>
    <row r="17" spans="1:11" ht="12" customHeight="1" x14ac:dyDescent="0.25">
      <c r="A17" s="15"/>
      <c r="B17" s="15"/>
      <c r="C17" s="15"/>
      <c r="D17" s="15"/>
      <c r="E17" s="15"/>
      <c r="F17" s="15"/>
      <c r="G17" s="15"/>
      <c r="H17" s="15"/>
      <c r="I17" s="15"/>
      <c r="J17" s="15"/>
    </row>
    <row r="18" spans="1:11" ht="17.25" customHeight="1" x14ac:dyDescent="0.25">
      <c r="A18" s="15"/>
      <c r="B18" s="15"/>
      <c r="C18" s="15"/>
      <c r="D18" s="257" t="s">
        <v>1158</v>
      </c>
      <c r="E18" s="316"/>
      <c r="F18" s="379"/>
      <c r="G18" s="317"/>
      <c r="H18" s="112" t="str">
        <f>IF(ISBLANK(NAME)," Company Name","")</f>
        <v xml:space="preserve"> Company Name</v>
      </c>
      <c r="I18" s="28"/>
    </row>
    <row r="19" spans="1:11" ht="17.25" customHeight="1" x14ac:dyDescent="0.25">
      <c r="A19" s="15"/>
      <c r="B19" s="15"/>
      <c r="C19" s="15"/>
      <c r="D19" s="257" t="s">
        <v>0</v>
      </c>
      <c r="E19" s="30"/>
      <c r="F19" s="330" t="str">
        <f>IF(ISBLANK(ACNA)," Access Customer Name Abbreviation","")</f>
        <v xml:space="preserve"> Access Customer Name Abbreviation</v>
      </c>
      <c r="G19" s="330"/>
      <c r="H19" s="15"/>
      <c r="I19" s="15"/>
      <c r="J19" s="15"/>
    </row>
    <row r="20" spans="1:11" ht="17.25" customHeight="1" x14ac:dyDescent="0.25">
      <c r="A20" s="15"/>
      <c r="B20" s="15"/>
      <c r="C20" s="15"/>
      <c r="D20" s="257" t="s">
        <v>375</v>
      </c>
      <c r="E20" s="31"/>
      <c r="F20" s="330" t="str">
        <f>IF(ISBLANK(OCN)," Operating Company Number","")</f>
        <v xml:space="preserve"> Operating Company Number</v>
      </c>
      <c r="G20" s="330"/>
      <c r="H20" s="15"/>
      <c r="I20" s="15"/>
      <c r="J20" s="15"/>
    </row>
    <row r="21" spans="1:11" ht="12" customHeight="1" x14ac:dyDescent="0.25">
      <c r="A21" s="15"/>
      <c r="B21" s="15"/>
      <c r="C21" s="15"/>
      <c r="D21" s="15"/>
      <c r="E21" s="15"/>
      <c r="F21" s="15"/>
      <c r="G21" s="15"/>
      <c r="H21" s="15"/>
      <c r="I21" s="15"/>
      <c r="J21" s="15"/>
    </row>
    <row r="22" spans="1:11" ht="17.25" customHeight="1" x14ac:dyDescent="0.25">
      <c r="A22" s="15"/>
      <c r="B22" s="15"/>
      <c r="C22" s="333" t="s">
        <v>1129</v>
      </c>
      <c r="D22" s="334"/>
      <c r="E22" s="334"/>
      <c r="F22" s="334"/>
      <c r="G22" s="334"/>
      <c r="H22" s="334"/>
      <c r="I22" s="335"/>
      <c r="J22" s="15"/>
    </row>
    <row r="23" spans="1:11" ht="17.25" customHeight="1" x14ac:dyDescent="0.25">
      <c r="A23" s="15"/>
      <c r="B23" s="15"/>
      <c r="C23" s="15"/>
      <c r="D23" s="15"/>
      <c r="E23" s="15"/>
      <c r="F23" s="15"/>
      <c r="G23" s="15"/>
      <c r="H23" s="15"/>
      <c r="I23" s="15"/>
      <c r="J23" s="15"/>
    </row>
    <row r="24" spans="1:11" ht="17.25" customHeight="1" x14ac:dyDescent="0.25">
      <c r="A24" s="17"/>
      <c r="B24" s="17"/>
      <c r="C24" s="114"/>
      <c r="D24" s="114"/>
      <c r="E24" s="266" t="s">
        <v>1171</v>
      </c>
      <c r="F24" s="32"/>
      <c r="G24" s="374" t="str">
        <f>REPT(" ",2)&amp;IF(AND(REASON=1,STATE&gt;1),"SELECT A REASON [CELL F16]",VLOOKUP(STATE,STATE_TBL,4))</f>
        <v xml:space="preserve">  </v>
      </c>
      <c r="H24" s="374"/>
      <c r="I24" s="17"/>
      <c r="J24" s="17"/>
    </row>
    <row r="25" spans="1:11" ht="12" customHeight="1" x14ac:dyDescent="0.25">
      <c r="A25" s="15"/>
      <c r="B25" s="15"/>
      <c r="C25" s="265"/>
      <c r="D25" s="265"/>
      <c r="E25" s="265"/>
      <c r="F25" s="15"/>
      <c r="G25" s="15"/>
      <c r="H25" s="15"/>
      <c r="I25" s="15"/>
      <c r="J25" s="15"/>
    </row>
    <row r="26" spans="1:11" ht="17.25" customHeight="1" x14ac:dyDescent="0.25">
      <c r="A26" s="17"/>
      <c r="B26" s="17"/>
      <c r="C26" s="114"/>
      <c r="D26" s="114"/>
      <c r="E26" s="257" t="s">
        <v>25</v>
      </c>
      <c r="F26" s="32"/>
      <c r="G26" s="385" t="str">
        <f>REPT(" ",14)&amp;IF(AND(OR(REASON=1,STATE=1),LATA&gt;1),"SELECT A STATE [CELL F26]",IF(LATA_STATUS=3,"SELECTION NOT VALID",))</f>
        <v xml:space="preserve">              </v>
      </c>
      <c r="H26" s="385"/>
      <c r="I26" s="385"/>
      <c r="J26" s="17"/>
    </row>
    <row r="27" spans="1:11" ht="12" customHeight="1" x14ac:dyDescent="0.25">
      <c r="A27" s="15"/>
      <c r="B27" s="15"/>
      <c r="C27" s="265"/>
      <c r="D27" s="265"/>
      <c r="E27" s="265"/>
      <c r="F27" s="15"/>
      <c r="G27" s="15"/>
      <c r="H27" s="15"/>
      <c r="I27" s="15"/>
      <c r="J27" s="15"/>
    </row>
    <row r="28" spans="1:11" ht="17.25" customHeight="1" x14ac:dyDescent="0.25">
      <c r="A28" s="17"/>
      <c r="B28" s="17"/>
      <c r="C28" s="324" t="str">
        <f>IF(REASON=1,"",CHOOSE(REGION,"","Local CIC:","Local CIC:",IF(LATA_STATUS=2,"Exchange [or Rate Center] in LATA "&amp;VLOOKUP(LATA,LATA_LST_TBL,3)&amp;":",""),"","Local CIC:"))</f>
        <v/>
      </c>
      <c r="D28" s="324"/>
      <c r="E28" s="381"/>
      <c r="F28" s="382"/>
      <c r="G28" s="383"/>
      <c r="H28" s="337" t="str">
        <f>IF(OR(REGION=1,REGION&gt;3),"",IF(ISBLANK(EXCHANGE)," Carrier Identification Code",""))</f>
        <v/>
      </c>
      <c r="I28" s="337"/>
      <c r="J28" s="17"/>
    </row>
    <row r="29" spans="1:11" ht="12" customHeight="1" x14ac:dyDescent="0.25">
      <c r="A29" s="17"/>
      <c r="B29" s="17"/>
      <c r="C29" s="114"/>
      <c r="D29" s="114"/>
      <c r="E29" s="114"/>
      <c r="F29" s="17"/>
      <c r="G29" s="17"/>
      <c r="H29" s="17"/>
      <c r="I29" s="17"/>
      <c r="J29" s="17"/>
    </row>
    <row r="30" spans="1:11" ht="17.25" customHeight="1" x14ac:dyDescent="0.25">
      <c r="A30" s="17"/>
      <c r="B30" s="17"/>
      <c r="C30" s="114"/>
      <c r="D30" s="340" t="str">
        <f>IF(OR(REASON=1,STATE=1),"","Certification Status:")</f>
        <v/>
      </c>
      <c r="E30" s="340"/>
      <c r="F30" s="33"/>
      <c r="G30" s="337" t="str">
        <f>IF(OR(REASON=1,STATE=1),""," In the STATE of "&amp;VLOOKUP(STATE,STATE_TBL,3))</f>
        <v/>
      </c>
      <c r="H30" s="337"/>
      <c r="I30" s="337"/>
      <c r="J30" s="17"/>
      <c r="K30" s="34"/>
    </row>
    <row r="31" spans="1:11" ht="17.25" customHeight="1" x14ac:dyDescent="0.25">
      <c r="A31" s="17"/>
      <c r="B31" s="17"/>
      <c r="C31" s="19"/>
      <c r="D31" s="373" t="str">
        <f>IF(OR(STATE=1,ISBLANK($F$30)),"","CERTIFICATION DATE:")</f>
        <v/>
      </c>
      <c r="E31" s="373"/>
      <c r="F31" s="26"/>
      <c r="G31" s="35" t="str">
        <f>IF(OR(STATE=1,ISBLANK($F$30)),"",IF(ISBLANK($F31)," mm/dd/yyyy",""))</f>
        <v/>
      </c>
      <c r="H31" s="15"/>
      <c r="I31" s="17"/>
      <c r="J31" s="17"/>
    </row>
    <row r="32" spans="1:11" ht="17.25" customHeight="1" x14ac:dyDescent="0.25">
      <c r="A32" s="15"/>
      <c r="B32" s="15"/>
      <c r="C32" s="71"/>
      <c r="D32" s="131"/>
      <c r="E32" s="131"/>
      <c r="F32" s="36"/>
      <c r="G32" s="37"/>
      <c r="H32" s="37"/>
      <c r="I32" s="37"/>
      <c r="J32" s="15"/>
    </row>
    <row r="33" spans="1:11" ht="17.25" customHeight="1" x14ac:dyDescent="0.25">
      <c r="A33" s="15"/>
      <c r="B33" s="38"/>
      <c r="C33" s="463" t="s">
        <v>1170</v>
      </c>
      <c r="D33" s="464"/>
      <c r="E33" s="465"/>
      <c r="F33" s="39"/>
      <c r="G33" s="470" t="str">
        <f>IF(ISBLANK(PROJECT_ID)," Provided by AT&amp;T","")</f>
        <v xml:space="preserve"> Provided by AT&amp;T</v>
      </c>
      <c r="H33" s="471"/>
      <c r="I33" s="254"/>
      <c r="J33" s="15"/>
    </row>
    <row r="34" spans="1:11" ht="17.25" customHeight="1" x14ac:dyDescent="0.25">
      <c r="A34" s="40"/>
      <c r="B34" s="15"/>
      <c r="C34" s="283"/>
      <c r="D34" s="284"/>
      <c r="E34" s="285" t="s">
        <v>1169</v>
      </c>
      <c r="F34" s="55"/>
      <c r="G34" s="458" t="str">
        <f>IF(ISBLANK(PROJECT_ID)," Provided by AT&amp;T","")</f>
        <v xml:space="preserve"> Provided by AT&amp;T</v>
      </c>
      <c r="H34" s="459"/>
      <c r="I34" s="255"/>
      <c r="J34" s="15"/>
    </row>
    <row r="35" spans="1:11" ht="17.25" customHeight="1" x14ac:dyDescent="0.25">
      <c r="A35" s="40"/>
      <c r="B35" s="15"/>
      <c r="C35" s="286"/>
      <c r="D35" s="287"/>
      <c r="E35" s="288" t="s">
        <v>1381</v>
      </c>
      <c r="F35" s="55"/>
      <c r="G35" s="460" t="str">
        <f>IF(ISBLANK(PROJECT_ID)," Provided by AT&amp;T","")</f>
        <v xml:space="preserve"> Provided by AT&amp;T</v>
      </c>
      <c r="H35" s="461"/>
      <c r="I35" s="256"/>
      <c r="J35" s="15"/>
    </row>
    <row r="36" spans="1:11" ht="5.9" customHeight="1" x14ac:dyDescent="0.25">
      <c r="A36" s="15"/>
      <c r="B36" s="15"/>
      <c r="C36" s="15"/>
      <c r="D36" s="15"/>
      <c r="E36" s="216"/>
      <c r="F36" s="216"/>
      <c r="G36" s="217"/>
      <c r="H36" s="217"/>
      <c r="I36" s="15"/>
      <c r="J36" s="15"/>
    </row>
    <row r="37" spans="1:11" ht="17.25" customHeight="1" x14ac:dyDescent="0.25">
      <c r="A37" s="15"/>
      <c r="B37" s="15"/>
      <c r="C37" s="462" t="s">
        <v>1130</v>
      </c>
      <c r="D37" s="462"/>
      <c r="E37" s="462"/>
      <c r="F37" s="462"/>
      <c r="G37" s="462"/>
      <c r="H37" s="462"/>
      <c r="I37" s="462"/>
      <c r="J37" s="15"/>
    </row>
    <row r="38" spans="1:11" ht="12" customHeight="1" x14ac:dyDescent="0.25">
      <c r="A38" s="15"/>
      <c r="B38" s="15"/>
      <c r="C38" s="15"/>
      <c r="D38" s="15"/>
      <c r="E38" s="15"/>
      <c r="F38" s="15"/>
      <c r="G38" s="15"/>
      <c r="H38" s="15"/>
      <c r="I38" s="15"/>
      <c r="J38" s="15"/>
    </row>
    <row r="39" spans="1:11" ht="17.25" customHeight="1" x14ac:dyDescent="0.25">
      <c r="A39" s="15"/>
      <c r="B39" s="15"/>
      <c r="C39" s="15"/>
      <c r="D39" s="265"/>
      <c r="E39" s="257" t="s">
        <v>1165</v>
      </c>
      <c r="F39" s="41"/>
      <c r="G39" s="336" t="str">
        <f>CHOOSE(SWITCH_STATUS," 11-Characters"," Not 11-Characters","")</f>
        <v xml:space="preserve"> 11-Characters</v>
      </c>
      <c r="H39" s="336"/>
      <c r="I39" s="17"/>
      <c r="J39" s="15"/>
    </row>
    <row r="40" spans="1:11" ht="17.25" customHeight="1" x14ac:dyDescent="0.25">
      <c r="A40" s="15"/>
      <c r="B40" s="15"/>
      <c r="C40" s="15"/>
      <c r="D40" s="324" t="s">
        <v>1166</v>
      </c>
      <c r="E40" s="324"/>
      <c r="F40" s="42"/>
      <c r="G40" s="112" t="str">
        <f>IF(ISBLANK($F$40)," 000-000-000","")</f>
        <v xml:space="preserve"> 000-000-000</v>
      </c>
      <c r="H40" s="114"/>
      <c r="I40" s="17"/>
      <c r="J40" s="15"/>
    </row>
    <row r="41" spans="1:11" ht="17.25" customHeight="1" x14ac:dyDescent="0.25">
      <c r="A41" s="15"/>
      <c r="B41" s="15"/>
      <c r="C41" s="15"/>
      <c r="D41" s="340" t="s">
        <v>1167</v>
      </c>
      <c r="E41" s="340"/>
      <c r="F41" s="43"/>
      <c r="G41" s="112" t="str">
        <f>IF(ISBLANK($F$41)," (000) 000-0000","")</f>
        <v xml:space="preserve"> (000) 000-0000</v>
      </c>
      <c r="H41" s="114"/>
      <c r="I41" s="17"/>
      <c r="J41" s="15"/>
    </row>
    <row r="42" spans="1:11" ht="17.25" customHeight="1" x14ac:dyDescent="0.25">
      <c r="A42" s="15"/>
      <c r="B42" s="15"/>
      <c r="C42" s="15"/>
      <c r="D42" s="324" t="s">
        <v>1168</v>
      </c>
      <c r="E42" s="324"/>
      <c r="F42" s="41"/>
      <c r="G42" s="330" t="str">
        <f>IF(ISBLANK($F$42)," Manufacturer's Model","")</f>
        <v xml:space="preserve"> Manufacturer's Model</v>
      </c>
      <c r="H42" s="330"/>
      <c r="I42" s="15"/>
      <c r="J42" s="15"/>
    </row>
    <row r="43" spans="1:11" ht="17.25" customHeight="1" x14ac:dyDescent="0.25">
      <c r="A43" s="15"/>
      <c r="B43" s="15"/>
      <c r="C43" s="15"/>
      <c r="D43" s="324" t="s">
        <v>1362</v>
      </c>
      <c r="E43" s="324"/>
      <c r="F43" s="326"/>
      <c r="G43" s="327"/>
      <c r="H43" s="328"/>
      <c r="I43" s="15"/>
      <c r="J43" s="15"/>
    </row>
    <row r="44" spans="1:11" ht="17.25" customHeight="1" x14ac:dyDescent="0.25">
      <c r="A44" s="15"/>
      <c r="B44" s="15"/>
      <c r="C44" s="15"/>
      <c r="D44" s="340" t="str">
        <f>IF(REGION=6,"PSL CLLI:","PSL CLLI:")</f>
        <v>PSL CLLI:</v>
      </c>
      <c r="E44" s="440"/>
      <c r="F44" s="44"/>
      <c r="G44" s="454" t="str">
        <f>IF(AND(LEN($F$44)&lt;&gt;11,$F$44&lt;&gt;"NA")," Requires 11-Characters or Enter 'NA' if No PSL CLLI","")</f>
        <v xml:space="preserve"> Requires 11-Characters or Enter 'NA' if No PSL CLLI</v>
      </c>
      <c r="H44" s="455"/>
      <c r="I44" s="455"/>
      <c r="J44" s="15"/>
    </row>
    <row r="45" spans="1:11" ht="17.25" customHeight="1" x14ac:dyDescent="0.25">
      <c r="A45" s="15"/>
      <c r="B45" s="15"/>
      <c r="C45" s="207"/>
      <c r="D45" s="340" t="str">
        <f>IF($F44="NA","Switch V&amp;H:","PSL V&amp;H:")</f>
        <v>PSL V&amp;H:</v>
      </c>
      <c r="E45" s="440"/>
      <c r="F45" s="45"/>
      <c r="G45" s="452" t="str">
        <f>IF(ISBLANK($F$45)," 0000-0000 / Enter Switch V&amp;H if no PSL CLLI","")</f>
        <v xml:space="preserve"> 0000-0000 / Enter Switch V&amp;H if no PSL CLLI</v>
      </c>
      <c r="H45" s="453"/>
      <c r="I45" s="453"/>
      <c r="J45" s="15"/>
    </row>
    <row r="46" spans="1:11" ht="17.25" customHeight="1" x14ac:dyDescent="0.25">
      <c r="A46" s="15"/>
      <c r="B46" s="15"/>
      <c r="C46" s="15"/>
      <c r="D46" s="324" t="str">
        <f>IF(REGION=6,"PSL Address:","PSL Address")</f>
        <v>PSL Address</v>
      </c>
      <c r="E46" s="324"/>
      <c r="F46" s="326"/>
      <c r="G46" s="327"/>
      <c r="H46" s="328"/>
      <c r="I46" s="456"/>
      <c r="J46" s="457"/>
      <c r="K46" s="457"/>
    </row>
    <row r="47" spans="1:11" ht="12" customHeight="1" x14ac:dyDescent="0.25">
      <c r="A47" s="15"/>
      <c r="B47" s="15"/>
      <c r="C47" s="15"/>
      <c r="D47" s="46"/>
      <c r="E47" s="46"/>
      <c r="F47" s="47" t="s">
        <v>1033</v>
      </c>
      <c r="G47" s="47"/>
      <c r="H47" s="47"/>
      <c r="I47" s="15"/>
      <c r="J47" s="15"/>
    </row>
    <row r="48" spans="1:11" ht="17.25" customHeight="1" x14ac:dyDescent="0.25">
      <c r="A48" s="15"/>
      <c r="B48" s="15"/>
      <c r="C48" s="17"/>
      <c r="D48" s="17"/>
      <c r="E48" s="17"/>
      <c r="F48" s="324" t="str">
        <f>IF(AND(SWITCH&lt;&gt;"",LEN(SWITCH)=11,PSL&lt;&gt;"NA"),"Is the SWITCH in LATA "&amp;VLOOKUP(STATE_CD&amp;LATA,LATA_TBL,2)&amp;"?:","")</f>
        <v/>
      </c>
      <c r="G48" s="324"/>
      <c r="H48" s="33"/>
      <c r="I48" s="15"/>
      <c r="J48" s="15"/>
    </row>
    <row r="49" spans="1:10" ht="12" customHeight="1" x14ac:dyDescent="0.25">
      <c r="A49" s="15"/>
      <c r="B49" s="15"/>
      <c r="C49" s="17"/>
      <c r="D49" s="17"/>
      <c r="E49" s="17"/>
      <c r="F49" s="17"/>
      <c r="G49" s="17"/>
      <c r="H49" s="17"/>
      <c r="I49" s="17"/>
      <c r="J49" s="15"/>
    </row>
    <row r="50" spans="1:10" ht="17.25" customHeight="1" x14ac:dyDescent="0.25">
      <c r="A50" s="48"/>
      <c r="B50" s="48"/>
      <c r="C50" s="320" t="s">
        <v>1131</v>
      </c>
      <c r="D50" s="321"/>
      <c r="E50" s="321"/>
      <c r="F50" s="321"/>
      <c r="G50" s="321"/>
      <c r="H50" s="321"/>
      <c r="I50" s="322"/>
      <c r="J50" s="48"/>
    </row>
    <row r="51" spans="1:10" ht="12" customHeight="1" x14ac:dyDescent="0.25">
      <c r="A51" s="15"/>
      <c r="B51" s="15"/>
      <c r="C51" s="17"/>
      <c r="D51" s="17"/>
      <c r="E51" s="17"/>
      <c r="F51" s="17"/>
      <c r="G51" s="17"/>
      <c r="H51" s="17"/>
      <c r="I51" s="17"/>
      <c r="J51" s="17"/>
    </row>
    <row r="52" spans="1:10" ht="24" customHeight="1" x14ac:dyDescent="0.25">
      <c r="A52" s="48"/>
      <c r="B52" s="48"/>
      <c r="C52" s="325" t="s">
        <v>994</v>
      </c>
      <c r="D52" s="325"/>
      <c r="E52" s="325"/>
      <c r="F52" s="325"/>
      <c r="G52" s="325"/>
      <c r="H52" s="325"/>
      <c r="I52" s="325"/>
      <c r="J52" s="48"/>
    </row>
    <row r="53" spans="1:10" ht="12" customHeight="1" x14ac:dyDescent="0.25">
      <c r="A53" s="48"/>
      <c r="B53" s="48"/>
      <c r="C53" s="17"/>
      <c r="D53" s="17"/>
      <c r="E53" s="17"/>
      <c r="F53" s="17"/>
      <c r="G53" s="17"/>
      <c r="H53" s="17"/>
      <c r="I53" s="17"/>
      <c r="J53" s="48"/>
    </row>
    <row r="54" spans="1:10" ht="17.25" customHeight="1" x14ac:dyDescent="0.25">
      <c r="A54" s="15"/>
      <c r="B54" s="15"/>
      <c r="C54" s="15"/>
      <c r="D54" s="15"/>
      <c r="E54" s="257" t="s">
        <v>1164</v>
      </c>
      <c r="F54" s="17"/>
      <c r="G54" s="345" t="str">
        <f>CHOOSE(SS7_KEY,IF(SS7_PROVIDER&gt;1,REPT(" ",5)&amp;"SELECT A LATA [CELL F28]",""),"","")</f>
        <v xml:space="preserve">     SELECT A LATA [CELL F28]</v>
      </c>
      <c r="H54" s="345"/>
      <c r="I54" s="15"/>
      <c r="J54" s="15"/>
    </row>
    <row r="55" spans="1:10" ht="12" customHeight="1" x14ac:dyDescent="0.25">
      <c r="A55" s="15"/>
      <c r="B55" s="15"/>
      <c r="C55" s="15"/>
      <c r="D55" s="15"/>
      <c r="E55" s="15"/>
      <c r="F55" s="15"/>
      <c r="G55" s="15"/>
      <c r="H55" s="15"/>
      <c r="I55" s="15"/>
      <c r="J55" s="15"/>
    </row>
    <row r="56" spans="1:10" ht="17.25" customHeight="1" x14ac:dyDescent="0.25">
      <c r="A56" s="15"/>
      <c r="B56" s="15"/>
      <c r="C56" s="15"/>
      <c r="D56" s="315" t="str">
        <f>IF(SS7_KEY=3,"NAME OF PROVIDER:","")</f>
        <v/>
      </c>
      <c r="E56" s="315"/>
      <c r="F56" s="316"/>
      <c r="G56" s="317"/>
      <c r="H56" s="17"/>
      <c r="I56" s="17"/>
      <c r="J56" s="15"/>
    </row>
    <row r="57" spans="1:10" ht="12" customHeight="1" x14ac:dyDescent="0.25">
      <c r="A57" s="15"/>
      <c r="B57" s="15"/>
      <c r="C57" s="15"/>
      <c r="D57" s="46"/>
      <c r="E57" s="46"/>
      <c r="F57" s="47"/>
      <c r="G57" s="47"/>
      <c r="H57" s="17"/>
      <c r="I57" s="17"/>
      <c r="J57" s="15"/>
    </row>
    <row r="58" spans="1:10" ht="17.25" customHeight="1" x14ac:dyDescent="0.25">
      <c r="A58" s="15"/>
      <c r="B58" s="15"/>
      <c r="C58" s="15"/>
      <c r="D58" s="15"/>
      <c r="E58" s="15"/>
      <c r="F58" s="27" t="str">
        <f>IF(AND(REGION=5,SS7_KEY=2),"SS7 ACTIVITY FORM:","")</f>
        <v/>
      </c>
      <c r="G58" s="49"/>
      <c r="H58" s="15"/>
      <c r="I58" s="15"/>
      <c r="J58" s="15"/>
    </row>
    <row r="59" spans="1:10" ht="17.25" customHeight="1" x14ac:dyDescent="0.25">
      <c r="A59" s="15"/>
      <c r="B59" s="15"/>
      <c r="C59" s="15"/>
      <c r="D59" s="15"/>
      <c r="E59" s="15"/>
      <c r="F59" s="27" t="str">
        <f>IF(OR(SS7_KEY&lt;&gt;2,REGION&lt;&gt;5,ISBLANK($G$58)),"","SUBMISSION DATE:")</f>
        <v/>
      </c>
      <c r="G59" s="39"/>
      <c r="H59" s="35" t="str">
        <f>IF(OR(SS7_KEY&lt;&gt;3,REGION&lt;&gt;4,ISBLANK($G$58)),"",IF(ISBLANK($G$59),"mm|dd|yyyy",""))</f>
        <v/>
      </c>
      <c r="I59" s="15"/>
      <c r="J59" s="15"/>
    </row>
    <row r="60" spans="1:10" ht="12" customHeight="1" x14ac:dyDescent="0.25">
      <c r="A60" s="15"/>
      <c r="B60" s="15"/>
      <c r="C60" s="15"/>
      <c r="D60" s="15"/>
      <c r="E60" s="15"/>
      <c r="F60" s="46"/>
      <c r="G60" s="50"/>
      <c r="H60" s="51"/>
      <c r="I60" s="15"/>
      <c r="J60" s="15"/>
    </row>
    <row r="61" spans="1:10" ht="17.25" customHeight="1" x14ac:dyDescent="0.25">
      <c r="A61" s="15"/>
      <c r="B61" s="15"/>
      <c r="C61" s="15"/>
      <c r="D61" s="15"/>
      <c r="E61" s="15"/>
      <c r="F61" s="257" t="str">
        <f>IF(SS7_KEY=2,"Conformance Test:","")</f>
        <v/>
      </c>
      <c r="G61" s="52"/>
      <c r="H61" s="53"/>
      <c r="I61" s="17"/>
      <c r="J61" s="15"/>
    </row>
    <row r="62" spans="1:10" ht="17.25" customHeight="1" x14ac:dyDescent="0.25">
      <c r="A62" s="15"/>
      <c r="B62" s="15"/>
      <c r="C62" s="15"/>
      <c r="D62" s="15"/>
      <c r="E62" s="15"/>
      <c r="F62" s="27" t="str">
        <f>IF(ISBLANK($G$61),"","TEST DATE:")</f>
        <v/>
      </c>
      <c r="G62" s="54"/>
      <c r="H62" s="35" t="str">
        <f>IF(OR(SS7_KEY&lt;&gt;3,ISBLANK($G$61)),"",IF(ISBLANK($G$62),"mm|dd|yyyy",""))</f>
        <v/>
      </c>
      <c r="I62" s="17"/>
      <c r="J62" s="15"/>
    </row>
    <row r="63" spans="1:10" ht="12" customHeight="1" x14ac:dyDescent="0.25">
      <c r="A63" s="15"/>
      <c r="B63" s="15"/>
      <c r="C63" s="15"/>
      <c r="D63" s="15"/>
      <c r="E63" s="15"/>
      <c r="F63" s="15"/>
      <c r="G63" s="15"/>
      <c r="H63" s="15"/>
      <c r="I63" s="15"/>
      <c r="J63" s="15"/>
    </row>
    <row r="64" spans="1:10" ht="12" customHeight="1" x14ac:dyDescent="0.25">
      <c r="A64" s="15"/>
      <c r="B64" s="15"/>
      <c r="C64" s="323" t="str">
        <f>CHOOSE(SS7_KEY,"","Identify below the STP CLLIs and STP Point Codes of the AT&amp;T STP that will be used by this Network","Identify below the STP CLLIs and STP Point Codes of the SS7 Provider that will connect to an AT&amp;T STP","")</f>
        <v/>
      </c>
      <c r="D64" s="323"/>
      <c r="E64" s="323"/>
      <c r="F64" s="323"/>
      <c r="G64" s="323"/>
      <c r="H64" s="323"/>
      <c r="I64" s="323"/>
      <c r="J64" s="15"/>
    </row>
    <row r="65" spans="1:10" ht="12" customHeight="1" x14ac:dyDescent="0.25">
      <c r="A65" s="15"/>
      <c r="B65" s="15"/>
      <c r="C65" s="323"/>
      <c r="D65" s="323"/>
      <c r="E65" s="323"/>
      <c r="F65" s="323"/>
      <c r="G65" s="323"/>
      <c r="H65" s="323"/>
      <c r="I65" s="323"/>
      <c r="J65" s="15"/>
    </row>
    <row r="66" spans="1:10" ht="12" customHeight="1" x14ac:dyDescent="0.25">
      <c r="A66" s="15">
        <v>99</v>
      </c>
      <c r="B66" s="15"/>
      <c r="C66" s="15"/>
      <c r="D66" s="15"/>
      <c r="E66" s="15"/>
      <c r="F66" s="15"/>
      <c r="G66" s="15"/>
      <c r="H66" s="15"/>
      <c r="I66" s="15"/>
      <c r="J66" s="15"/>
    </row>
    <row r="67" spans="1:10" ht="17.25" customHeight="1" x14ac:dyDescent="0.25">
      <c r="A67" s="15"/>
      <c r="B67" s="15"/>
      <c r="C67" s="15"/>
      <c r="D67" s="15"/>
      <c r="E67" s="257" t="s">
        <v>377</v>
      </c>
      <c r="F67" s="41"/>
      <c r="G67" s="257" t="s">
        <v>1096</v>
      </c>
      <c r="H67" s="318"/>
      <c r="I67" s="319"/>
      <c r="J67" s="15"/>
    </row>
    <row r="68" spans="1:10" ht="17.25" customHeight="1" x14ac:dyDescent="0.25">
      <c r="A68" s="15"/>
      <c r="B68" s="15"/>
      <c r="C68" s="15"/>
      <c r="D68" s="15"/>
      <c r="E68" s="257" t="s">
        <v>378</v>
      </c>
      <c r="F68" s="55"/>
      <c r="G68" s="257" t="s">
        <v>1096</v>
      </c>
      <c r="H68" s="318"/>
      <c r="I68" s="319"/>
      <c r="J68" s="15"/>
    </row>
    <row r="69" spans="1:10" ht="17.25" customHeight="1" x14ac:dyDescent="0.25">
      <c r="A69" s="15"/>
      <c r="B69" s="15"/>
      <c r="C69" s="15"/>
      <c r="D69" s="15"/>
      <c r="E69" s="17"/>
      <c r="F69" s="257" t="s">
        <v>1097</v>
      </c>
      <c r="G69" s="318"/>
      <c r="H69" s="319"/>
      <c r="I69" s="17"/>
      <c r="J69" s="15"/>
    </row>
    <row r="70" spans="1:10" ht="12" customHeight="1" x14ac:dyDescent="0.25">
      <c r="A70" s="15"/>
      <c r="B70" s="15"/>
      <c r="C70" s="15"/>
      <c r="D70" s="15"/>
      <c r="E70" s="15"/>
      <c r="F70" s="15"/>
      <c r="G70" s="15"/>
      <c r="H70" s="15"/>
      <c r="I70" s="15"/>
      <c r="J70" s="15"/>
    </row>
    <row r="71" spans="1:10" ht="17.25" customHeight="1" x14ac:dyDescent="0.25">
      <c r="A71" s="15"/>
      <c r="B71" s="15"/>
      <c r="C71" s="15"/>
      <c r="D71" s="15"/>
      <c r="E71" s="15"/>
      <c r="F71" s="478" t="s">
        <v>1098</v>
      </c>
      <c r="G71" s="478"/>
      <c r="H71" s="130"/>
      <c r="I71" s="17"/>
      <c r="J71" s="15"/>
    </row>
    <row r="72" spans="1:10" ht="17.25" customHeight="1" x14ac:dyDescent="0.25">
      <c r="A72" s="15"/>
      <c r="B72" s="15"/>
      <c r="C72" s="15"/>
      <c r="D72" s="15"/>
      <c r="E72" s="15"/>
      <c r="F72" s="252"/>
      <c r="G72" s="257" t="s">
        <v>1099</v>
      </c>
      <c r="H72" s="33"/>
      <c r="I72" s="32"/>
      <c r="J72" s="15"/>
    </row>
    <row r="73" spans="1:10" ht="17.25" customHeight="1" x14ac:dyDescent="0.25">
      <c r="A73" s="15"/>
      <c r="B73" s="15"/>
      <c r="C73" s="15"/>
      <c r="D73" s="15"/>
      <c r="E73" s="15"/>
      <c r="F73" s="315" t="str">
        <f>IF($H$72="PROVIDED","800 DATABASE DIP:","")</f>
        <v/>
      </c>
      <c r="G73" s="315"/>
      <c r="H73" s="33"/>
      <c r="I73" s="15"/>
      <c r="J73" s="15"/>
    </row>
    <row r="74" spans="1:10" ht="12" customHeight="1" x14ac:dyDescent="0.25">
      <c r="A74" s="15"/>
      <c r="B74" s="15"/>
      <c r="C74" s="15"/>
      <c r="D74" s="15"/>
      <c r="E74" s="15"/>
      <c r="F74" s="15"/>
      <c r="G74" s="15"/>
      <c r="H74" s="15"/>
      <c r="I74" s="15"/>
      <c r="J74" s="15"/>
    </row>
    <row r="75" spans="1:10" ht="17.25" customHeight="1" x14ac:dyDescent="0.25">
      <c r="A75" s="48"/>
      <c r="B75" s="48"/>
      <c r="C75" s="472" t="s">
        <v>1132</v>
      </c>
      <c r="D75" s="473"/>
      <c r="E75" s="473"/>
      <c r="F75" s="473"/>
      <c r="G75" s="473"/>
      <c r="H75" s="473"/>
      <c r="I75" s="474"/>
      <c r="J75" s="48"/>
    </row>
    <row r="76" spans="1:10" ht="12" customHeight="1" x14ac:dyDescent="0.25">
      <c r="A76" s="15"/>
      <c r="B76" s="15"/>
      <c r="C76" s="17"/>
      <c r="D76" s="17"/>
      <c r="E76" s="17"/>
      <c r="F76" s="17"/>
      <c r="G76" s="17"/>
      <c r="H76" s="17"/>
      <c r="I76" s="17"/>
      <c r="J76" s="17"/>
    </row>
    <row r="77" spans="1:10" ht="24" customHeight="1" x14ac:dyDescent="0.25">
      <c r="A77" s="15"/>
      <c r="B77" s="15"/>
      <c r="C77" s="323" t="str">
        <f>"List ALL NPA-NXXs associated with "&amp;IF(PSL_STATUS=3,UPPER(PSL),"this Network")</f>
        <v>List ALL NPA-NXXs associated with this Network</v>
      </c>
      <c r="D77" s="323"/>
      <c r="E77" s="323"/>
      <c r="F77" s="323"/>
      <c r="G77" s="323"/>
      <c r="H77" s="323"/>
      <c r="I77" s="323"/>
      <c r="J77" s="56"/>
    </row>
    <row r="78" spans="1:10" ht="24" customHeight="1" x14ac:dyDescent="0.25">
      <c r="A78" s="15"/>
      <c r="B78" s="15"/>
      <c r="C78" s="323" t="s">
        <v>1426</v>
      </c>
      <c r="D78" s="323"/>
      <c r="E78" s="323"/>
      <c r="F78" s="323"/>
      <c r="G78" s="323"/>
      <c r="H78" s="323"/>
      <c r="I78" s="323"/>
      <c r="J78" s="56"/>
    </row>
    <row r="79" spans="1:10" ht="17.25" customHeight="1" x14ac:dyDescent="0.25">
      <c r="A79" s="15"/>
      <c r="B79" s="15"/>
      <c r="C79" s="457" t="str">
        <f>IF(OR(REASON=4),"","The NPA-NXX information below MUST match the LERG Information for "&amp;IF(PSL_STATUS=3,UPPER(PSL),CHOOSE(CATEGORY,"CLEC","carrier")))</f>
        <v>The NPA-NXX information below MUST match the LERG Information for carrier</v>
      </c>
      <c r="D79" s="457"/>
      <c r="E79" s="457"/>
      <c r="F79" s="457"/>
      <c r="G79" s="457"/>
      <c r="H79" s="457"/>
      <c r="I79" s="457"/>
      <c r="J79" s="56"/>
    </row>
    <row r="80" spans="1:10" ht="12" customHeight="1" x14ac:dyDescent="0.25">
      <c r="A80" s="15"/>
      <c r="B80" s="15"/>
      <c r="C80" s="15"/>
      <c r="D80" s="15"/>
      <c r="E80" s="15"/>
      <c r="F80" s="15"/>
      <c r="G80" s="15"/>
      <c r="H80" s="15"/>
      <c r="I80" s="15"/>
      <c r="J80" s="15"/>
    </row>
    <row r="81" spans="1:10" s="34" customFormat="1" ht="17.25" customHeight="1" x14ac:dyDescent="0.3">
      <c r="A81" s="17"/>
      <c r="B81" s="17"/>
      <c r="C81" s="466" t="s">
        <v>1456</v>
      </c>
      <c r="D81" s="467"/>
      <c r="E81" s="467"/>
      <c r="F81" s="468"/>
      <c r="G81" s="479" t="s">
        <v>1391</v>
      </c>
      <c r="H81" s="480"/>
      <c r="I81" s="225"/>
      <c r="J81" s="17"/>
    </row>
    <row r="82" spans="1:10" s="34" customFormat="1" ht="17.25" customHeight="1" x14ac:dyDescent="0.25">
      <c r="A82" s="15"/>
      <c r="B82" s="15"/>
      <c r="C82" s="258" t="s">
        <v>24</v>
      </c>
      <c r="D82" s="258" t="s">
        <v>1095</v>
      </c>
      <c r="E82" s="258" t="s">
        <v>1094</v>
      </c>
      <c r="F82" s="258" t="s">
        <v>1093</v>
      </c>
      <c r="G82" s="347" t="s">
        <v>1100</v>
      </c>
      <c r="H82" s="258" t="s">
        <v>1088</v>
      </c>
      <c r="I82" s="347" t="s">
        <v>1203</v>
      </c>
      <c r="J82" s="15"/>
    </row>
    <row r="83" spans="1:10" s="34" customFormat="1" ht="17.25" customHeight="1" x14ac:dyDescent="0.25">
      <c r="A83" s="15"/>
      <c r="B83" s="15"/>
      <c r="C83" s="129" t="s">
        <v>1436</v>
      </c>
      <c r="D83" s="129" t="s">
        <v>1437</v>
      </c>
      <c r="E83" s="259" t="s">
        <v>354</v>
      </c>
      <c r="F83" s="129" t="s">
        <v>1202</v>
      </c>
      <c r="G83" s="348"/>
      <c r="H83" s="129" t="s">
        <v>1089</v>
      </c>
      <c r="I83" s="348"/>
      <c r="J83" s="57">
        <v>0</v>
      </c>
    </row>
    <row r="84" spans="1:10" s="34" customFormat="1" ht="17.25" customHeight="1" x14ac:dyDescent="0.25">
      <c r="A84" s="15"/>
      <c r="B84" s="15"/>
      <c r="C84" s="58"/>
      <c r="D84" s="55"/>
      <c r="E84" s="39"/>
      <c r="F84" s="55"/>
      <c r="G84" s="55"/>
      <c r="H84" s="55"/>
      <c r="I84" s="31"/>
      <c r="J84" s="59"/>
    </row>
    <row r="85" spans="1:10" s="34" customFormat="1" ht="17.25" customHeight="1" x14ac:dyDescent="0.25">
      <c r="A85" s="15"/>
      <c r="B85" s="15"/>
      <c r="C85" s="58"/>
      <c r="D85" s="55"/>
      <c r="E85" s="39"/>
      <c r="F85" s="55"/>
      <c r="G85" s="55"/>
      <c r="H85" s="55"/>
      <c r="I85" s="31"/>
      <c r="J85" s="59"/>
    </row>
    <row r="86" spans="1:10" s="34" customFormat="1" ht="17.25" customHeight="1" x14ac:dyDescent="0.25">
      <c r="A86" s="15"/>
      <c r="B86" s="15"/>
      <c r="C86" s="58"/>
      <c r="D86" s="55"/>
      <c r="E86" s="39"/>
      <c r="F86" s="55"/>
      <c r="G86" s="55"/>
      <c r="H86" s="55"/>
      <c r="I86" s="31"/>
      <c r="J86" s="59"/>
    </row>
    <row r="87" spans="1:10" s="34" customFormat="1" ht="17.25" customHeight="1" x14ac:dyDescent="0.25">
      <c r="A87" s="15"/>
      <c r="B87" s="15"/>
      <c r="C87" s="58"/>
      <c r="D87" s="55"/>
      <c r="E87" s="39"/>
      <c r="F87" s="55"/>
      <c r="G87" s="55"/>
      <c r="H87" s="55"/>
      <c r="I87" s="31"/>
      <c r="J87" s="59"/>
    </row>
    <row r="88" spans="1:10" s="34" customFormat="1" ht="17.25" customHeight="1" x14ac:dyDescent="0.25">
      <c r="A88" s="15"/>
      <c r="B88" s="15"/>
      <c r="C88" s="58"/>
      <c r="D88" s="55"/>
      <c r="E88" s="39"/>
      <c r="F88" s="55"/>
      <c r="G88" s="55"/>
      <c r="H88" s="55"/>
      <c r="I88" s="31"/>
      <c r="J88" s="59"/>
    </row>
    <row r="89" spans="1:10" s="34" customFormat="1" ht="17.25" customHeight="1" x14ac:dyDescent="0.25">
      <c r="A89" s="15"/>
      <c r="B89" s="15"/>
      <c r="C89" s="58"/>
      <c r="D89" s="55"/>
      <c r="E89" s="39"/>
      <c r="F89" s="55"/>
      <c r="G89" s="55"/>
      <c r="H89" s="55"/>
      <c r="I89" s="31"/>
      <c r="J89" s="59"/>
    </row>
    <row r="90" spans="1:10" s="34" customFormat="1" ht="17.25" customHeight="1" x14ac:dyDescent="0.25">
      <c r="A90" s="15"/>
      <c r="B90" s="15"/>
      <c r="C90" s="58"/>
      <c r="D90" s="55"/>
      <c r="E90" s="39"/>
      <c r="F90" s="55"/>
      <c r="G90" s="55"/>
      <c r="H90" s="55"/>
      <c r="I90" s="31"/>
      <c r="J90" s="59"/>
    </row>
    <row r="91" spans="1:10" s="34" customFormat="1" ht="17.25" customHeight="1" x14ac:dyDescent="0.25">
      <c r="A91" s="15"/>
      <c r="B91" s="15"/>
      <c r="C91" s="58"/>
      <c r="D91" s="55"/>
      <c r="E91" s="39"/>
      <c r="F91" s="55"/>
      <c r="G91" s="55"/>
      <c r="H91" s="55"/>
      <c r="I91" s="31"/>
      <c r="J91" s="59"/>
    </row>
    <row r="92" spans="1:10" s="34" customFormat="1" ht="17.25" customHeight="1" x14ac:dyDescent="0.25">
      <c r="A92" s="15"/>
      <c r="B92" s="15"/>
      <c r="C92" s="58"/>
      <c r="D92" s="55"/>
      <c r="E92" s="39"/>
      <c r="F92" s="55"/>
      <c r="G92" s="55"/>
      <c r="H92" s="55"/>
      <c r="I92" s="31"/>
      <c r="J92" s="59"/>
    </row>
    <row r="93" spans="1:10" s="34" customFormat="1" ht="17.25" customHeight="1" x14ac:dyDescent="0.25">
      <c r="A93" s="15"/>
      <c r="B93" s="15"/>
      <c r="C93" s="58"/>
      <c r="D93" s="55"/>
      <c r="E93" s="39"/>
      <c r="F93" s="55"/>
      <c r="G93" s="55"/>
      <c r="H93" s="55"/>
      <c r="I93" s="31"/>
      <c r="J93" s="59"/>
    </row>
    <row r="94" spans="1:10" s="34" customFormat="1" ht="17.25" customHeight="1" x14ac:dyDescent="0.25">
      <c r="A94" s="15"/>
      <c r="B94" s="15"/>
      <c r="C94" s="58"/>
      <c r="D94" s="55"/>
      <c r="E94" s="39"/>
      <c r="F94" s="55"/>
      <c r="G94" s="55"/>
      <c r="H94" s="55"/>
      <c r="I94" s="31"/>
      <c r="J94" s="59"/>
    </row>
    <row r="95" spans="1:10" s="34" customFormat="1" ht="17.25" customHeight="1" x14ac:dyDescent="0.25">
      <c r="A95" s="15"/>
      <c r="B95" s="15"/>
      <c r="C95" s="58"/>
      <c r="D95" s="55"/>
      <c r="E95" s="39"/>
      <c r="F95" s="55"/>
      <c r="G95" s="55"/>
      <c r="H95" s="55"/>
      <c r="I95" s="31"/>
      <c r="J95" s="59"/>
    </row>
    <row r="96" spans="1:10" s="34" customFormat="1" ht="17.25" customHeight="1" x14ac:dyDescent="0.25">
      <c r="A96" s="15"/>
      <c r="B96" s="15"/>
      <c r="C96" s="58"/>
      <c r="D96" s="55"/>
      <c r="E96" s="39"/>
      <c r="F96" s="55"/>
      <c r="G96" s="55"/>
      <c r="H96" s="55"/>
      <c r="I96" s="31"/>
      <c r="J96" s="59"/>
    </row>
    <row r="97" spans="1:10" s="34" customFormat="1" ht="17.25" customHeight="1" x14ac:dyDescent="0.25">
      <c r="A97" s="15"/>
      <c r="B97" s="15"/>
      <c r="C97" s="58"/>
      <c r="D97" s="55"/>
      <c r="E97" s="39"/>
      <c r="F97" s="55"/>
      <c r="G97" s="55"/>
      <c r="H97" s="55"/>
      <c r="I97" s="31"/>
      <c r="J97" s="59"/>
    </row>
    <row r="98" spans="1:10" s="34" customFormat="1" ht="17.25" customHeight="1" x14ac:dyDescent="0.25">
      <c r="A98" s="15"/>
      <c r="B98" s="15"/>
      <c r="C98" s="58"/>
      <c r="D98" s="55"/>
      <c r="E98" s="39"/>
      <c r="F98" s="55"/>
      <c r="G98" s="55"/>
      <c r="H98" s="55"/>
      <c r="I98" s="31"/>
      <c r="J98" s="59"/>
    </row>
    <row r="99" spans="1:10" s="34" customFormat="1" ht="17.25" customHeight="1" x14ac:dyDescent="0.25">
      <c r="A99" s="15"/>
      <c r="B99" s="15"/>
      <c r="C99" s="58"/>
      <c r="D99" s="55"/>
      <c r="E99" s="39"/>
      <c r="F99" s="55"/>
      <c r="G99" s="55"/>
      <c r="H99" s="55"/>
      <c r="I99" s="31"/>
      <c r="J99" s="59"/>
    </row>
    <row r="100" spans="1:10" s="34" customFormat="1" ht="17.25" customHeight="1" x14ac:dyDescent="0.25">
      <c r="A100" s="15"/>
      <c r="B100" s="15"/>
      <c r="C100" s="58"/>
      <c r="D100" s="55"/>
      <c r="E100" s="39"/>
      <c r="F100" s="55"/>
      <c r="G100" s="55"/>
      <c r="H100" s="55"/>
      <c r="I100" s="31"/>
      <c r="J100" s="59"/>
    </row>
    <row r="101" spans="1:10" s="34" customFormat="1" ht="17.25" customHeight="1" x14ac:dyDescent="0.25">
      <c r="A101" s="15"/>
      <c r="B101" s="15"/>
      <c r="C101" s="58"/>
      <c r="D101" s="55"/>
      <c r="E101" s="39"/>
      <c r="F101" s="55"/>
      <c r="G101" s="55"/>
      <c r="H101" s="55"/>
      <c r="I101" s="31"/>
      <c r="J101" s="59"/>
    </row>
    <row r="102" spans="1:10" s="34" customFormat="1" ht="17.25" customHeight="1" x14ac:dyDescent="0.25">
      <c r="A102" s="15"/>
      <c r="B102" s="15"/>
      <c r="C102" s="58"/>
      <c r="D102" s="55"/>
      <c r="E102" s="39"/>
      <c r="F102" s="55"/>
      <c r="G102" s="55"/>
      <c r="H102" s="55"/>
      <c r="I102" s="31"/>
      <c r="J102" s="59"/>
    </row>
    <row r="103" spans="1:10" s="34" customFormat="1" ht="17.25" customHeight="1" x14ac:dyDescent="0.25">
      <c r="A103" s="15"/>
      <c r="B103" s="15"/>
      <c r="C103" s="58"/>
      <c r="D103" s="55"/>
      <c r="E103" s="39"/>
      <c r="F103" s="55"/>
      <c r="G103" s="55"/>
      <c r="H103" s="55"/>
      <c r="I103" s="31"/>
      <c r="J103" s="59"/>
    </row>
    <row r="104" spans="1:10" s="34" customFormat="1" ht="17.25" customHeight="1" x14ac:dyDescent="0.25">
      <c r="A104" s="15"/>
      <c r="B104" s="15"/>
      <c r="C104" s="58"/>
      <c r="D104" s="55"/>
      <c r="E104" s="39"/>
      <c r="F104" s="55"/>
      <c r="G104" s="55"/>
      <c r="H104" s="55"/>
      <c r="I104" s="31"/>
      <c r="J104" s="59"/>
    </row>
    <row r="105" spans="1:10" s="34" customFormat="1" ht="17.25" customHeight="1" x14ac:dyDescent="0.25">
      <c r="A105" s="15"/>
      <c r="B105" s="15"/>
      <c r="C105" s="58"/>
      <c r="D105" s="55"/>
      <c r="E105" s="39"/>
      <c r="F105" s="55"/>
      <c r="G105" s="55"/>
      <c r="H105" s="55"/>
      <c r="I105" s="31"/>
      <c r="J105" s="59"/>
    </row>
    <row r="106" spans="1:10" s="34" customFormat="1" ht="17.25" customHeight="1" x14ac:dyDescent="0.25">
      <c r="A106" s="15"/>
      <c r="B106" s="15"/>
      <c r="C106" s="58"/>
      <c r="D106" s="55"/>
      <c r="E106" s="39"/>
      <c r="F106" s="55"/>
      <c r="G106" s="55"/>
      <c r="H106" s="55"/>
      <c r="I106" s="31"/>
      <c r="J106" s="59"/>
    </row>
    <row r="107" spans="1:10" s="34" customFormat="1" ht="17.25" customHeight="1" x14ac:dyDescent="0.25">
      <c r="A107" s="15"/>
      <c r="B107" s="15"/>
      <c r="C107" s="58"/>
      <c r="D107" s="55"/>
      <c r="E107" s="39"/>
      <c r="F107" s="55"/>
      <c r="G107" s="55"/>
      <c r="H107" s="55"/>
      <c r="I107" s="31"/>
      <c r="J107" s="59"/>
    </row>
    <row r="108" spans="1:10" s="34" customFormat="1" ht="17.25" customHeight="1" x14ac:dyDescent="0.25">
      <c r="A108" s="15"/>
      <c r="B108" s="15"/>
      <c r="C108" s="58"/>
      <c r="D108" s="55"/>
      <c r="E108" s="39"/>
      <c r="F108" s="55"/>
      <c r="G108" s="55"/>
      <c r="H108" s="55"/>
      <c r="I108" s="31"/>
      <c r="J108" s="59"/>
    </row>
    <row r="109" spans="1:10" s="34" customFormat="1" ht="17.25" customHeight="1" x14ac:dyDescent="0.25">
      <c r="A109" s="15"/>
      <c r="B109" s="15"/>
      <c r="C109" s="58"/>
      <c r="D109" s="55"/>
      <c r="E109" s="39"/>
      <c r="F109" s="55"/>
      <c r="G109" s="55"/>
      <c r="H109" s="55"/>
      <c r="I109" s="31"/>
      <c r="J109" s="59"/>
    </row>
    <row r="110" spans="1:10" s="34" customFormat="1" ht="17.25" customHeight="1" x14ac:dyDescent="0.25">
      <c r="A110" s="15"/>
      <c r="B110" s="15"/>
      <c r="C110" s="58"/>
      <c r="D110" s="55"/>
      <c r="E110" s="39"/>
      <c r="F110" s="55"/>
      <c r="G110" s="55"/>
      <c r="H110" s="55"/>
      <c r="I110" s="31"/>
      <c r="J110" s="59"/>
    </row>
    <row r="111" spans="1:10" s="34" customFormat="1" ht="17.25" customHeight="1" x14ac:dyDescent="0.25">
      <c r="A111" s="15"/>
      <c r="B111" s="15"/>
      <c r="C111" s="58"/>
      <c r="D111" s="55"/>
      <c r="E111" s="39"/>
      <c r="F111" s="55"/>
      <c r="G111" s="55"/>
      <c r="H111" s="55"/>
      <c r="I111" s="31"/>
      <c r="J111" s="59"/>
    </row>
    <row r="112" spans="1:10" s="34" customFormat="1" ht="17.25" customHeight="1" x14ac:dyDescent="0.25">
      <c r="A112" s="15"/>
      <c r="B112" s="15"/>
      <c r="C112" s="58"/>
      <c r="D112" s="55"/>
      <c r="E112" s="39"/>
      <c r="F112" s="55"/>
      <c r="G112" s="55"/>
      <c r="H112" s="55"/>
      <c r="I112" s="31"/>
      <c r="J112" s="59"/>
    </row>
    <row r="113" spans="1:10" s="34" customFormat="1" ht="17.25" customHeight="1" x14ac:dyDescent="0.25">
      <c r="A113" s="15"/>
      <c r="B113" s="15"/>
      <c r="C113" s="58"/>
      <c r="D113" s="55"/>
      <c r="E113" s="39"/>
      <c r="F113" s="55"/>
      <c r="G113" s="55"/>
      <c r="H113" s="55"/>
      <c r="I113" s="31"/>
      <c r="J113" s="59"/>
    </row>
    <row r="114" spans="1:10" s="34" customFormat="1" ht="17.25" customHeight="1" x14ac:dyDescent="0.25">
      <c r="A114" s="15"/>
      <c r="B114" s="15"/>
      <c r="C114" s="58"/>
      <c r="D114" s="55"/>
      <c r="E114" s="39"/>
      <c r="F114" s="55"/>
      <c r="G114" s="55"/>
      <c r="H114" s="55"/>
      <c r="I114" s="31"/>
      <c r="J114" s="59"/>
    </row>
    <row r="115" spans="1:10" s="34" customFormat="1" ht="17.25" customHeight="1" x14ac:dyDescent="0.25">
      <c r="A115" s="15"/>
      <c r="B115" s="15"/>
      <c r="C115" s="58"/>
      <c r="D115" s="55"/>
      <c r="E115" s="39"/>
      <c r="F115" s="55"/>
      <c r="G115" s="55"/>
      <c r="H115" s="55"/>
      <c r="I115" s="31"/>
      <c r="J115" s="59"/>
    </row>
    <row r="116" spans="1:10" s="34" customFormat="1" ht="17.25" customHeight="1" x14ac:dyDescent="0.25">
      <c r="A116" s="15"/>
      <c r="B116" s="15"/>
      <c r="C116" s="58"/>
      <c r="D116" s="55"/>
      <c r="E116" s="39"/>
      <c r="F116" s="55"/>
      <c r="G116" s="55"/>
      <c r="H116" s="55"/>
      <c r="I116" s="31"/>
      <c r="J116" s="59"/>
    </row>
    <row r="117" spans="1:10" s="34" customFormat="1" ht="17.25" customHeight="1" x14ac:dyDescent="0.25">
      <c r="A117" s="15"/>
      <c r="B117" s="15"/>
      <c r="C117" s="58"/>
      <c r="D117" s="55"/>
      <c r="E117" s="39"/>
      <c r="F117" s="55"/>
      <c r="G117" s="55"/>
      <c r="H117" s="55"/>
      <c r="I117" s="31"/>
      <c r="J117" s="59"/>
    </row>
    <row r="118" spans="1:10" s="34" customFormat="1" ht="17.25" customHeight="1" x14ac:dyDescent="0.25">
      <c r="A118" s="15"/>
      <c r="B118" s="15"/>
      <c r="C118" s="58"/>
      <c r="D118" s="55"/>
      <c r="E118" s="39"/>
      <c r="F118" s="55"/>
      <c r="G118" s="55"/>
      <c r="H118" s="55"/>
      <c r="I118" s="31"/>
      <c r="J118" s="59"/>
    </row>
    <row r="119" spans="1:10" s="34" customFormat="1" ht="17.25" customHeight="1" x14ac:dyDescent="0.25">
      <c r="A119" s="15"/>
      <c r="B119" s="15"/>
      <c r="C119" s="58"/>
      <c r="D119" s="55"/>
      <c r="E119" s="39"/>
      <c r="F119" s="55"/>
      <c r="G119" s="55"/>
      <c r="H119" s="55"/>
      <c r="I119" s="31"/>
      <c r="J119" s="59"/>
    </row>
    <row r="120" spans="1:10" s="34" customFormat="1" ht="17.25" customHeight="1" x14ac:dyDescent="0.25">
      <c r="A120" s="15"/>
      <c r="B120" s="15"/>
      <c r="C120" s="58"/>
      <c r="D120" s="55"/>
      <c r="E120" s="39"/>
      <c r="F120" s="55"/>
      <c r="G120" s="55"/>
      <c r="H120" s="55"/>
      <c r="I120" s="31"/>
      <c r="J120" s="59"/>
    </row>
    <row r="121" spans="1:10" s="34" customFormat="1" ht="17.25" customHeight="1" x14ac:dyDescent="0.25">
      <c r="A121" s="15"/>
      <c r="B121" s="15"/>
      <c r="C121" s="58"/>
      <c r="D121" s="55"/>
      <c r="E121" s="39"/>
      <c r="F121" s="55"/>
      <c r="G121" s="55"/>
      <c r="H121" s="55"/>
      <c r="I121" s="31"/>
      <c r="J121" s="59"/>
    </row>
    <row r="122" spans="1:10" s="34" customFormat="1" ht="17.25" customHeight="1" x14ac:dyDescent="0.25">
      <c r="A122" s="15"/>
      <c r="B122" s="15"/>
      <c r="C122" s="58"/>
      <c r="D122" s="55"/>
      <c r="E122" s="39"/>
      <c r="F122" s="55"/>
      <c r="G122" s="55"/>
      <c r="H122" s="55"/>
      <c r="I122" s="31"/>
      <c r="J122" s="59"/>
    </row>
    <row r="123" spans="1:10" s="34" customFormat="1" ht="17.25" customHeight="1" x14ac:dyDescent="0.25">
      <c r="A123" s="15"/>
      <c r="B123" s="15"/>
      <c r="C123" s="58"/>
      <c r="D123" s="55"/>
      <c r="E123" s="39"/>
      <c r="F123" s="55"/>
      <c r="G123" s="55"/>
      <c r="H123" s="55"/>
      <c r="I123" s="31"/>
      <c r="J123" s="59"/>
    </row>
    <row r="124" spans="1:10" s="34" customFormat="1" ht="17.25" customHeight="1" x14ac:dyDescent="0.25">
      <c r="A124" s="15"/>
      <c r="B124" s="15"/>
      <c r="C124" s="58"/>
      <c r="D124" s="55"/>
      <c r="E124" s="39"/>
      <c r="F124" s="55"/>
      <c r="G124" s="55"/>
      <c r="H124" s="55"/>
      <c r="I124" s="31"/>
      <c r="J124" s="59"/>
    </row>
    <row r="125" spans="1:10" s="34" customFormat="1" ht="17.25" customHeight="1" x14ac:dyDescent="0.25">
      <c r="A125" s="15"/>
      <c r="B125" s="15"/>
      <c r="C125" s="58"/>
      <c r="D125" s="55"/>
      <c r="E125" s="39"/>
      <c r="F125" s="55"/>
      <c r="G125" s="55"/>
      <c r="H125" s="55"/>
      <c r="I125" s="31"/>
      <c r="J125" s="59"/>
    </row>
    <row r="126" spans="1:10" s="34" customFormat="1" ht="17.25" customHeight="1" x14ac:dyDescent="0.25">
      <c r="A126" s="15"/>
      <c r="B126" s="15"/>
      <c r="C126" s="58"/>
      <c r="D126" s="55"/>
      <c r="E126" s="39"/>
      <c r="F126" s="55"/>
      <c r="G126" s="55"/>
      <c r="H126" s="55"/>
      <c r="I126" s="31"/>
      <c r="J126" s="59"/>
    </row>
    <row r="127" spans="1:10" s="34" customFormat="1" ht="17.25" customHeight="1" x14ac:dyDescent="0.25">
      <c r="A127" s="15"/>
      <c r="B127" s="15"/>
      <c r="C127" s="58"/>
      <c r="D127" s="55"/>
      <c r="E127" s="39"/>
      <c r="F127" s="55"/>
      <c r="G127" s="55"/>
      <c r="H127" s="55"/>
      <c r="I127" s="31"/>
      <c r="J127" s="59"/>
    </row>
    <row r="128" spans="1:10" s="34" customFormat="1" ht="17.25" customHeight="1" x14ac:dyDescent="0.25">
      <c r="A128" s="15"/>
      <c r="B128" s="15"/>
      <c r="C128" s="58"/>
      <c r="D128" s="55"/>
      <c r="E128" s="39"/>
      <c r="F128" s="55"/>
      <c r="G128" s="55"/>
      <c r="H128" s="55"/>
      <c r="I128" s="31"/>
      <c r="J128" s="59"/>
    </row>
    <row r="129" spans="1:10" s="34" customFormat="1" ht="17.25" customHeight="1" x14ac:dyDescent="0.25">
      <c r="A129" s="15"/>
      <c r="B129" s="15"/>
      <c r="C129" s="58"/>
      <c r="D129" s="55"/>
      <c r="E129" s="39"/>
      <c r="F129" s="55"/>
      <c r="G129" s="55"/>
      <c r="H129" s="55"/>
      <c r="I129" s="31"/>
      <c r="J129" s="59"/>
    </row>
    <row r="130" spans="1:10" s="34" customFormat="1" ht="17.25" customHeight="1" x14ac:dyDescent="0.25">
      <c r="A130" s="15"/>
      <c r="B130" s="15"/>
      <c r="C130" s="58"/>
      <c r="D130" s="55"/>
      <c r="E130" s="39"/>
      <c r="F130" s="55"/>
      <c r="G130" s="55"/>
      <c r="H130" s="55"/>
      <c r="I130" s="31"/>
      <c r="J130" s="59"/>
    </row>
    <row r="131" spans="1:10" s="34" customFormat="1" ht="17.25" customHeight="1" x14ac:dyDescent="0.25">
      <c r="A131" s="15"/>
      <c r="B131" s="15"/>
      <c r="C131" s="58"/>
      <c r="D131" s="55"/>
      <c r="E131" s="39"/>
      <c r="F131" s="55"/>
      <c r="G131" s="55"/>
      <c r="H131" s="55"/>
      <c r="I131" s="31"/>
      <c r="J131" s="59"/>
    </row>
    <row r="132" spans="1:10" s="34" customFormat="1" ht="17.25" customHeight="1" x14ac:dyDescent="0.25">
      <c r="A132" s="15"/>
      <c r="B132" s="15"/>
      <c r="C132" s="58"/>
      <c r="D132" s="55"/>
      <c r="E132" s="39"/>
      <c r="F132" s="55"/>
      <c r="G132" s="55"/>
      <c r="H132" s="55"/>
      <c r="I132" s="31"/>
      <c r="J132" s="59"/>
    </row>
    <row r="133" spans="1:10" s="34" customFormat="1" ht="17.25" customHeight="1" x14ac:dyDescent="0.25">
      <c r="A133" s="15"/>
      <c r="B133" s="15"/>
      <c r="C133" s="58"/>
      <c r="D133" s="55"/>
      <c r="E133" s="39"/>
      <c r="F133" s="55"/>
      <c r="G133" s="55"/>
      <c r="H133" s="55"/>
      <c r="I133" s="31"/>
      <c r="J133" s="59"/>
    </row>
    <row r="134" spans="1:10" s="34" customFormat="1" ht="17.25" customHeight="1" x14ac:dyDescent="0.25">
      <c r="A134" s="15"/>
      <c r="B134" s="15"/>
      <c r="C134" s="58"/>
      <c r="D134" s="55"/>
      <c r="E134" s="39"/>
      <c r="F134" s="55"/>
      <c r="G134" s="55"/>
      <c r="H134" s="55"/>
      <c r="I134" s="31"/>
      <c r="J134" s="59"/>
    </row>
    <row r="135" spans="1:10" s="34" customFormat="1" ht="17.25" customHeight="1" x14ac:dyDescent="0.25">
      <c r="A135" s="15"/>
      <c r="B135" s="15"/>
      <c r="C135" s="58"/>
      <c r="D135" s="55"/>
      <c r="E135" s="39"/>
      <c r="F135" s="55"/>
      <c r="G135" s="55"/>
      <c r="H135" s="55"/>
      <c r="I135" s="31"/>
      <c r="J135" s="59"/>
    </row>
    <row r="136" spans="1:10" s="34" customFormat="1" ht="17.25" customHeight="1" x14ac:dyDescent="0.25">
      <c r="A136" s="15"/>
      <c r="B136" s="15"/>
      <c r="C136" s="58"/>
      <c r="D136" s="55"/>
      <c r="E136" s="39"/>
      <c r="F136" s="55"/>
      <c r="G136" s="55"/>
      <c r="H136" s="55"/>
      <c r="I136" s="31"/>
      <c r="J136" s="59"/>
    </row>
    <row r="137" spans="1:10" s="34" customFormat="1" ht="17.25" customHeight="1" x14ac:dyDescent="0.25">
      <c r="A137" s="15"/>
      <c r="B137" s="15"/>
      <c r="C137" s="58"/>
      <c r="D137" s="55"/>
      <c r="E137" s="39"/>
      <c r="F137" s="55"/>
      <c r="G137" s="55"/>
      <c r="H137" s="55"/>
      <c r="I137" s="31"/>
      <c r="J137" s="59"/>
    </row>
    <row r="138" spans="1:10" s="34" customFormat="1" ht="17.25" customHeight="1" x14ac:dyDescent="0.25">
      <c r="A138" s="15"/>
      <c r="B138" s="15"/>
      <c r="C138" s="58"/>
      <c r="D138" s="55"/>
      <c r="E138" s="39"/>
      <c r="F138" s="55"/>
      <c r="G138" s="55"/>
      <c r="H138" s="55"/>
      <c r="I138" s="31"/>
      <c r="J138" s="59"/>
    </row>
    <row r="139" spans="1:10" s="34" customFormat="1" ht="17.25" customHeight="1" x14ac:dyDescent="0.25">
      <c r="A139" s="15"/>
      <c r="B139" s="15"/>
      <c r="C139" s="58"/>
      <c r="D139" s="55"/>
      <c r="E139" s="39"/>
      <c r="F139" s="55"/>
      <c r="G139" s="55"/>
      <c r="H139" s="55"/>
      <c r="I139" s="31"/>
      <c r="J139" s="59"/>
    </row>
    <row r="140" spans="1:10" s="34" customFormat="1" ht="17.25" customHeight="1" x14ac:dyDescent="0.25">
      <c r="A140" s="15"/>
      <c r="B140" s="15"/>
      <c r="C140" s="58"/>
      <c r="D140" s="55"/>
      <c r="E140" s="39"/>
      <c r="F140" s="55"/>
      <c r="G140" s="55"/>
      <c r="H140" s="55"/>
      <c r="I140" s="31"/>
      <c r="J140" s="59"/>
    </row>
    <row r="141" spans="1:10" s="34" customFormat="1" ht="17.25" customHeight="1" x14ac:dyDescent="0.25">
      <c r="A141" s="15"/>
      <c r="B141" s="15"/>
      <c r="C141" s="58"/>
      <c r="D141" s="55"/>
      <c r="E141" s="39"/>
      <c r="F141" s="55"/>
      <c r="G141" s="55"/>
      <c r="H141" s="55"/>
      <c r="I141" s="31"/>
      <c r="J141" s="59"/>
    </row>
    <row r="142" spans="1:10" s="34" customFormat="1" ht="17.25" customHeight="1" x14ac:dyDescent="0.25">
      <c r="A142" s="15"/>
      <c r="B142" s="15"/>
      <c r="C142" s="58"/>
      <c r="D142" s="55"/>
      <c r="E142" s="39"/>
      <c r="F142" s="55"/>
      <c r="G142" s="55"/>
      <c r="H142" s="55"/>
      <c r="I142" s="31"/>
      <c r="J142" s="59"/>
    </row>
    <row r="143" spans="1:10" s="34" customFormat="1" ht="17.25" customHeight="1" x14ac:dyDescent="0.25">
      <c r="A143" s="15"/>
      <c r="B143" s="15"/>
      <c r="C143" s="58"/>
      <c r="D143" s="55"/>
      <c r="E143" s="39"/>
      <c r="F143" s="55"/>
      <c r="G143" s="55"/>
      <c r="H143" s="55"/>
      <c r="I143" s="31"/>
      <c r="J143" s="59"/>
    </row>
    <row r="144" spans="1:10" s="34" customFormat="1" ht="17.25" customHeight="1" x14ac:dyDescent="0.25">
      <c r="A144" s="15"/>
      <c r="B144" s="15"/>
      <c r="C144" s="58"/>
      <c r="D144" s="55"/>
      <c r="E144" s="39"/>
      <c r="F144" s="55"/>
      <c r="G144" s="55"/>
      <c r="H144" s="55"/>
      <c r="I144" s="31"/>
      <c r="J144" s="59"/>
    </row>
    <row r="145" spans="1:10" s="34" customFormat="1" ht="17.25" customHeight="1" x14ac:dyDescent="0.25">
      <c r="A145" s="15"/>
      <c r="B145" s="15"/>
      <c r="C145" s="58"/>
      <c r="D145" s="55"/>
      <c r="E145" s="39"/>
      <c r="F145" s="55"/>
      <c r="G145" s="55"/>
      <c r="H145" s="55"/>
      <c r="I145" s="31"/>
      <c r="J145" s="59"/>
    </row>
    <row r="146" spans="1:10" s="34" customFormat="1" ht="17.25" customHeight="1" x14ac:dyDescent="0.25">
      <c r="A146" s="15"/>
      <c r="B146" s="15"/>
      <c r="C146" s="58"/>
      <c r="D146" s="55"/>
      <c r="E146" s="39"/>
      <c r="F146" s="55"/>
      <c r="G146" s="55"/>
      <c r="H146" s="55"/>
      <c r="I146" s="31"/>
      <c r="J146" s="59"/>
    </row>
    <row r="147" spans="1:10" s="34" customFormat="1" ht="17.25" customHeight="1" x14ac:dyDescent="0.25">
      <c r="A147" s="15"/>
      <c r="B147" s="15"/>
      <c r="C147" s="58"/>
      <c r="D147" s="55"/>
      <c r="E147" s="39"/>
      <c r="F147" s="55"/>
      <c r="G147" s="55"/>
      <c r="H147" s="55"/>
      <c r="I147" s="31"/>
      <c r="J147" s="59"/>
    </row>
    <row r="148" spans="1:10" s="34" customFormat="1" ht="17.25" customHeight="1" x14ac:dyDescent="0.25">
      <c r="A148" s="15"/>
      <c r="B148" s="15"/>
      <c r="C148" s="58"/>
      <c r="D148" s="55"/>
      <c r="E148" s="39"/>
      <c r="F148" s="55"/>
      <c r="G148" s="55"/>
      <c r="H148" s="55"/>
      <c r="I148" s="31"/>
      <c r="J148" s="59"/>
    </row>
    <row r="149" spans="1:10" s="34" customFormat="1" ht="17.25" customHeight="1" x14ac:dyDescent="0.25">
      <c r="A149" s="15"/>
      <c r="B149" s="15"/>
      <c r="C149" s="58"/>
      <c r="D149" s="55"/>
      <c r="E149" s="39"/>
      <c r="F149" s="55"/>
      <c r="G149" s="55"/>
      <c r="H149" s="55"/>
      <c r="I149" s="31"/>
      <c r="J149" s="59"/>
    </row>
    <row r="150" spans="1:10" s="34" customFormat="1" ht="17.25" customHeight="1" x14ac:dyDescent="0.25">
      <c r="A150" s="15"/>
      <c r="B150" s="15"/>
      <c r="C150" s="58"/>
      <c r="D150" s="55"/>
      <c r="E150" s="39"/>
      <c r="F150" s="55"/>
      <c r="G150" s="55"/>
      <c r="H150" s="55"/>
      <c r="I150" s="31"/>
      <c r="J150" s="59"/>
    </row>
    <row r="151" spans="1:10" ht="12" customHeight="1" x14ac:dyDescent="0.25">
      <c r="A151" s="15"/>
      <c r="B151" s="15"/>
      <c r="C151" s="17"/>
      <c r="D151" s="17"/>
      <c r="E151" s="17"/>
      <c r="F151" s="17"/>
      <c r="G151" s="17"/>
      <c r="H151" s="17"/>
      <c r="I151" s="17"/>
      <c r="J151" s="17"/>
    </row>
    <row r="152" spans="1:10" s="60" customFormat="1" ht="20.25" customHeight="1" x14ac:dyDescent="0.25">
      <c r="A152" s="349" t="s">
        <v>1133</v>
      </c>
      <c r="B152" s="350"/>
      <c r="C152" s="350"/>
      <c r="D152" s="350"/>
      <c r="E152" s="350"/>
      <c r="F152" s="350"/>
      <c r="G152" s="350"/>
      <c r="H152" s="350"/>
      <c r="I152" s="350"/>
      <c r="J152" s="351"/>
    </row>
    <row r="153" spans="1:10" ht="12" customHeight="1" x14ac:dyDescent="0.25">
      <c r="A153" s="15"/>
      <c r="B153" s="15"/>
      <c r="C153" s="61"/>
      <c r="D153" s="61"/>
      <c r="E153" s="61"/>
      <c r="F153" s="61"/>
      <c r="G153" s="61"/>
      <c r="H153" s="61"/>
      <c r="I153" s="61"/>
      <c r="J153" s="15"/>
    </row>
    <row r="154" spans="1:10" ht="17.25" customHeight="1" x14ac:dyDescent="0.25">
      <c r="A154" s="15"/>
      <c r="B154" s="15"/>
      <c r="C154" s="375" t="s">
        <v>1152</v>
      </c>
      <c r="D154" s="376"/>
      <c r="E154" s="376"/>
      <c r="F154" s="376"/>
      <c r="G154" s="376"/>
      <c r="H154" s="376"/>
      <c r="I154" s="377"/>
      <c r="J154" s="15"/>
    </row>
    <row r="155" spans="1:10" ht="12" customHeight="1" x14ac:dyDescent="0.25">
      <c r="A155" s="15"/>
      <c r="B155" s="15"/>
      <c r="C155" s="15"/>
      <c r="D155" s="15"/>
      <c r="E155" s="15"/>
      <c r="F155" s="15"/>
      <c r="G155" s="15"/>
      <c r="H155" s="15"/>
      <c r="I155" s="15"/>
      <c r="J155" s="15"/>
    </row>
    <row r="156" spans="1:10" ht="24" customHeight="1" x14ac:dyDescent="0.25">
      <c r="A156" s="15"/>
      <c r="B156" s="15"/>
      <c r="C156" s="325" t="s">
        <v>1161</v>
      </c>
      <c r="D156" s="325"/>
      <c r="E156" s="325"/>
      <c r="F156" s="325"/>
      <c r="G156" s="325"/>
      <c r="H156" s="325"/>
      <c r="I156" s="325"/>
      <c r="J156" s="56"/>
    </row>
    <row r="157" spans="1:10" ht="12" customHeight="1" x14ac:dyDescent="0.25">
      <c r="A157" s="15"/>
      <c r="B157" s="15"/>
      <c r="C157" s="62"/>
      <c r="D157" s="62"/>
      <c r="E157" s="62"/>
      <c r="F157" s="62"/>
      <c r="G157" s="62"/>
      <c r="H157" s="62"/>
      <c r="I157" s="62"/>
      <c r="J157" s="56"/>
    </row>
    <row r="158" spans="1:10" ht="17.25" customHeight="1" x14ac:dyDescent="0.25">
      <c r="A158" s="15"/>
      <c r="B158" s="15"/>
      <c r="C158" s="19"/>
      <c r="D158" s="19"/>
      <c r="E158" s="386" t="s">
        <v>1363</v>
      </c>
      <c r="F158" s="387"/>
      <c r="G158" s="114"/>
      <c r="H158" s="114"/>
      <c r="I158" s="19"/>
      <c r="J158" s="15"/>
    </row>
    <row r="159" spans="1:10" ht="17.25" customHeight="1" x14ac:dyDescent="0.25">
      <c r="A159" s="15"/>
      <c r="B159" s="15"/>
      <c r="C159" s="63"/>
      <c r="D159" s="63"/>
      <c r="E159" s="220" t="s">
        <v>1180</v>
      </c>
      <c r="F159" s="220" t="s">
        <v>1179</v>
      </c>
      <c r="G159" s="113"/>
      <c r="H159" s="113"/>
      <c r="I159" s="17"/>
      <c r="J159" s="56"/>
    </row>
    <row r="160" spans="1:10" ht="17.25" customHeight="1" x14ac:dyDescent="0.25">
      <c r="A160" s="15"/>
      <c r="B160" s="15"/>
      <c r="C160" s="17"/>
      <c r="D160" s="17"/>
      <c r="E160" s="128" t="s">
        <v>1021</v>
      </c>
      <c r="F160" s="128" t="s">
        <v>1178</v>
      </c>
      <c r="G160" s="113"/>
      <c r="H160" s="113"/>
      <c r="I160" s="17"/>
      <c r="J160" s="56"/>
    </row>
    <row r="161" spans="1:10" ht="17.25" customHeight="1" x14ac:dyDescent="0.25">
      <c r="A161" s="15"/>
      <c r="B161" s="15"/>
      <c r="C161" s="17"/>
      <c r="D161" s="17"/>
      <c r="E161" s="128" t="s">
        <v>1373</v>
      </c>
      <c r="F161" s="128" t="s">
        <v>1177</v>
      </c>
      <c r="G161" s="113"/>
      <c r="H161" s="113"/>
      <c r="I161" s="17"/>
      <c r="J161" s="56"/>
    </row>
    <row r="162" spans="1:10" ht="17.25" customHeight="1" x14ac:dyDescent="0.25">
      <c r="A162" s="15"/>
      <c r="B162" s="15"/>
      <c r="C162" s="17"/>
      <c r="D162" s="17"/>
      <c r="E162" s="128" t="s">
        <v>1022</v>
      </c>
      <c r="F162" s="128" t="s">
        <v>1176</v>
      </c>
      <c r="G162" s="113"/>
      <c r="H162" s="113"/>
      <c r="I162" s="17"/>
      <c r="J162" s="56"/>
    </row>
    <row r="163" spans="1:10" ht="17.25" customHeight="1" x14ac:dyDescent="0.25">
      <c r="A163" s="15"/>
      <c r="B163" s="15"/>
      <c r="C163" s="17"/>
      <c r="D163" s="17"/>
      <c r="E163" s="218" t="s">
        <v>1372</v>
      </c>
      <c r="F163" s="218" t="s">
        <v>1371</v>
      </c>
      <c r="G163" s="338" t="s">
        <v>1392</v>
      </c>
      <c r="H163" s="339"/>
      <c r="I163" s="339"/>
      <c r="J163" s="339"/>
    </row>
    <row r="164" spans="1:10" ht="17.25" customHeight="1" x14ac:dyDescent="0.25">
      <c r="A164" s="15"/>
      <c r="B164" s="15"/>
      <c r="C164" s="17"/>
      <c r="D164" s="17"/>
      <c r="E164" s="129" t="str">
        <f>IF(REGION=6,"FlexServe","Other")</f>
        <v>Other</v>
      </c>
      <c r="F164" s="128" t="str">
        <f>IF(REGION=6,"Flexserve ","Other ")&amp;"Arrangement"</f>
        <v>Other Arrangement</v>
      </c>
      <c r="G164" s="115"/>
      <c r="H164" s="116"/>
      <c r="I164" s="65"/>
      <c r="J164" s="56"/>
    </row>
    <row r="165" spans="1:10" ht="12" customHeight="1" x14ac:dyDescent="0.25">
      <c r="A165" s="15"/>
      <c r="B165" s="15"/>
      <c r="C165" s="17"/>
      <c r="D165" s="17"/>
      <c r="E165" s="17"/>
      <c r="F165" s="66"/>
      <c r="G165" s="64"/>
      <c r="H165" s="64"/>
      <c r="I165" s="64"/>
      <c r="J165" s="56"/>
    </row>
    <row r="166" spans="1:10" ht="17.25" customHeight="1" x14ac:dyDescent="0.25">
      <c r="A166" s="15"/>
      <c r="B166" s="15"/>
      <c r="C166" s="346" t="s">
        <v>1134</v>
      </c>
      <c r="D166" s="346"/>
      <c r="E166" s="346"/>
      <c r="F166" s="346"/>
      <c r="G166" s="346"/>
      <c r="H166" s="346"/>
      <c r="I166" s="346"/>
      <c r="J166" s="15"/>
    </row>
    <row r="167" spans="1:10" ht="12" customHeight="1" x14ac:dyDescent="0.25">
      <c r="A167" s="15"/>
      <c r="B167" s="15"/>
      <c r="C167" s="17"/>
      <c r="D167" s="17"/>
      <c r="E167" s="17"/>
      <c r="F167" s="66"/>
      <c r="G167" s="64"/>
      <c r="H167" s="64"/>
      <c r="I167" s="64"/>
      <c r="J167" s="56"/>
    </row>
    <row r="168" spans="1:10" ht="24" customHeight="1" x14ac:dyDescent="0.25">
      <c r="A168" s="15"/>
      <c r="B168" s="15"/>
      <c r="C168" s="325" t="s">
        <v>1032</v>
      </c>
      <c r="D168" s="325"/>
      <c r="E168" s="325"/>
      <c r="F168" s="325"/>
      <c r="G168" s="325"/>
      <c r="H168" s="325"/>
      <c r="I168" s="325"/>
      <c r="J168" s="15"/>
    </row>
    <row r="169" spans="1:10" ht="12" customHeight="1" x14ac:dyDescent="0.25">
      <c r="A169" s="15"/>
      <c r="B169" s="15"/>
      <c r="C169" s="117"/>
      <c r="D169" s="117"/>
      <c r="E169" s="117"/>
      <c r="F169" s="117"/>
      <c r="G169" s="117"/>
      <c r="H169" s="117"/>
      <c r="I169" s="117"/>
      <c r="J169" s="15"/>
    </row>
    <row r="170" spans="1:10" ht="24" customHeight="1" x14ac:dyDescent="0.25">
      <c r="A170" s="15"/>
      <c r="B170" s="15"/>
      <c r="C170" s="325" t="s">
        <v>1023</v>
      </c>
      <c r="D170" s="325"/>
      <c r="E170" s="325"/>
      <c r="F170" s="325"/>
      <c r="G170" s="325"/>
      <c r="H170" s="325"/>
      <c r="I170" s="325"/>
      <c r="J170" s="15"/>
    </row>
    <row r="171" spans="1:10" ht="12" customHeight="1" x14ac:dyDescent="0.25">
      <c r="A171" s="15"/>
      <c r="B171" s="15"/>
      <c r="C171" s="118"/>
      <c r="D171" s="118"/>
      <c r="E171" s="118"/>
      <c r="F171" s="119"/>
      <c r="G171" s="118"/>
      <c r="H171" s="118"/>
      <c r="I171" s="118"/>
      <c r="J171" s="56"/>
    </row>
    <row r="172" spans="1:10" ht="24" customHeight="1" x14ac:dyDescent="0.25">
      <c r="A172" s="15"/>
      <c r="B172" s="15"/>
      <c r="C172" s="325" t="str">
        <f>"Please list below the information for each "&amp;IF(REGION=6,"POI &amp; FACTL","POI")&amp;" within the AT&amp;T Exchange or LATA"</f>
        <v>Please list below the information for each POI within the AT&amp;T Exchange or LATA</v>
      </c>
      <c r="D172" s="325"/>
      <c r="E172" s="325"/>
      <c r="F172" s="325"/>
      <c r="G172" s="325"/>
      <c r="H172" s="325"/>
      <c r="I172" s="325"/>
      <c r="J172" s="56"/>
    </row>
    <row r="173" spans="1:10" ht="14.25" customHeight="1" x14ac:dyDescent="0.25">
      <c r="A173" s="15"/>
      <c r="B173" s="15"/>
      <c r="C173" s="466" t="s">
        <v>1435</v>
      </c>
      <c r="D173" s="467"/>
      <c r="E173" s="467"/>
      <c r="F173" s="467"/>
      <c r="G173" s="467"/>
      <c r="H173" s="467"/>
      <c r="I173" s="468"/>
      <c r="J173" s="56"/>
    </row>
    <row r="174" spans="1:10" ht="25.75" customHeight="1" x14ac:dyDescent="0.25">
      <c r="A174" s="15"/>
      <c r="B174" s="15"/>
      <c r="C174" s="260" t="s">
        <v>638</v>
      </c>
      <c r="D174" s="261" t="s">
        <v>1028</v>
      </c>
      <c r="E174" s="353" t="s">
        <v>1438</v>
      </c>
      <c r="F174" s="354"/>
      <c r="G174" s="355"/>
      <c r="H174" s="347" t="s">
        <v>1090</v>
      </c>
      <c r="I174" s="347" t="str">
        <f>IF(REGION=1,"Type","Type **")</f>
        <v>Type</v>
      </c>
      <c r="J174" s="352" t="s">
        <v>1415</v>
      </c>
    </row>
    <row r="175" spans="1:10" ht="21.75" customHeight="1" x14ac:dyDescent="0.25">
      <c r="A175" s="15"/>
      <c r="B175" s="15"/>
      <c r="C175" s="262" t="s">
        <v>1092</v>
      </c>
      <c r="D175" s="263" t="s">
        <v>1091</v>
      </c>
      <c r="E175" s="356"/>
      <c r="F175" s="357"/>
      <c r="G175" s="358"/>
      <c r="H175" s="348"/>
      <c r="I175" s="348"/>
      <c r="J175" s="352"/>
    </row>
    <row r="176" spans="1:10" ht="17.25" customHeight="1" x14ac:dyDescent="0.25">
      <c r="A176" s="15"/>
      <c r="B176" s="15"/>
      <c r="C176" s="212"/>
      <c r="D176" s="212"/>
      <c r="E176" s="359"/>
      <c r="F176" s="360"/>
      <c r="G176" s="361"/>
      <c r="H176" s="212"/>
      <c r="I176" s="212"/>
      <c r="J176" s="352"/>
    </row>
    <row r="177" spans="1:10" ht="17.25" customHeight="1" x14ac:dyDescent="0.25">
      <c r="A177" s="15"/>
      <c r="B177" s="15"/>
      <c r="C177" s="212"/>
      <c r="D177" s="212"/>
      <c r="E177" s="359"/>
      <c r="F177" s="360"/>
      <c r="G177" s="361"/>
      <c r="H177" s="212"/>
      <c r="I177" s="212"/>
      <c r="J177" s="352"/>
    </row>
    <row r="178" spans="1:10" ht="17.25" customHeight="1" x14ac:dyDescent="0.25">
      <c r="A178" s="15"/>
      <c r="B178" s="15"/>
      <c r="C178" s="212"/>
      <c r="D178" s="212"/>
      <c r="E178" s="359"/>
      <c r="F178" s="360"/>
      <c r="G178" s="361"/>
      <c r="H178" s="212"/>
      <c r="I178" s="212"/>
      <c r="J178" s="15"/>
    </row>
    <row r="179" spans="1:10" ht="17.25" customHeight="1" x14ac:dyDescent="0.25">
      <c r="A179" s="15"/>
      <c r="B179" s="15"/>
      <c r="C179" s="212"/>
      <c r="D179" s="212"/>
      <c r="E179" s="359"/>
      <c r="F179" s="360"/>
      <c r="G179" s="361"/>
      <c r="H179" s="212"/>
      <c r="I179" s="212"/>
      <c r="J179" s="313"/>
    </row>
    <row r="180" spans="1:10" ht="17.25" customHeight="1" x14ac:dyDescent="0.25">
      <c r="A180" s="15"/>
      <c r="B180" s="15"/>
      <c r="C180" s="212"/>
      <c r="D180" s="212"/>
      <c r="E180" s="359"/>
      <c r="F180" s="360"/>
      <c r="G180" s="361"/>
      <c r="H180" s="212"/>
      <c r="I180" s="212"/>
      <c r="J180" s="313"/>
    </row>
    <row r="181" spans="1:10" ht="17.25" customHeight="1" x14ac:dyDescent="0.25">
      <c r="A181" s="15"/>
      <c r="B181" s="15"/>
      <c r="C181" s="212"/>
      <c r="D181" s="212"/>
      <c r="E181" s="359"/>
      <c r="F181" s="360"/>
      <c r="G181" s="361"/>
      <c r="H181" s="212"/>
      <c r="I181" s="212"/>
      <c r="J181" s="313"/>
    </row>
    <row r="182" spans="1:10" ht="17.25" customHeight="1" x14ac:dyDescent="0.25">
      <c r="A182" s="15"/>
      <c r="B182" s="15"/>
      <c r="C182" s="212"/>
      <c r="D182" s="212"/>
      <c r="E182" s="359"/>
      <c r="F182" s="360"/>
      <c r="G182" s="361"/>
      <c r="H182" s="212"/>
      <c r="I182" s="212"/>
      <c r="J182" s="313"/>
    </row>
    <row r="183" spans="1:10" ht="17.25" customHeight="1" x14ac:dyDescent="0.25">
      <c r="A183" s="15"/>
      <c r="B183" s="15"/>
      <c r="C183" s="212"/>
      <c r="D183" s="212"/>
      <c r="E183" s="359"/>
      <c r="F183" s="360"/>
      <c r="G183" s="361"/>
      <c r="H183" s="212"/>
      <c r="I183" s="212"/>
      <c r="J183" s="313"/>
    </row>
    <row r="184" spans="1:10" ht="17.25" customHeight="1" x14ac:dyDescent="0.25">
      <c r="A184" s="15"/>
      <c r="B184" s="15"/>
      <c r="C184" s="212"/>
      <c r="D184" s="212"/>
      <c r="E184" s="359"/>
      <c r="F184" s="360"/>
      <c r="G184" s="361"/>
      <c r="H184" s="212"/>
      <c r="I184" s="212"/>
      <c r="J184" s="15"/>
    </row>
    <row r="185" spans="1:10" ht="17.25" customHeight="1" x14ac:dyDescent="0.25">
      <c r="A185" s="15"/>
      <c r="B185" s="15"/>
      <c r="C185" s="212"/>
      <c r="D185" s="212"/>
      <c r="E185" s="359"/>
      <c r="F185" s="360"/>
      <c r="G185" s="361"/>
      <c r="H185" s="212"/>
      <c r="I185" s="212"/>
      <c r="J185" s="15"/>
    </row>
    <row r="186" spans="1:10" ht="17.25" customHeight="1" x14ac:dyDescent="0.25">
      <c r="A186" s="15"/>
      <c r="B186" s="15"/>
      <c r="C186" s="212"/>
      <c r="D186" s="212"/>
      <c r="E186" s="359"/>
      <c r="F186" s="360"/>
      <c r="G186" s="361"/>
      <c r="H186" s="212"/>
      <c r="I186" s="212"/>
      <c r="J186" s="15"/>
    </row>
    <row r="187" spans="1:10" ht="12" customHeight="1" x14ac:dyDescent="0.25">
      <c r="A187" s="15"/>
      <c r="B187" s="15"/>
      <c r="C187" s="17"/>
      <c r="D187" s="17"/>
      <c r="E187" s="17"/>
      <c r="F187" s="17"/>
      <c r="G187" s="17"/>
      <c r="H187" s="17"/>
      <c r="I187" s="17"/>
      <c r="J187" s="15"/>
    </row>
    <row r="188" spans="1:10" ht="20.25" customHeight="1" x14ac:dyDescent="0.25">
      <c r="A188" s="349" t="s">
        <v>1135</v>
      </c>
      <c r="B188" s="350"/>
      <c r="C188" s="350"/>
      <c r="D188" s="350"/>
      <c r="E188" s="350"/>
      <c r="F188" s="350"/>
      <c r="G188" s="350"/>
      <c r="H188" s="350"/>
      <c r="I188" s="350"/>
      <c r="J188" s="351"/>
    </row>
    <row r="189" spans="1:10" ht="12" customHeight="1" x14ac:dyDescent="0.25">
      <c r="A189" s="15"/>
      <c r="B189" s="15"/>
      <c r="C189" s="15"/>
      <c r="D189" s="15"/>
      <c r="E189" s="15"/>
      <c r="F189" s="15"/>
      <c r="G189" s="15"/>
      <c r="H189" s="15"/>
      <c r="I189" s="15"/>
      <c r="J189" s="15"/>
    </row>
    <row r="190" spans="1:10" ht="24" customHeight="1" x14ac:dyDescent="0.25">
      <c r="A190" s="15"/>
      <c r="B190" s="15"/>
      <c r="C190" s="325" t="s">
        <v>1163</v>
      </c>
      <c r="D190" s="325"/>
      <c r="E190" s="325"/>
      <c r="F190" s="325"/>
      <c r="G190" s="325"/>
      <c r="H190" s="325"/>
      <c r="I190" s="325"/>
      <c r="J190" s="15"/>
    </row>
    <row r="191" spans="1:10" ht="12" customHeight="1" x14ac:dyDescent="0.25">
      <c r="A191" s="15"/>
      <c r="B191" s="15"/>
      <c r="C191" s="15"/>
      <c r="D191" s="15"/>
      <c r="E191" s="15"/>
      <c r="F191" s="15"/>
      <c r="G191" s="15"/>
      <c r="H191" s="15"/>
      <c r="I191" s="15"/>
      <c r="J191" s="15"/>
    </row>
    <row r="192" spans="1:10" ht="17.25" customHeight="1" x14ac:dyDescent="0.25">
      <c r="A192" s="15"/>
      <c r="B192" s="15"/>
      <c r="C192" s="342" t="str">
        <f>IF(REGION=6,"Inter-LATA Toll ~ Intra-LATA Toll ~ Local ~  Transit Services","Inter-LATA Toll ~ Intra-LATA Toll ~ Local Services")</f>
        <v>Inter-LATA Toll ~ Intra-LATA Toll ~ Local Services</v>
      </c>
      <c r="D192" s="343"/>
      <c r="E192" s="343"/>
      <c r="F192" s="343"/>
      <c r="G192" s="343"/>
      <c r="H192" s="343"/>
      <c r="I192" s="344"/>
      <c r="J192" s="15"/>
    </row>
    <row r="193" spans="1:10" ht="12" customHeight="1" x14ac:dyDescent="0.25">
      <c r="A193" s="15"/>
      <c r="B193" s="15"/>
      <c r="C193" s="15"/>
      <c r="D193" s="15"/>
      <c r="E193" s="15"/>
      <c r="F193" s="15"/>
      <c r="G193" s="15"/>
      <c r="H193" s="15"/>
      <c r="I193" s="15"/>
      <c r="J193" s="15"/>
    </row>
    <row r="194" spans="1:10" ht="24" customHeight="1" x14ac:dyDescent="0.25">
      <c r="A194" s="15"/>
      <c r="B194" s="15"/>
      <c r="C194" s="362" t="s">
        <v>1162</v>
      </c>
      <c r="D194" s="362"/>
      <c r="E194" s="362"/>
      <c r="F194" s="362"/>
      <c r="G194" s="362"/>
      <c r="H194" s="362"/>
      <c r="I194" s="362"/>
      <c r="J194" s="15"/>
    </row>
    <row r="195" spans="1:10" ht="17.25" customHeight="1" x14ac:dyDescent="0.25">
      <c r="A195" s="15"/>
      <c r="B195" s="15"/>
      <c r="C195" s="365" t="s">
        <v>1359</v>
      </c>
      <c r="D195" s="365"/>
      <c r="E195" s="365"/>
      <c r="F195" s="365"/>
      <c r="G195" s="341" t="s">
        <v>1370</v>
      </c>
      <c r="H195" s="341"/>
      <c r="I195" s="341"/>
      <c r="J195" s="252"/>
    </row>
    <row r="196" spans="1:10" ht="12" customHeight="1" x14ac:dyDescent="0.25">
      <c r="A196" s="15"/>
      <c r="B196" s="15"/>
      <c r="C196" s="15"/>
      <c r="D196" s="15"/>
      <c r="E196" s="15"/>
      <c r="F196" s="15"/>
      <c r="G196" s="15"/>
      <c r="H196" s="15"/>
      <c r="I196" s="15"/>
      <c r="J196" s="15"/>
    </row>
    <row r="197" spans="1:10" ht="17.25" customHeight="1" x14ac:dyDescent="0.25">
      <c r="A197" s="15"/>
      <c r="B197" s="15"/>
      <c r="C197" s="15"/>
      <c r="D197" s="324" t="s">
        <v>1364</v>
      </c>
      <c r="E197" s="324"/>
      <c r="F197" s="15"/>
      <c r="G197" s="345" t="str">
        <f>CHOOSE(TRK_ARC_KEY,IF(TRK_ARC&gt;1,REPT(" ",6)&amp;"SELECT A LATA [CELL F28]",""),"",REPT(" ",6)&amp;"SELECTION NOT VALID","")</f>
        <v/>
      </c>
      <c r="H197" s="345"/>
      <c r="I197" s="15"/>
      <c r="J197" s="15"/>
    </row>
    <row r="198" spans="1:10" ht="12" customHeight="1" x14ac:dyDescent="0.25">
      <c r="A198" s="15"/>
      <c r="B198" s="15"/>
      <c r="C198" s="15"/>
      <c r="D198" s="15"/>
      <c r="E198" s="15"/>
      <c r="F198" s="15"/>
      <c r="G198" s="15"/>
      <c r="H198" s="15"/>
      <c r="I198" s="15"/>
      <c r="J198" s="15"/>
    </row>
    <row r="199" spans="1:10" ht="17.25" customHeight="1" x14ac:dyDescent="0.25">
      <c r="A199" s="15"/>
      <c r="B199" s="15"/>
      <c r="C199" s="15"/>
      <c r="D199" s="364" t="str">
        <f>IF(OR(TRK_ARC_KEY&lt;&gt;4,ISNA(VLOOKUP(MISC_KEY&amp;"LI01",MISC_TBL,1,FALSE))),"",IF(ISNA(VLOOKUP(MISC_KEY&amp;"LI02",MISC_TBL,1,FALSE)),"INTER-LATA TANDEM [2-WAY ONLY]:","AVAILABLE INTER-LATA TANDEMS [2-WAY ONLY]:"))</f>
        <v/>
      </c>
      <c r="E199" s="364"/>
      <c r="F199" s="364"/>
      <c r="G199" s="17" t="str">
        <f>IF(OR(TRK_ARC_KEY&lt;&gt;4,ISNA(VLOOKUP(MISC_KEY&amp;"LI01",MISC_TBL,1,FALSE))),"",VLOOKUP(MISC_KEY&amp;"LI01",MISC_TBL,2))</f>
        <v/>
      </c>
      <c r="H199" s="17" t="str">
        <f>IF(OR(TRK_ARC_KEY&lt;&gt;4,ISNA(VLOOKUP(MISC_KEY&amp;"LI02",MISC_TBL,1,FALSE))),"",VLOOKUP(MISC_KEY&amp;"LI02",MISC_TBL,2))</f>
        <v/>
      </c>
      <c r="I199" s="17" t="str">
        <f>IF(OR(TRK_ARC_KEY&lt;&gt;4,ISNA(VLOOKUP(MISC_KEY&amp;"LI03",MISC_TBL,1,FALSE))),"",VLOOKUP(MISC_KEY&amp;"LI03",MISC_TBL,2))</f>
        <v/>
      </c>
      <c r="J199" s="15"/>
    </row>
    <row r="200" spans="1:10" ht="17.25" customHeight="1" x14ac:dyDescent="0.25">
      <c r="A200" s="15"/>
      <c r="B200" s="15"/>
      <c r="C200" s="15"/>
      <c r="D200" s="15"/>
      <c r="E200" s="363" t="str">
        <f>IF(TRK_ARC_KEY&lt;&gt;4,"",IF(ISNA(VLOOKUP(MISC_KEY&amp;"LI02",MISC_TBL,1,FALSE)),"","[CONSULT NETWORK PLANNER]  "))</f>
        <v/>
      </c>
      <c r="F200" s="363"/>
      <c r="G200" s="17" t="str">
        <f>IF(OR(TRK_ARC_KEY&lt;&gt;4,ISNA(VLOOKUP(MISC_KEY&amp;"LI04",MISC_TBL,1,FALSE))),"",VLOOKUP(MISC_KEY&amp;"LI04",MISC_TBL,2))</f>
        <v/>
      </c>
      <c r="H200" s="17" t="str">
        <f>IF(OR(TRK_ARC_KEY&lt;&gt;4,ISNA(VLOOKUP(MISC_KEY&amp;"LI05",MISC_TBL,1,FALSE))),"",VLOOKUP(MISC_KEY&amp;"LI05",MISC_TBL,2))</f>
        <v/>
      </c>
      <c r="I200" s="17" t="str">
        <f>IF(OR(TRK_ARC_KEY&lt;&gt;4,ISNA(VLOOKUP(MISC_KEY&amp;"LI06",MISC_TBL,1,FALSE))),"",VLOOKUP(MISC_KEY&amp;"LI06",MISC_TBL,2))</f>
        <v/>
      </c>
      <c r="J200" s="15"/>
    </row>
    <row r="201" spans="1:10" ht="17.25" customHeight="1" x14ac:dyDescent="0.25">
      <c r="A201" s="15"/>
      <c r="B201" s="15"/>
      <c r="C201" s="15"/>
      <c r="D201" s="15"/>
      <c r="E201" s="15"/>
      <c r="F201" s="15"/>
      <c r="G201" s="17" t="str">
        <f>IF(OR(TRK_ARC_KEY&lt;&gt;4,ISNA(VLOOKUP(MISC_KEY&amp;"LI07",MISC_TBL,1,FALSE))),"",VLOOKUP(MISC_KEY&amp;"LI07",MISC_TBL,2))</f>
        <v/>
      </c>
      <c r="H201" s="17" t="str">
        <f>IF(OR(TRK_ARC_KEY&lt;&gt;4,ISNA(VLOOKUP(MISC_KEY&amp;"LI08",MISC_TBL,1,FALSE))),"",VLOOKUP(MISC_KEY&amp;"LI08",MISC_TBL,2))</f>
        <v/>
      </c>
      <c r="I201" s="17" t="str">
        <f>IF(OR(TRK_ARC_KEY&lt;&gt;4,ISNA(VLOOKUP(MISC_KEY&amp;"LI09",MISC_TBL,1,FALSE))),"",VLOOKUP(MISC_KEY&amp;"LI09",MISC_TBL,2))</f>
        <v/>
      </c>
      <c r="J201" s="15"/>
    </row>
    <row r="202" spans="1:10" ht="17.25" customHeight="1" x14ac:dyDescent="0.25">
      <c r="A202" s="15"/>
      <c r="B202" s="15"/>
      <c r="C202" s="15"/>
      <c r="D202" s="15"/>
      <c r="E202" s="15"/>
      <c r="F202" s="15"/>
      <c r="G202" s="17" t="str">
        <f>IF(OR(TRK_ARC_KEY&lt;&gt;4,ISNA(VLOOKUP(MISC_KEY&amp;"LI10",MISC_TBL,1,FALSE))),"",VLOOKUP(MISC_KEY&amp;"LI10",MISC_TBL,2))</f>
        <v/>
      </c>
      <c r="H202" s="17" t="str">
        <f>IF(OR(TRK_ARC_KEY&lt;&gt;4,ISNA(VLOOKUP(MISC_KEY&amp;"LI11",MISC_TBL,1,FALSE))),"",VLOOKUP(MISC_KEY&amp;"LI11",MISC_TBL,2))</f>
        <v/>
      </c>
      <c r="I202" s="17" t="str">
        <f>IF(OR(TRK_ARC_KEY&lt;&gt;4,ISNA(VLOOKUP(MISC_KEY&amp;"LI12",MISC_TBL,1,FALSE))),"",VLOOKUP(MISC_KEY&amp;"LI12",MISC_TBL,2))</f>
        <v/>
      </c>
      <c r="J202" s="15"/>
    </row>
    <row r="203" spans="1:10" ht="17.25" customHeight="1" x14ac:dyDescent="0.25">
      <c r="A203" s="15"/>
      <c r="B203" s="15"/>
      <c r="C203" s="15"/>
      <c r="D203" s="15"/>
      <c r="E203" s="15"/>
      <c r="F203" s="15"/>
      <c r="G203" s="17" t="str">
        <f>IF(OR(TRK_ARC_KEY&lt;&gt;4,ISNA(VLOOKUP(MISC_KEY&amp;"LI13",MISC_TBL,1,FALSE))),"",VLOOKUP(MISC_KEY&amp;"LI13",MISC_TBL,2))</f>
        <v/>
      </c>
      <c r="H203" s="17" t="str">
        <f>IF(OR(TRK_ARC_KEY&lt;&gt;4,ISNA(VLOOKUP(MISC_KEY&amp;"LI14",MISC_TBL,1,FALSE))),"",VLOOKUP(MISC_KEY&amp;"LI14",MISC_TBL,2))</f>
        <v/>
      </c>
      <c r="I203" s="17" t="str">
        <f>IF(OR(TRK_ARC_KEY&lt;&gt;4,ISNA(VLOOKUP(MISC_KEY&amp;"LI15",MISC_TBL,1,FALSE))),"",VLOOKUP(MISC_KEY&amp;"LI15",MISC_TBL,2))</f>
        <v/>
      </c>
      <c r="J203" s="15"/>
    </row>
    <row r="204" spans="1:10" ht="12" customHeight="1" x14ac:dyDescent="0.25">
      <c r="A204" s="15"/>
      <c r="B204" s="15"/>
      <c r="C204" s="15"/>
      <c r="D204" s="15"/>
      <c r="E204" s="15"/>
      <c r="F204" s="15"/>
      <c r="G204" s="15"/>
      <c r="H204" s="15"/>
      <c r="I204" s="15"/>
      <c r="J204" s="15"/>
    </row>
    <row r="205" spans="1:10" ht="17.25" customHeight="1" x14ac:dyDescent="0.25">
      <c r="A205" s="15"/>
      <c r="B205" s="15"/>
      <c r="C205" s="15"/>
      <c r="D205" s="364" t="str">
        <f>IF(OR(TRK_ARC_KEY&lt;&gt;4,ISNA(VLOOKUP(MISC_KEY&amp;"LT01",MISC_TBL,1,FALSE))),"","COMBINED INTRA-LATA TOLL &amp; LOCAL TANDEM"&amp;IF(ISNA(VLOOKUP(MISC_KEY&amp;"LT02",MISC_TBL,1,FALSE)),":","S:"))</f>
        <v/>
      </c>
      <c r="E205" s="364"/>
      <c r="F205" s="364"/>
      <c r="G205" s="17" t="str">
        <f>IF(OR(TRK_ARC_KEY&lt;&gt;4,ISNA(VLOOKUP(MISC_KEY&amp;"LT01",MISC_TBL,1,FALSE))),"",VLOOKUP(MISC_KEY&amp;"LT01",MISC_TBL,2))</f>
        <v/>
      </c>
      <c r="H205" s="17" t="str">
        <f>IF(OR(TRK_ARC_KEY&lt;&gt;4,ISNA(VLOOKUP(MISC_KEY&amp;"LT02",MISC_TBL,1,FALSE))),"",VLOOKUP(MISC_KEY&amp;"LT02",MISC_TBL,2))</f>
        <v/>
      </c>
      <c r="I205" s="17" t="str">
        <f>IF(OR(TRK_ARC_KEY&lt;&gt;4,ISNA(VLOOKUP(MISC_KEY&amp;"LT03",MISC_TBL,1,FALSE))),"",VLOOKUP(MISC_KEY&amp;"LT03",MISC_TBL,2))</f>
        <v/>
      </c>
      <c r="J205" s="15"/>
    </row>
    <row r="206" spans="1:10" ht="17.25" customHeight="1" x14ac:dyDescent="0.25">
      <c r="A206" s="15"/>
      <c r="B206" s="15"/>
      <c r="C206" s="15"/>
      <c r="D206" s="15"/>
      <c r="E206" s="363" t="str">
        <f>IF(TRK_ARC_KEY&lt;&gt;4,"",IF(ISNA(VLOOKUP(MISC_KEY&amp;"LT02",MISC_TBL,1,FALSE)),"","[CONSULT NETWORK PLANNER]  "))</f>
        <v/>
      </c>
      <c r="F206" s="363"/>
      <c r="G206" s="17" t="str">
        <f>IF(OR(TRK_ARC_KEY&lt;&gt;4,ISNA(VLOOKUP(MISC_KEY&amp;"LT04",MISC_TBL,1,FALSE))),"",VLOOKUP(MISC_KEY&amp;"LT04",MISC_TBL,2))</f>
        <v/>
      </c>
      <c r="H206" s="17" t="str">
        <f>IF(OR(TRK_ARC_KEY&lt;&gt;4,ISNA(VLOOKUP(MISC_KEY&amp;"LT05",MISC_TBL,1,FALSE))),"",VLOOKUP(MISC_KEY&amp;"LT05",MISC_TBL,2))</f>
        <v/>
      </c>
      <c r="I206" s="17" t="str">
        <f>IF(OR(TRK_ARC_KEY&lt;&gt;4,ISNA(VLOOKUP(MISC_KEY&amp;"LT06",MISC_TBL,1,FALSE))),"",VLOOKUP(MISC_KEY&amp;"LT06",MISC_TBL,2))</f>
        <v/>
      </c>
      <c r="J206" s="15"/>
    </row>
    <row r="207" spans="1:10" ht="17.25" customHeight="1" x14ac:dyDescent="0.25">
      <c r="A207" s="15"/>
      <c r="B207" s="15"/>
      <c r="C207" s="15"/>
      <c r="D207" s="15"/>
      <c r="E207" s="15"/>
      <c r="F207" s="15"/>
      <c r="G207" s="17" t="str">
        <f>IF(OR(TRK_ARC_KEY&lt;&gt;4,ISNA(VLOOKUP(MISC_KEY&amp;"LT07",MISC_TBL,1,FALSE))),"",VLOOKUP(MISC_KEY&amp;"LT07",MISC_TBL,2))</f>
        <v/>
      </c>
      <c r="H207" s="17" t="str">
        <f>IF(OR(TRK_ARC_KEY&lt;&gt;4,ISNA(VLOOKUP(MISC_KEY&amp;"LT08",MISC_TBL,1,FALSE))),"",VLOOKUP(MISC_KEY&amp;"LT08",MISC_TBL,2))</f>
        <v/>
      </c>
      <c r="I207" s="17" t="str">
        <f>IF(OR(TRK_ARC_KEY&lt;&gt;4,ISNA(VLOOKUP(MISC_KEY&amp;"LT09",MISC_TBL,1,FALSE))),"",VLOOKUP(MISC_KEY&amp;"LT09",MISC_TBL,2))</f>
        <v/>
      </c>
      <c r="J207" s="15"/>
    </row>
    <row r="208" spans="1:10" ht="17.25" customHeight="1" x14ac:dyDescent="0.25">
      <c r="A208" s="15"/>
      <c r="B208" s="15"/>
      <c r="C208" s="15"/>
      <c r="D208" s="15"/>
      <c r="E208" s="15"/>
      <c r="F208" s="15"/>
      <c r="G208" s="17" t="str">
        <f>IF(OR(TRK_ARC_KEY&lt;&gt;4,ISNA(VLOOKUP(MISC_KEY&amp;"LT10",MISC_TBL,1,FALSE))),"",VLOOKUP(MISC_KEY&amp;"LT10",MISC_TBL,2))</f>
        <v/>
      </c>
      <c r="H208" s="17" t="str">
        <f>IF(OR(TRK_ARC_KEY&lt;&gt;4,ISNA(VLOOKUP(MISC_KEY&amp;"LT11",MISC_TBL,1,FALSE))),"",VLOOKUP(MISC_KEY&amp;"LT11",MISC_TBL,2))</f>
        <v/>
      </c>
      <c r="I208" s="17" t="str">
        <f>IF(OR(TRK_ARC_KEY&lt;&gt;4,ISNA(VLOOKUP(MISC_KEY&amp;"LT12",MISC_TBL,1,FALSE))),"",VLOOKUP(MISC_KEY&amp;"LT12",MISC_TBL,2))</f>
        <v/>
      </c>
      <c r="J208" s="15"/>
    </row>
    <row r="209" spans="1:10" ht="17.25" customHeight="1" x14ac:dyDescent="0.25">
      <c r="A209" s="15"/>
      <c r="B209" s="15"/>
      <c r="C209" s="15"/>
      <c r="D209" s="15"/>
      <c r="E209" s="15"/>
      <c r="F209" s="15"/>
      <c r="G209" s="17" t="str">
        <f>IF(OR(TRK_ARC_KEY&lt;&gt;4,ISNA(VLOOKUP(MISC_KEY&amp;"LT13",MISC_TBL,1,FALSE))),"",VLOOKUP(MISC_KEY&amp;"LT13",MISC_TBL,2))</f>
        <v/>
      </c>
      <c r="H209" s="17" t="str">
        <f>IF(OR(TRK_ARC_KEY&lt;&gt;4,ISNA(VLOOKUP(MISC_KEY&amp;"LT14",MISC_TBL,1,FALSE))),"",VLOOKUP(MISC_KEY&amp;"LT14",MISC_TBL,2))</f>
        <v/>
      </c>
      <c r="I209" s="17" t="str">
        <f>IF(OR(TRK_ARC_KEY&lt;&gt;4,ISNA(VLOOKUP(MISC_KEY&amp;"LT15",MISC_TBL,1,FALSE))),"",VLOOKUP(MISC_KEY&amp;"LT15",MISC_TBL,2))</f>
        <v/>
      </c>
      <c r="J209" s="15"/>
    </row>
    <row r="210" spans="1:10" ht="12" customHeight="1" x14ac:dyDescent="0.25">
      <c r="A210" s="15"/>
      <c r="B210" s="15"/>
      <c r="C210" s="15"/>
      <c r="D210" s="15"/>
      <c r="E210" s="15"/>
      <c r="F210" s="15"/>
      <c r="G210" s="17"/>
      <c r="H210" s="17"/>
      <c r="I210" s="17"/>
      <c r="J210" s="15"/>
    </row>
    <row r="211" spans="1:10" ht="17.25" customHeight="1" x14ac:dyDescent="0.25">
      <c r="A211" s="15"/>
      <c r="B211" s="15"/>
      <c r="C211" s="15"/>
      <c r="D211" s="315" t="str">
        <f>IF(OR(TRK_ARC_KEY&lt;&gt;4,ISNA(VLOOKUP(MISC_KEY&amp;"LA01",MISC_TBL,1,FALSE))),"","INTRA-LATA TOLL ONLY TANDEM"&amp;IF(ISNA(VLOOKUP(MISC_KEY&amp;"LA02",MISC_TBL,1,FALSE)),":","S:"))</f>
        <v/>
      </c>
      <c r="E211" s="315"/>
      <c r="F211" s="315"/>
      <c r="G211" s="17" t="str">
        <f>IF(OR(TRK_ARC_KEY&lt;&gt;4,ISNA(VLOOKUP(MISC_KEY&amp;"LA01",MISC_TBL,1,FALSE))),"",VLOOKUP(MISC_KEY&amp;"LA01",MISC_TBL,2))</f>
        <v/>
      </c>
      <c r="H211" s="17" t="str">
        <f>IF(OR(TRK_ARC_KEY&lt;&gt;4,ISNA(VLOOKUP(MISC_KEY&amp;"LA02",MISC_TBL,1,FALSE))),"",VLOOKUP(MISC_KEY&amp;"LA02",MISC_TBL,2))</f>
        <v/>
      </c>
      <c r="I211" s="17" t="str">
        <f>IF(OR(TRK_ARC_KEY&lt;&gt;4,ISNA(VLOOKUP(MISC_KEY&amp;"LA03",MISC_TBL,1,FALSE))),"",VLOOKUP(MISC_KEY&amp;"LA03",MISC_TBL,2))</f>
        <v/>
      </c>
      <c r="J211" s="15"/>
    </row>
    <row r="212" spans="1:10" ht="17.25" customHeight="1" x14ac:dyDescent="0.25">
      <c r="A212" s="15"/>
      <c r="B212" s="15"/>
      <c r="C212" s="15"/>
      <c r="D212" s="15"/>
      <c r="E212" s="366" t="str">
        <f>IF(TRK_ARC_KEY&lt;&gt;4,"",IF(ISNA(VLOOKUP(MISC_KEY&amp;"LA02",MISC_TBL,1,FALSE)),"","[CONSULT NETWORK PLANNER]  "))</f>
        <v/>
      </c>
      <c r="F212" s="366"/>
      <c r="G212" s="17" t="str">
        <f>IF(OR(TRK_ARC_KEY&lt;&gt;4,ISNA(VLOOKUP(MISC_KEY&amp;"LA04",MISC_TBL,1,FALSE))),"",VLOOKUP(MISC_KEY&amp;"LA04",MISC_TBL,2))</f>
        <v/>
      </c>
      <c r="H212" s="17" t="str">
        <f>IF(OR(TRK_ARC_KEY&lt;&gt;4,ISNA(VLOOKUP(MISC_KEY&amp;"LA05",MISC_TBL,1,FALSE))),"",VLOOKUP(MISC_KEY&amp;"LA05",MISC_TBL,2))</f>
        <v/>
      </c>
      <c r="I212" s="17" t="str">
        <f>IF(OR(TRK_ARC_KEY&lt;&gt;4,ISNA(VLOOKUP(MISC_KEY&amp;"LA06",MISC_TBL,1,FALSE))),"",VLOOKUP(MISC_KEY&amp;"LA06",MISC_TBL,2))</f>
        <v/>
      </c>
      <c r="J212" s="48"/>
    </row>
    <row r="213" spans="1:10" ht="12" customHeight="1" x14ac:dyDescent="0.25">
      <c r="A213" s="15"/>
      <c r="B213" s="15"/>
      <c r="C213" s="15"/>
      <c r="D213" s="15"/>
      <c r="E213" s="15"/>
      <c r="F213" s="15"/>
      <c r="G213" s="15"/>
      <c r="H213" s="15"/>
      <c r="I213" s="15"/>
      <c r="J213" s="15"/>
    </row>
    <row r="214" spans="1:10" ht="17.25" customHeight="1" x14ac:dyDescent="0.25">
      <c r="A214" s="15"/>
      <c r="B214" s="15"/>
      <c r="C214" s="15"/>
      <c r="D214" s="315" t="str">
        <f>IF(OR(TRK_ARC_KEY&lt;&gt;4,ISNA(VLOOKUP(MISC_KEY&amp;"LL01",MISC_TBL,1,FALSE))),"","LOCAL ONLY TANDEM"&amp;IF(ISNA(VLOOKUP(MISC_KEY&amp;"LL02",MISC_TBL,1,FALSE)),":","S:"))</f>
        <v/>
      </c>
      <c r="E214" s="315"/>
      <c r="F214" s="315"/>
      <c r="G214" s="17" t="str">
        <f>IF(OR(TRK_ARC_KEY&lt;&gt;4,ISNA(VLOOKUP(MISC_KEY&amp;"LL01",MISC_TBL,1,FALSE))),"",VLOOKUP(MISC_KEY&amp;"LL01",MISC_TBL,2))</f>
        <v/>
      </c>
      <c r="H214" s="17" t="str">
        <f>IF(OR(TRK_ARC_KEY&lt;&gt;4,ISNA(VLOOKUP(MISC_KEY&amp;"LL02",MISC_TBL,1,FALSE))),"",VLOOKUP(MISC_KEY&amp;"LL02",MISC_TBL,2))</f>
        <v/>
      </c>
      <c r="I214" s="17" t="str">
        <f>IF(OR(TRK_ARC_KEY&lt;&gt;4,ISNA(VLOOKUP(MISC_KEY&amp;"LL03",MISC_TBL,1,FALSE))),"",VLOOKUP(MISC_KEY&amp;"LL03",MISC_TBL,2))</f>
        <v/>
      </c>
      <c r="J214" s="15"/>
    </row>
    <row r="215" spans="1:10" ht="17.25" customHeight="1" x14ac:dyDescent="0.25">
      <c r="A215" s="15"/>
      <c r="B215" s="15"/>
      <c r="C215" s="15"/>
      <c r="D215" s="15"/>
      <c r="E215" s="366" t="str">
        <f>IF(TRK_ARC_KEY&lt;&gt;4,"",IF(ISNA(VLOOKUP(MISC_KEY&amp;"LL02",MISC_TBL,1,FALSE)),"","[CONSULT NETWORK PLANNER]  "))</f>
        <v/>
      </c>
      <c r="F215" s="366"/>
      <c r="G215" s="17" t="str">
        <f>IF(OR(TRK_ARC_KEY&lt;&gt;4,ISNA(VLOOKUP(MISC_KEY&amp;"LL04",MISC_TBL,1,FALSE))),"",VLOOKUP(MISC_KEY&amp;"LL04",MISC_TBL,2))</f>
        <v/>
      </c>
      <c r="H215" s="17" t="str">
        <f>IF(OR(TRK_ARC_KEY&lt;&gt;4,ISNA(VLOOKUP(MISC_KEY&amp;"LL05",MISC_TBL,1,FALSE))),"",VLOOKUP(MISC_KEY&amp;"LL05",MISC_TBL,2))</f>
        <v/>
      </c>
      <c r="I215" s="17" t="str">
        <f>IF(OR(TRK_ARC_KEY&lt;&gt;4,ISNA(VLOOKUP(MISC_KEY&amp;"LL06",MISC_TBL,1,FALSE))),"",VLOOKUP(MISC_KEY&amp;"LL06",MISC_TBL,2))</f>
        <v/>
      </c>
      <c r="J215" s="15"/>
    </row>
    <row r="216" spans="1:10" ht="17.25" customHeight="1" x14ac:dyDescent="0.25">
      <c r="A216" s="15"/>
      <c r="B216" s="15"/>
      <c r="C216" s="15"/>
      <c r="D216" s="15"/>
      <c r="E216" s="15"/>
      <c r="F216" s="15"/>
      <c r="G216" s="17" t="str">
        <f>IF(OR(TRK_ARC_KEY&lt;&gt;4,ISNA(VLOOKUP(MISC_KEY&amp;"LL07",MISC_TBL,1,FALSE))),"",VLOOKUP(MISC_KEY&amp;"LL07",MISC_TBL,2))</f>
        <v/>
      </c>
      <c r="H216" s="17" t="str">
        <f>IF(OR(TRK_ARC_KEY&lt;&gt;4,ISNA(VLOOKUP(MISC_KEY&amp;"LL08",MISC_TBL,1,FALSE))),"",VLOOKUP(MISC_KEY&amp;"LL08",MISC_TBL,2))</f>
        <v/>
      </c>
      <c r="I216" s="17" t="str">
        <f>IF(OR(TRK_ARC_KEY&lt;&gt;4,ISNA(VLOOKUP(MISC_KEY&amp;"LL09",MISC_TBL,1,FALSE))),"",VLOOKUP(MISC_KEY&amp;"LL09",MISC_TBL,2))</f>
        <v/>
      </c>
      <c r="J216" s="15"/>
    </row>
    <row r="217" spans="1:10" ht="12" customHeight="1" x14ac:dyDescent="0.25">
      <c r="A217" s="15"/>
      <c r="B217" s="15"/>
      <c r="C217" s="15"/>
      <c r="D217" s="15"/>
      <c r="E217" s="15"/>
      <c r="F217" s="15"/>
      <c r="G217" s="17"/>
      <c r="H217" s="17"/>
      <c r="I217" s="17"/>
      <c r="J217" s="15"/>
    </row>
    <row r="218" spans="1:10" ht="17.25" customHeight="1" x14ac:dyDescent="0.25">
      <c r="A218" s="15"/>
      <c r="B218" s="15"/>
      <c r="C218" s="15"/>
      <c r="D218" s="364" t="str">
        <f>IF(OR(TRK_ARC_KEY&lt;&gt;4,AND(ISNA(VLOOKUP(MISC_KEY&amp;"LA01",MISC_TBL,1,FALSE)),ISNA(VLOOKUP(MISC_KEY&amp;"LT01",MISC_TBL,1,FALSE)))),"","SUBTENDING END OFFICES:")</f>
        <v/>
      </c>
      <c r="E218" s="364"/>
      <c r="F218" s="364"/>
      <c r="G218" s="17" t="str">
        <f>IF(OR(TRK_ARC_KEY&lt;&gt;4,AND(ISNA(VLOOKUP(MISC_KEY&amp;"LA01",MISC_TBL,1,FALSE)),ISNA(VLOOKUP(MISC_KEY&amp;"LT01",MISC_TBL,1,FALSE)))),"","SEE ** ABOVE")</f>
        <v/>
      </c>
      <c r="H218" s="17"/>
      <c r="I218" s="17"/>
      <c r="J218" s="15"/>
    </row>
    <row r="219" spans="1:10" ht="12" customHeight="1" x14ac:dyDescent="0.25">
      <c r="A219" s="15"/>
      <c r="B219" s="15"/>
      <c r="C219" s="15"/>
      <c r="D219" s="15"/>
      <c r="E219" s="15"/>
      <c r="F219" s="15"/>
      <c r="G219" s="17"/>
      <c r="H219" s="17"/>
      <c r="I219" s="17"/>
      <c r="J219" s="15"/>
    </row>
    <row r="220" spans="1:10" ht="12" customHeight="1" x14ac:dyDescent="0.25">
      <c r="A220" s="15"/>
      <c r="B220" s="15"/>
      <c r="C220" s="15"/>
      <c r="D220" s="15"/>
      <c r="E220" s="15"/>
      <c r="F220" s="15"/>
      <c r="G220" s="17"/>
      <c r="H220" s="17"/>
      <c r="I220" s="17"/>
      <c r="J220" s="15"/>
    </row>
    <row r="221" spans="1:10" ht="17.25" customHeight="1" x14ac:dyDescent="0.25">
      <c r="A221" s="15"/>
      <c r="B221" s="15"/>
      <c r="C221" s="15"/>
      <c r="D221" s="315" t="str">
        <f>IF(OR(TRK_ARC_KEY&lt;&gt;4,ISNA(VLOOKUP(MISC_KEY&amp;"TE01",MISC_TBL,1,FALSE))),"",IF(ISNA(VLOOKUP(MISC_KEY&amp;"TE02",MISC_TBL,1,FALSE)),"NON-SUBTENDING END OFFICE [DEOTS REQUIRED]:","NON-SUBTENDING END OFFICES [DEOTS REQUIRED]:"))</f>
        <v/>
      </c>
      <c r="E221" s="315"/>
      <c r="F221" s="315"/>
      <c r="G221" s="17" t="str">
        <f>IF(OR(TRK_ARC_KEY&lt;&gt;4,ISNA(VLOOKUP(MISC_KEY&amp;"TE01",MISC_TBL,1,FALSE))),"",VLOOKUP(MISC_KEY&amp;"TE01",MISC_TBL,2))</f>
        <v/>
      </c>
      <c r="H221" s="17" t="str">
        <f>IF(OR(TRK_ARC_KEY&lt;&gt;4,ISNA(VLOOKUP(MISC_KEY&amp;"TE02",MISC_TBL,1,FALSE))),"",VLOOKUP(MISC_KEY&amp;"TE02",MISC_TBL,2))</f>
        <v/>
      </c>
      <c r="I221" s="17" t="str">
        <f>IF(OR(TRK_ARC_KEY&lt;&gt;4,ISNA(VLOOKUP(MISC_KEY&amp;"TE03",MISC_TBL,1,FALSE))),"",VLOOKUP(MISC_KEY&amp;"TE03",MISC_TBL,2))</f>
        <v/>
      </c>
      <c r="J221" s="15"/>
    </row>
    <row r="222" spans="1:10" ht="17.25" customHeight="1" x14ac:dyDescent="0.25">
      <c r="A222" s="15"/>
      <c r="B222" s="15"/>
      <c r="C222" s="15"/>
      <c r="D222" s="15"/>
      <c r="E222" s="15"/>
      <c r="F222" s="15"/>
      <c r="G222" s="17" t="str">
        <f>IF(OR(TRK_ARC_KEY&lt;&gt;4,ISNA(VLOOKUP(MISC_KEY&amp;"TE04",MISC_TBL,1,FALSE))),"",VLOOKUP(MISC_KEY&amp;"TE04",MISC_TBL,2))</f>
        <v/>
      </c>
      <c r="H222" s="17" t="str">
        <f>IF(OR(TRK_ARC_KEY&lt;&gt;4,ISNA(VLOOKUP(MISC_KEY&amp;"TE05",MISC_TBL,1,FALSE))),"",VLOOKUP(MISC_KEY&amp;"TE05",MISC_TBL,2))</f>
        <v/>
      </c>
      <c r="I222" s="17" t="str">
        <f>IF(OR(TRK_ARC_KEY&lt;&gt;4,ISNA(VLOOKUP(MISC_KEY&amp;"TE06",MISC_TBL,1,FALSE))),"",VLOOKUP(MISC_KEY&amp;"TE06",MISC_TBL,2))</f>
        <v/>
      </c>
      <c r="J222" s="15"/>
    </row>
    <row r="223" spans="1:10" ht="12" customHeight="1" x14ac:dyDescent="0.25">
      <c r="A223" s="15"/>
      <c r="B223" s="15"/>
      <c r="C223" s="15"/>
      <c r="D223" s="15"/>
      <c r="E223" s="15"/>
      <c r="F223" s="15"/>
      <c r="G223" s="15"/>
      <c r="H223" s="15"/>
      <c r="I223" s="15"/>
      <c r="J223" s="15"/>
    </row>
    <row r="224" spans="1:10" ht="12" customHeight="1" x14ac:dyDescent="0.25">
      <c r="A224" s="15"/>
      <c r="B224" s="15"/>
      <c r="C224" s="15"/>
      <c r="D224" s="15"/>
      <c r="E224" s="15"/>
      <c r="F224" s="15"/>
      <c r="G224" s="15"/>
      <c r="H224" s="15"/>
      <c r="I224" s="15"/>
      <c r="J224" s="48"/>
    </row>
    <row r="225" spans="1:10" ht="17.25" customHeight="1" x14ac:dyDescent="0.25">
      <c r="A225" s="48"/>
      <c r="B225" s="48"/>
      <c r="C225" s="368" t="s">
        <v>1136</v>
      </c>
      <c r="D225" s="369"/>
      <c r="E225" s="369"/>
      <c r="F225" s="369"/>
      <c r="G225" s="369"/>
      <c r="H225" s="369"/>
      <c r="I225" s="370"/>
      <c r="J225" s="15"/>
    </row>
    <row r="226" spans="1:10" ht="12" customHeight="1" x14ac:dyDescent="0.25">
      <c r="A226" s="15"/>
      <c r="B226" s="15"/>
      <c r="C226" s="15"/>
      <c r="D226" s="15"/>
      <c r="E226" s="15"/>
      <c r="F226" s="15"/>
      <c r="G226" s="15"/>
      <c r="H226" s="15"/>
      <c r="I226" s="15"/>
      <c r="J226" s="15"/>
    </row>
    <row r="227" spans="1:10" ht="24" customHeight="1" x14ac:dyDescent="0.25">
      <c r="A227" s="15"/>
      <c r="B227" s="15"/>
      <c r="C227" s="325" t="str">
        <f>"Mass-Calling [or Choke] Service"&amp;IF(REGION=6,"."," IS REQUIRED [when available]")</f>
        <v>Mass-Calling [or Choke] Service IS REQUIRED [when available]</v>
      </c>
      <c r="D227" s="325"/>
      <c r="E227" s="325"/>
      <c r="F227" s="325"/>
      <c r="G227" s="325"/>
      <c r="H227" s="325"/>
      <c r="I227" s="325"/>
      <c r="J227" s="15"/>
    </row>
    <row r="228" spans="1:10" ht="17.25" customHeight="1" x14ac:dyDescent="0.25">
      <c r="A228" s="15"/>
      <c r="B228" s="15"/>
      <c r="C228" s="365" t="s">
        <v>1359</v>
      </c>
      <c r="D228" s="365"/>
      <c r="E228" s="365"/>
      <c r="F228" s="365"/>
      <c r="G228" s="341" t="s">
        <v>1370</v>
      </c>
      <c r="H228" s="341"/>
      <c r="I228" s="341"/>
      <c r="J228" s="15"/>
    </row>
    <row r="229" spans="1:10" ht="12" customHeight="1" x14ac:dyDescent="0.25">
      <c r="A229" s="15"/>
      <c r="B229" s="15"/>
      <c r="C229" s="15"/>
      <c r="D229" s="15"/>
      <c r="E229" s="15"/>
      <c r="F229" s="15"/>
      <c r="G229" s="15"/>
      <c r="H229" s="15"/>
      <c r="I229" s="15"/>
      <c r="J229" s="15"/>
    </row>
    <row r="230" spans="1:10" ht="17.25" customHeight="1" x14ac:dyDescent="0.25">
      <c r="A230" s="15"/>
      <c r="B230" s="15"/>
      <c r="C230" s="15"/>
      <c r="D230" s="15"/>
      <c r="E230" s="17"/>
      <c r="F230" s="17"/>
      <c r="G230" s="17"/>
      <c r="H230" s="337" t="str">
        <f>IF(OR(LATA_STATUS&lt;&gt;2,ISNA(VLOOKUP(MISC_KEY&amp;"CH01",MISC_TBL,1,FALSE))),""," Mass Calling NPA-NXX")</f>
        <v/>
      </c>
      <c r="I230" s="337"/>
      <c r="J230" s="15"/>
    </row>
    <row r="231" spans="1:10" ht="17.25" customHeight="1" x14ac:dyDescent="0.25">
      <c r="A231" s="15"/>
      <c r="B231" s="15"/>
      <c r="C231" s="15"/>
      <c r="D231" s="364" t="str">
        <f>IF(OR(LATA_STATUS&lt;&gt;2,ISNA(VLOOKUP(MISC_KEY&amp;"LT01",MISC_TBL,1,FALSE))),"",IF(CHOKE_STATUS=3,"Mass calling not available in this LATA",IF(ISNA(VLOOKUP(MISC_KEY&amp;"CH02",MISC_TBL,1,FALSE)),"Mass Calling Tandem:","Mass Calling Tandems:")))</f>
        <v/>
      </c>
      <c r="E231" s="364"/>
      <c r="F231" s="364"/>
      <c r="G231" s="17" t="str">
        <f>IF(OR(LATA_STATUS&lt;&gt;2,ISNA(VLOOKUP(MISC_KEY&amp;"CH01",MISC_TBL,1,FALSE))),"",VLOOKUP(MISC_KEY&amp;"CH01",MISC_TBL,2))</f>
        <v/>
      </c>
      <c r="H231" s="367" t="str">
        <f>IF(OR(LATA_STATUS&lt;&gt;2,ISNA(VLOOKUP(MISC_KEY&amp;"CH01",MISC_TBL,1,FALSE))),""," "&amp;VLOOKUP(MISC_KEY&amp;"CH01",MISC_TBL,3))</f>
        <v/>
      </c>
      <c r="I231" s="367"/>
      <c r="J231" s="15"/>
    </row>
    <row r="232" spans="1:10" ht="17.25" customHeight="1" x14ac:dyDescent="0.25">
      <c r="A232" s="15"/>
      <c r="B232" s="15"/>
      <c r="C232" s="15"/>
      <c r="D232" s="17"/>
      <c r="E232" s="366" t="str">
        <f>IF(LATA_STATUS&lt;&gt;2,"",IF(ISNA(VLOOKUP(MISC_KEY&amp;"CH02",MISC_TBL,1,FALSE)),"","[CONSULT NETWORK PLANNER]  "))</f>
        <v/>
      </c>
      <c r="F232" s="366"/>
      <c r="G232" s="17" t="str">
        <f>IF(OR(LATA_STATUS&lt;&gt;2,ISNA(VLOOKUP(MISC_KEY&amp;"CH02",MISC_TBL,1,FALSE))),"",VLOOKUP(MISC_KEY&amp;"CH02",MISC_TBL,2))</f>
        <v/>
      </c>
      <c r="H232" s="367" t="str">
        <f>IF(OR(LATA_STATUS&lt;&gt;2,ISNA(VLOOKUP(MISC_KEY&amp;"CH02",MISC_TBL,1,FALSE))),""," "&amp;VLOOKUP(MISC_KEY&amp;"CH02",MISC_TBL,3))</f>
        <v/>
      </c>
      <c r="I232" s="367"/>
      <c r="J232" s="15"/>
    </row>
    <row r="233" spans="1:10" ht="17.25" customHeight="1" x14ac:dyDescent="0.25">
      <c r="A233" s="15"/>
      <c r="B233" s="15"/>
      <c r="C233" s="15"/>
      <c r="D233" s="17"/>
      <c r="E233" s="67"/>
      <c r="F233" s="67"/>
      <c r="G233" s="17" t="str">
        <f>IF(OR(LATA_STATUS&lt;&gt;2,ISNA(VLOOKUP(MISC_KEY&amp;"CH03",MISC_TBL,1,FALSE))),"",VLOOKUP(MISC_KEY&amp;"CH03",MISC_TBL,2))</f>
        <v/>
      </c>
      <c r="H233" s="367" t="str">
        <f>IF(OR(LATA_STATUS&lt;&gt;2,ISNA(VLOOKUP(MISC_KEY&amp;"CH03",MISC_TBL,1,FALSE))),""," "&amp;VLOOKUP(MISC_KEY&amp;"CH03",MISC_TBL,3))</f>
        <v/>
      </c>
      <c r="I233" s="367"/>
      <c r="J233" s="15"/>
    </row>
    <row r="234" spans="1:10" ht="17.25" customHeight="1" x14ac:dyDescent="0.25">
      <c r="A234" s="15"/>
      <c r="B234" s="15"/>
      <c r="C234" s="15"/>
      <c r="D234" s="17"/>
      <c r="E234" s="67"/>
      <c r="F234" s="67"/>
      <c r="G234" s="17" t="str">
        <f>IF(OR(LATA_STATUS&lt;&gt;2,ISNA(VLOOKUP(MISC_KEY&amp;"CH04",MISC_TBL,1,FALSE))),"",VLOOKUP(MISC_KEY&amp;"CH04",MISC_TBL,2))</f>
        <v/>
      </c>
      <c r="H234" s="367" t="str">
        <f>IF(OR(LATA_STATUS&lt;&gt;2,ISNA(VLOOKUP(MISC_KEY&amp;"CH04",MISC_TBL,1,FALSE))),""," "&amp;VLOOKUP(MISC_KEY&amp;"CH04",MISC_TBL,3))</f>
        <v/>
      </c>
      <c r="I234" s="367"/>
      <c r="J234" s="15"/>
    </row>
    <row r="235" spans="1:10" ht="17.25" customHeight="1" x14ac:dyDescent="0.25">
      <c r="A235" s="15"/>
      <c r="B235" s="15"/>
      <c r="C235" s="15"/>
      <c r="D235" s="17"/>
      <c r="E235" s="17"/>
      <c r="F235" s="17"/>
      <c r="G235" s="17" t="str">
        <f>IF(OR(LATA_STATUS&lt;&gt;2,ISNA(VLOOKUP(MISC_KEY&amp;"CH05",MISC_TBL,1,FALSE))),"",VLOOKUP(MISC_KEY&amp;"CH05",MISC_TBL,2))</f>
        <v/>
      </c>
      <c r="H235" s="367" t="str">
        <f>IF(OR(LATA_STATUS&lt;&gt;2,ISNA(VLOOKUP(MISC_KEY&amp;"CH05",MISC_TBL,1,FALSE))),""," "&amp;VLOOKUP(MISC_KEY&amp;"CH05",MISC_TBL,3))</f>
        <v/>
      </c>
      <c r="I235" s="367"/>
      <c r="J235" s="15"/>
    </row>
    <row r="236" spans="1:10" ht="12" customHeight="1" x14ac:dyDescent="0.25">
      <c r="A236" s="15"/>
      <c r="B236" s="15"/>
      <c r="C236" s="15"/>
      <c r="D236" s="15"/>
      <c r="E236" s="15"/>
      <c r="F236" s="15"/>
      <c r="G236" s="15"/>
      <c r="H236" s="15"/>
      <c r="I236" s="15"/>
      <c r="J236" s="15"/>
    </row>
    <row r="237" spans="1:10" ht="17.25" customHeight="1" x14ac:dyDescent="0.25">
      <c r="A237" s="48"/>
      <c r="B237" s="48"/>
      <c r="C237" s="406" t="s">
        <v>1137</v>
      </c>
      <c r="D237" s="407"/>
      <c r="E237" s="407"/>
      <c r="F237" s="407"/>
      <c r="G237" s="407"/>
      <c r="H237" s="407"/>
      <c r="I237" s="408"/>
      <c r="J237" s="15"/>
    </row>
    <row r="238" spans="1:10" ht="12" customHeight="1" x14ac:dyDescent="0.25">
      <c r="A238" s="15"/>
      <c r="B238" s="15"/>
      <c r="C238" s="15"/>
      <c r="D238" s="15"/>
      <c r="E238" s="15"/>
      <c r="F238" s="15"/>
      <c r="G238" s="15"/>
      <c r="H238" s="15"/>
      <c r="I238" s="15"/>
      <c r="J238" s="15"/>
    </row>
    <row r="239" spans="1:10" ht="24" customHeight="1" x14ac:dyDescent="0.25">
      <c r="A239" s="15"/>
      <c r="B239" s="15"/>
      <c r="C239" s="323" t="s">
        <v>1384</v>
      </c>
      <c r="D239" s="323"/>
      <c r="E239" s="323"/>
      <c r="F239" s="323"/>
      <c r="G239" s="323"/>
      <c r="H239" s="323"/>
      <c r="I239" s="323"/>
      <c r="J239" s="15"/>
    </row>
    <row r="240" spans="1:10" ht="24" customHeight="1" x14ac:dyDescent="0.25">
      <c r="A240" s="15"/>
      <c r="B240" s="15"/>
      <c r="C240" s="323" t="s">
        <v>995</v>
      </c>
      <c r="D240" s="323"/>
      <c r="E240" s="323"/>
      <c r="F240" s="323"/>
      <c r="G240" s="323"/>
      <c r="H240" s="323"/>
      <c r="I240" s="323"/>
      <c r="J240" s="17"/>
    </row>
    <row r="241" spans="1:10" ht="12" customHeight="1" x14ac:dyDescent="0.25">
      <c r="A241" s="15"/>
      <c r="B241" s="15"/>
      <c r="C241" s="312" t="s">
        <v>1429</v>
      </c>
      <c r="D241" s="312"/>
      <c r="E241" s="312"/>
      <c r="F241" s="312"/>
      <c r="G241" s="312"/>
      <c r="H241" s="312"/>
      <c r="I241" s="312"/>
      <c r="J241" s="15"/>
    </row>
    <row r="242" spans="1:10" ht="17.25" customHeight="1" x14ac:dyDescent="0.25">
      <c r="A242" s="15"/>
      <c r="B242" s="15"/>
      <c r="C242" s="365" t="s">
        <v>1359</v>
      </c>
      <c r="D242" s="365"/>
      <c r="E242" s="365"/>
      <c r="F242" s="365"/>
      <c r="G242" s="341" t="s">
        <v>1370</v>
      </c>
      <c r="H242" s="341"/>
      <c r="I242" s="341"/>
      <c r="J242" s="17"/>
    </row>
    <row r="243" spans="1:10" ht="12" customHeight="1" x14ac:dyDescent="0.25">
      <c r="A243" s="15"/>
      <c r="B243" s="15"/>
      <c r="C243" s="395" t="s">
        <v>1441</v>
      </c>
      <c r="D243" s="395"/>
      <c r="E243" s="395"/>
      <c r="F243" s="395"/>
      <c r="G243" s="15"/>
      <c r="H243" s="15"/>
      <c r="I243" s="15"/>
      <c r="J243" s="15"/>
    </row>
    <row r="244" spans="1:10" ht="17.25" customHeight="1" x14ac:dyDescent="0.25">
      <c r="A244" s="15"/>
      <c r="B244" s="15"/>
      <c r="C244" s="409" t="s">
        <v>1181</v>
      </c>
      <c r="D244" s="409"/>
      <c r="E244" s="315" t="str">
        <f>IF(AND(STATE=4,LATA_STATUS=2),"911 FORM TD280-A:","")</f>
        <v/>
      </c>
      <c r="F244" s="315"/>
      <c r="G244" s="416"/>
      <c r="H244" s="417"/>
      <c r="I244" s="15"/>
      <c r="J244" s="15"/>
    </row>
    <row r="245" spans="1:10" ht="12" customHeight="1" x14ac:dyDescent="0.25">
      <c r="A245" s="15"/>
      <c r="B245" s="15"/>
      <c r="C245" s="409"/>
      <c r="D245" s="409"/>
      <c r="E245" s="17"/>
      <c r="F245" s="17"/>
      <c r="G245" s="15"/>
      <c r="H245" s="15"/>
      <c r="I245" s="15"/>
      <c r="J245" s="15"/>
    </row>
    <row r="246" spans="1:10" ht="17.25" customHeight="1" x14ac:dyDescent="0.25">
      <c r="A246" s="15"/>
      <c r="B246" s="15"/>
      <c r="C246" s="409"/>
      <c r="D246" s="409"/>
      <c r="E246" s="15"/>
      <c r="F246" s="415" t="str">
        <f>IF(OR(STATE&lt;&gt;4,LATA_STATUS&lt;&gt;2,ISBLANK($G$244)),"","APPROVAL DATE:")</f>
        <v/>
      </c>
      <c r="G246" s="415"/>
      <c r="H246" s="39"/>
      <c r="I246" s="68" t="str">
        <f>IF(OR(STATE&lt;&gt;4,LATA_STATUS&lt;&gt;2,ISBLANK($G$244)),"",IF(ISBLANK($H$246)," mm|dd|yyyy",""))</f>
        <v/>
      </c>
      <c r="J246" s="15"/>
    </row>
    <row r="247" spans="1:10" ht="12" customHeight="1" x14ac:dyDescent="0.25">
      <c r="A247" s="15"/>
      <c r="B247" s="15"/>
      <c r="C247" s="409"/>
      <c r="D247" s="409"/>
      <c r="E247" s="15"/>
      <c r="F247" s="17"/>
      <c r="G247" s="17"/>
      <c r="H247" s="17"/>
      <c r="I247" s="15"/>
      <c r="J247" s="15"/>
    </row>
    <row r="248" spans="1:10" ht="17.25" customHeight="1" x14ac:dyDescent="0.25">
      <c r="A248" s="15"/>
      <c r="B248" s="15"/>
      <c r="C248" s="409"/>
      <c r="D248" s="409"/>
      <c r="E248" s="364" t="str">
        <f>IF(OR(LATA_STATUS&lt;&gt;2,ISNA(VLOOKUP(MISC_KEY&amp;"E901",MISC_TBL,1,FALSE))),"",IF(ISNA(VLOOKUP(MISC_KEY&amp;"E902",MISC_TBL,1,FALSE)),"911 Selective Router:","911 Selective Routers:"))</f>
        <v/>
      </c>
      <c r="F248" s="364"/>
      <c r="G248" s="17" t="str">
        <f>IF(OR(LATA_STATUS&lt;&gt;2,ISNA(VLOOKUP(MISC_KEY&amp;"E901",MISC_TBL,1,FALSE))),"",VLOOKUP(MISC_KEY&amp;"E901",MISC_TBL,2))</f>
        <v/>
      </c>
      <c r="H248" s="17" t="str">
        <f>IF(OR(LATA_STATUS&lt;&gt;2,ISNA(VLOOKUP(MISC_KEY&amp;"E902",MISC_TBL,1,FALSE))),"",VLOOKUP(MISC_KEY&amp;"E902",MISC_TBL,2))</f>
        <v/>
      </c>
      <c r="I248" s="17" t="str">
        <f>IF(OR(LATA_STATUS&lt;&gt;2,ISNA(VLOOKUP(MISC_KEY&amp;"E903",MISC_TBL,1,FALSE))),"",VLOOKUP(MISC_KEY&amp;"E903",MISC_TBL,2))</f>
        <v/>
      </c>
      <c r="J248" s="15"/>
    </row>
    <row r="249" spans="1:10" ht="17.25" customHeight="1" x14ac:dyDescent="0.25">
      <c r="A249" s="15"/>
      <c r="B249" s="15"/>
      <c r="C249" s="409"/>
      <c r="D249" s="409"/>
      <c r="E249" s="363" t="str">
        <f>IF(LATA_STATUS&lt;&gt;2,"",IF(ISNA(VLOOKUP(MISC_KEY&amp;"E902",MISC_TBL,1,FALSE)),"","[CONSULT NETWORK PLANNER]  "))</f>
        <v/>
      </c>
      <c r="F249" s="363"/>
      <c r="G249" s="17" t="str">
        <f>IF(OR(LATA_STATUS&lt;&gt;2,ISNA(VLOOKUP(MISC_KEY&amp;"E904",MISC_TBL,1,FALSE))),"",VLOOKUP(MISC_KEY&amp;"E904",MISC_TBL,2))</f>
        <v/>
      </c>
      <c r="H249" s="17" t="str">
        <f>IF(OR(LATA_STATUS&lt;&gt;2,ISNA(VLOOKUP(MISC_KEY&amp;"E905",MISC_TBL,1,FALSE))),"",VLOOKUP(MISC_KEY&amp;"E905",MISC_TBL,2))</f>
        <v/>
      </c>
      <c r="I249" s="17" t="str">
        <f>IF(OR(LATA_STATUS&lt;&gt;2,ISNA(VLOOKUP(MISC_KEY&amp;"E906",MISC_TBL,1,FALSE))),"",VLOOKUP(MISC_KEY&amp;"E906",MISC_TBL,2))</f>
        <v/>
      </c>
      <c r="J249" s="15"/>
    </row>
    <row r="250" spans="1:10" ht="17.25" customHeight="1" x14ac:dyDescent="0.25">
      <c r="A250" s="15"/>
      <c r="B250" s="15"/>
      <c r="C250" s="409"/>
      <c r="D250" s="409"/>
      <c r="E250" s="17"/>
      <c r="F250" s="17"/>
      <c r="G250" s="17"/>
      <c r="H250" s="17" t="str">
        <f>IF(OR(LATA_STATUS&lt;&gt;2,ISNA(VLOOKUP(MISC_KEY&amp;"E908",MISC_TBL,1,FALSE))),"",VLOOKUP(MISC_KEY&amp;"E908",MISC_TBL,2))</f>
        <v/>
      </c>
      <c r="I250" s="17" t="str">
        <f>IF(OR(LATA_STATUS&lt;&gt;2,ISNA(VLOOKUP(MISC_KEY&amp;"E909",MISC_TBL,1,FALSE))),"",VLOOKUP(MISC_KEY&amp;"E909",MISC_TBL,2))</f>
        <v/>
      </c>
      <c r="J250" s="15"/>
    </row>
    <row r="251" spans="1:10" ht="17.25" customHeight="1" x14ac:dyDescent="0.25">
      <c r="A251" s="15"/>
      <c r="B251" s="15"/>
      <c r="C251" s="409"/>
      <c r="D251" s="409"/>
      <c r="E251" s="17"/>
      <c r="F251" s="17"/>
      <c r="G251" s="17" t="str">
        <f>IF(OR(LATA_STATUS&lt;&gt;2,ISNA(VLOOKUP(MISC_KEY&amp;"E910",MISC_TBL,1,FALSE))),"",VLOOKUP(MISC_KEY&amp;"E910",MISC_TBL,2))</f>
        <v/>
      </c>
      <c r="H251" s="17" t="str">
        <f>IF(OR(LATA_STATUS&lt;&gt;2,ISNA(VLOOKUP(MISC_KEY&amp;"E911",MISC_TBL,1,FALSE))),"",VLOOKUP(MISC_KEY&amp;"E911",MISC_TBL,2))</f>
        <v/>
      </c>
      <c r="I251" s="17" t="str">
        <f>IF(OR(LATA_STATUS&lt;&gt;2,ISNA(VLOOKUP(MISC_KEY&amp;"E912",MISC_TBL,1,FALSE))),"",VLOOKUP(MISC_KEY&amp;"E912",MISC_TBL,2))</f>
        <v/>
      </c>
      <c r="J251" s="15"/>
    </row>
    <row r="252" spans="1:10" ht="17.25" customHeight="1" x14ac:dyDescent="0.25">
      <c r="A252" s="15"/>
      <c r="B252" s="15"/>
      <c r="C252" s="409"/>
      <c r="D252" s="409"/>
      <c r="E252" s="17"/>
      <c r="F252" s="17"/>
      <c r="G252" s="410" t="str">
        <f>IF(OR(LATA_STATUS&lt;&gt;2,ISNA(VLOOKUP(MISC_KEY&amp;"E901",MISC_TBL,1,FALSE)),LEFT(VLOOKUP(MISC_KEY&amp;"E901",MISC_TBL,2),2)&lt;&gt;"**"),"","** ASSIGNED BY AT&amp;T")</f>
        <v/>
      </c>
      <c r="H252" s="410"/>
      <c r="I252" s="410"/>
      <c r="J252" s="15"/>
    </row>
    <row r="253" spans="1:10" s="34" customFormat="1" ht="12" customHeight="1" x14ac:dyDescent="0.25">
      <c r="A253" s="17"/>
      <c r="B253" s="17"/>
      <c r="C253" s="17"/>
      <c r="D253" s="17"/>
      <c r="E253" s="17"/>
      <c r="F253" s="17"/>
      <c r="G253" s="17"/>
      <c r="H253" s="17"/>
      <c r="I253" s="17"/>
      <c r="J253" s="15"/>
    </row>
    <row r="254" spans="1:10" ht="17.25" customHeight="1" x14ac:dyDescent="0.25">
      <c r="A254" s="15"/>
      <c r="B254" s="15"/>
      <c r="C254" s="406" t="s">
        <v>1138</v>
      </c>
      <c r="D254" s="407"/>
      <c r="E254" s="407"/>
      <c r="F254" s="407"/>
      <c r="G254" s="407"/>
      <c r="H254" s="407"/>
      <c r="I254" s="408"/>
      <c r="J254" s="15"/>
    </row>
    <row r="255" spans="1:10" s="34" customFormat="1" ht="12" customHeight="1" x14ac:dyDescent="0.25">
      <c r="A255" s="17"/>
      <c r="B255" s="17"/>
      <c r="C255" s="17"/>
      <c r="D255" s="17"/>
      <c r="E255" s="17"/>
      <c r="F255" s="17"/>
      <c r="G255" s="17"/>
      <c r="H255" s="17"/>
      <c r="I255" s="17"/>
      <c r="J255" s="15"/>
    </row>
    <row r="256" spans="1:10" ht="17.25" customHeight="1" x14ac:dyDescent="0.25">
      <c r="A256" s="15"/>
      <c r="B256" s="15"/>
      <c r="C256" s="414" t="s">
        <v>1385</v>
      </c>
      <c r="D256" s="414"/>
      <c r="E256" s="414"/>
      <c r="F256" s="414"/>
      <c r="G256" s="341" t="s">
        <v>1370</v>
      </c>
      <c r="H256" s="341"/>
      <c r="I256" s="341"/>
      <c r="J256" s="15"/>
    </row>
    <row r="257" spans="1:10" s="34" customFormat="1" ht="12" customHeight="1" x14ac:dyDescent="0.25">
      <c r="A257" s="15"/>
      <c r="B257" s="15"/>
      <c r="C257" s="17"/>
      <c r="D257" s="17"/>
      <c r="E257" s="17"/>
      <c r="F257" s="17"/>
      <c r="G257" s="17"/>
      <c r="H257" s="17"/>
      <c r="I257" s="17"/>
      <c r="J257" s="15"/>
    </row>
    <row r="258" spans="1:10" ht="17.25" customHeight="1" x14ac:dyDescent="0.25">
      <c r="A258" s="15"/>
      <c r="B258" s="15"/>
      <c r="C258" s="364" t="s">
        <v>1182</v>
      </c>
      <c r="D258" s="364"/>
      <c r="E258" s="364"/>
      <c r="F258" s="17"/>
      <c r="G258" s="398" t="str">
        <f>CHOOSE(DA_KEY,IF(OS_PROVIDER&gt;1,REPT(" ",5)&amp;"SELECT A LATA [CELL F28]",""),"","","")</f>
        <v/>
      </c>
      <c r="H258" s="398"/>
      <c r="I258" s="15"/>
      <c r="J258" s="15"/>
    </row>
    <row r="259" spans="1:10" ht="12" customHeight="1" x14ac:dyDescent="0.25">
      <c r="A259" s="15"/>
      <c r="B259" s="15"/>
      <c r="C259" s="252"/>
      <c r="D259" s="252"/>
      <c r="E259" s="252"/>
      <c r="F259" s="15"/>
      <c r="G259" s="15"/>
      <c r="H259" s="15"/>
      <c r="I259" s="15"/>
      <c r="J259" s="15"/>
    </row>
    <row r="260" spans="1:10" ht="12" customHeight="1" x14ac:dyDescent="0.25">
      <c r="A260" s="15"/>
      <c r="B260" s="15"/>
      <c r="C260" s="252"/>
      <c r="D260" s="252"/>
      <c r="E260" s="252"/>
      <c r="F260" s="395" t="str">
        <f>IF(OS_KEY=3,"An Operator Services Questionnaire is required","")</f>
        <v/>
      </c>
      <c r="G260" s="395"/>
      <c r="H260" s="395"/>
      <c r="I260" s="15"/>
      <c r="J260" s="15"/>
    </row>
    <row r="261" spans="1:10" ht="17.25" customHeight="1" x14ac:dyDescent="0.25">
      <c r="A261" s="15"/>
      <c r="B261" s="15"/>
      <c r="C261" s="252"/>
      <c r="D261" s="252"/>
      <c r="E261" s="252"/>
      <c r="F261" s="27" t="str">
        <f>IF(OS_KEY=4,"NAME OF PROVIDER:","")</f>
        <v/>
      </c>
      <c r="G261" s="411"/>
      <c r="H261" s="412"/>
      <c r="I261" s="413"/>
      <c r="J261" s="15"/>
    </row>
    <row r="262" spans="1:10" ht="12" customHeight="1" x14ac:dyDescent="0.25">
      <c r="A262" s="15"/>
      <c r="B262" s="15"/>
      <c r="C262" s="252"/>
      <c r="D262" s="252"/>
      <c r="E262" s="252"/>
      <c r="F262" s="17"/>
      <c r="G262" s="17"/>
      <c r="H262" s="17"/>
      <c r="I262" s="17"/>
      <c r="J262" s="17"/>
    </row>
    <row r="263" spans="1:10" ht="17.25" customHeight="1" x14ac:dyDescent="0.25">
      <c r="A263" s="15"/>
      <c r="B263" s="15"/>
      <c r="C263" s="252"/>
      <c r="D263" s="252"/>
      <c r="E263" s="252"/>
      <c r="F263" s="25" t="str">
        <f>IF(OS_KEY=4,"BLV TRUNKS:","")</f>
        <v/>
      </c>
      <c r="G263" s="33"/>
      <c r="H263" s="15"/>
      <c r="I263" s="15"/>
      <c r="J263" s="15"/>
    </row>
    <row r="264" spans="1:10" ht="12" customHeight="1" x14ac:dyDescent="0.25">
      <c r="A264" s="15"/>
      <c r="B264" s="15"/>
      <c r="C264" s="252"/>
      <c r="D264" s="252"/>
      <c r="E264" s="252"/>
      <c r="F264" s="15"/>
      <c r="G264" s="15"/>
      <c r="H264" s="15"/>
      <c r="I264" s="15"/>
      <c r="J264" s="15"/>
    </row>
    <row r="265" spans="1:10" ht="17.25" customHeight="1" x14ac:dyDescent="0.25">
      <c r="A265" s="15"/>
      <c r="B265" s="15"/>
      <c r="C265" s="364" t="s">
        <v>1183</v>
      </c>
      <c r="D265" s="364"/>
      <c r="E265" s="364"/>
      <c r="F265" s="17"/>
      <c r="G265" s="398" t="str">
        <f>CHOOSE(DA_KEY,IF(DA_PROVIDER&gt;1,REPT(" ",5)&amp;"SELECT A LATA [CELL F28]",""),"","","")</f>
        <v/>
      </c>
      <c r="H265" s="398"/>
      <c r="I265" s="15"/>
      <c r="J265" s="15"/>
    </row>
    <row r="266" spans="1:10" ht="12" customHeight="1" x14ac:dyDescent="0.25">
      <c r="A266" s="15"/>
      <c r="B266" s="15"/>
      <c r="C266" s="15"/>
      <c r="D266" s="15"/>
      <c r="E266" s="15"/>
      <c r="F266" s="15"/>
      <c r="G266" s="15"/>
      <c r="H266" s="15"/>
      <c r="I266" s="15"/>
      <c r="J266" s="15"/>
    </row>
    <row r="267" spans="1:10" ht="12" customHeight="1" x14ac:dyDescent="0.25">
      <c r="A267" s="15"/>
      <c r="B267" s="15"/>
      <c r="C267" s="15"/>
      <c r="D267" s="15"/>
      <c r="E267" s="15"/>
      <c r="F267" s="395" t="str">
        <f>IF(DA_KEY=3,"An Operator Services Questionnaire is required","")</f>
        <v/>
      </c>
      <c r="G267" s="395"/>
      <c r="H267" s="395"/>
      <c r="I267" s="15"/>
      <c r="J267" s="15"/>
    </row>
    <row r="268" spans="1:10" ht="17.25" customHeight="1" x14ac:dyDescent="0.25">
      <c r="A268" s="15"/>
      <c r="B268" s="15"/>
      <c r="C268" s="15"/>
      <c r="D268" s="15"/>
      <c r="E268" s="15"/>
      <c r="F268" s="27" t="str">
        <f>IF(DA_KEY=4,"NAME OF PROVIDER:","")</f>
        <v/>
      </c>
      <c r="G268" s="389"/>
      <c r="H268" s="390"/>
      <c r="I268" s="391"/>
      <c r="J268" s="15"/>
    </row>
    <row r="269" spans="1:10" ht="12" customHeight="1" x14ac:dyDescent="0.25">
      <c r="A269" s="15"/>
      <c r="B269" s="15"/>
      <c r="C269" s="15"/>
      <c r="D269" s="15"/>
      <c r="E269" s="15"/>
      <c r="F269" s="27"/>
      <c r="G269" s="27"/>
      <c r="H269" s="27"/>
      <c r="I269" s="27"/>
      <c r="J269" s="15"/>
    </row>
    <row r="270" spans="1:10" ht="17.25" customHeight="1" x14ac:dyDescent="0.25">
      <c r="A270" s="15"/>
      <c r="B270" s="15"/>
      <c r="C270" s="15"/>
      <c r="D270" s="15"/>
      <c r="E270" s="17"/>
      <c r="F270" s="27" t="str">
        <f>IF(DA_KEY=3,"DA Trunk Type:","")</f>
        <v/>
      </c>
      <c r="G270" s="33"/>
      <c r="H270" s="15"/>
      <c r="I270" s="15"/>
      <c r="J270" s="15"/>
    </row>
    <row r="271" spans="1:10" ht="12" customHeight="1" x14ac:dyDescent="0.25">
      <c r="A271" s="15"/>
      <c r="B271" s="15"/>
      <c r="C271" s="15"/>
      <c r="D271" s="15"/>
      <c r="E271" s="17"/>
      <c r="F271" s="17"/>
      <c r="G271" s="17"/>
      <c r="H271" s="15"/>
      <c r="I271" s="15"/>
      <c r="J271" s="15"/>
    </row>
    <row r="272" spans="1:10" ht="17.25" customHeight="1" x14ac:dyDescent="0.25">
      <c r="A272" s="15"/>
      <c r="B272" s="15"/>
      <c r="C272" s="15"/>
      <c r="D272" s="15"/>
      <c r="E272" s="315" t="str">
        <f>IF(OR(AND(OS_KEY&lt;&gt;3,DA_KEY&lt;&gt;3),ISNA(VLOOKUP(MISC_KEY&amp;"LT01",MISC_TBL,1,FALSE))),"",IF(ISNA(VLOOKUP(MISC_KEY&amp;"DA02",MISC_TBL,1,FALSE)),"OS|DA Tandem:","AVAILABLE OS|DA Tandems:"))</f>
        <v/>
      </c>
      <c r="F272" s="315"/>
      <c r="G272" s="17" t="str">
        <f>IF(OR(AND(OS_KEY&lt;&gt;3,DA_KEY&lt;&gt;3),ISNA(VLOOKUP(MISC_KEY&amp;"DA01",MISC_TBL,1,FALSE))),"",VLOOKUP(MISC_KEY&amp;"DA01",MISC_TBL,2))</f>
        <v/>
      </c>
      <c r="H272" s="17" t="str">
        <f>IF(OR(AND(OS_KEY&lt;&gt;3,DA_KEY&lt;&gt;3),ISNA(VLOOKUP(MISC_KEY&amp;"DA02",MISC_TBL,1,FALSE))),"",VLOOKUP(MISC_KEY&amp;"DA02",MISC_TBL,2))</f>
        <v/>
      </c>
      <c r="I272" s="17" t="str">
        <f>IF(OR(AND(OS_KEY&lt;&gt;3,DA_KEY&lt;&gt;3),ISNA(VLOOKUP(MISC_KEY&amp;"DA03",MISC_TBL,1,FALSE))),"",VLOOKUP(MISC_KEY&amp;"DA03",MISC_TBL,2))</f>
        <v/>
      </c>
      <c r="J272" s="15"/>
    </row>
    <row r="273" spans="1:10" ht="17.25" customHeight="1" x14ac:dyDescent="0.25">
      <c r="A273" s="15"/>
      <c r="B273" s="15"/>
      <c r="C273" s="15"/>
      <c r="D273" s="15"/>
      <c r="E273" s="366" t="str">
        <f>IF(AND(OS_KEY&lt;&gt;3,DA_KEY&lt;&gt;3),"",IF(ISNA(VLOOKUP(MISC_KEY&amp;"DA02",MISC_TBL,1,FALSE)),"","[CONSULT NETWORK PLANNER]  "))</f>
        <v/>
      </c>
      <c r="F273" s="366"/>
      <c r="G273" s="17" t="str">
        <f>IF(OR(AND(OS_KEY&lt;&gt;3,DA_KEY&lt;&gt;3),ISNA(VLOOKUP(MISC_KEY&amp;"DA04",MISC_TBL,1,FALSE))),"",VLOOKUP(MISC_KEY&amp;"DA04",MISC_TBL,2))</f>
        <v/>
      </c>
      <c r="H273" s="17" t="str">
        <f>IF(OR(AND(OS_KEY&lt;&gt;3,DA_KEY&lt;&gt;3),ISNA(VLOOKUP(MISC_KEY&amp;"DA05",MISC_TBL,1,FALSE))),"",VLOOKUP(MISC_KEY&amp;"DA05",MISC_TBL,2))</f>
        <v/>
      </c>
      <c r="I273" s="17" t="str">
        <f>IF(OR(AND(OS_KEY&lt;&gt;3,DA_KEY&lt;&gt;3),ISNA(VLOOKUP(MISC_KEY&amp;"DA06",MISC_TBL,1,FALSE))),"",VLOOKUP(MISC_KEY&amp;"DA06",MISC_TBL,2))</f>
        <v/>
      </c>
      <c r="J273" s="15"/>
    </row>
    <row r="274" spans="1:10" ht="12" customHeight="1" x14ac:dyDescent="0.25">
      <c r="A274" s="15"/>
      <c r="B274" s="15"/>
      <c r="C274" s="15"/>
      <c r="D274" s="15"/>
      <c r="E274" s="15"/>
      <c r="F274" s="15"/>
      <c r="G274" s="15"/>
      <c r="H274" s="15"/>
      <c r="I274" s="15"/>
      <c r="J274" s="15"/>
    </row>
    <row r="275" spans="1:10" ht="20.25" customHeight="1" x14ac:dyDescent="0.25">
      <c r="A275" s="399" t="s">
        <v>1139</v>
      </c>
      <c r="B275" s="400"/>
      <c r="C275" s="400"/>
      <c r="D275" s="400"/>
      <c r="E275" s="400"/>
      <c r="F275" s="400"/>
      <c r="G275" s="400"/>
      <c r="H275" s="400"/>
      <c r="I275" s="400"/>
      <c r="J275" s="401"/>
    </row>
    <row r="276" spans="1:10" ht="12" customHeight="1" x14ac:dyDescent="0.25">
      <c r="A276" s="15"/>
      <c r="B276" s="15"/>
      <c r="C276" s="15"/>
      <c r="D276" s="15"/>
      <c r="E276" s="17"/>
      <c r="F276" s="17"/>
      <c r="G276" s="17"/>
      <c r="H276" s="17"/>
      <c r="I276" s="17"/>
      <c r="J276" s="15"/>
    </row>
    <row r="277" spans="1:10" ht="17.25" customHeight="1" x14ac:dyDescent="0.25">
      <c r="A277" s="15"/>
      <c r="B277" s="15"/>
      <c r="C277" s="320" t="str">
        <f>IF(ISBLANK(NAME),"CLEC Company",(NAME))&amp;" Contacts"</f>
        <v>CLEC Company Contacts</v>
      </c>
      <c r="D277" s="321"/>
      <c r="E277" s="321"/>
      <c r="F277" s="321"/>
      <c r="G277" s="321"/>
      <c r="H277" s="321"/>
      <c r="I277" s="322"/>
      <c r="J277" s="15"/>
    </row>
    <row r="278" spans="1:10" ht="12" customHeight="1" x14ac:dyDescent="0.25">
      <c r="A278" s="15"/>
      <c r="B278" s="15"/>
      <c r="C278" s="15"/>
      <c r="D278" s="15"/>
      <c r="E278" s="17"/>
      <c r="F278" s="17"/>
      <c r="G278" s="17"/>
      <c r="H278" s="17"/>
      <c r="I278" s="17"/>
      <c r="J278" s="15"/>
    </row>
    <row r="279" spans="1:10" ht="15" customHeight="1" x14ac:dyDescent="0.25">
      <c r="A279" s="15"/>
      <c r="B279" s="15"/>
      <c r="C279" s="320" t="s">
        <v>1209</v>
      </c>
      <c r="D279" s="321"/>
      <c r="E279" s="321"/>
      <c r="F279" s="321"/>
      <c r="G279" s="321"/>
      <c r="H279" s="321"/>
      <c r="I279" s="322"/>
      <c r="J279" s="15"/>
    </row>
    <row r="280" spans="1:10" ht="12" customHeight="1" x14ac:dyDescent="0.25">
      <c r="A280" s="15"/>
      <c r="B280" s="15"/>
      <c r="C280" s="15"/>
      <c r="D280" s="15"/>
      <c r="E280" s="17"/>
      <c r="F280" s="17"/>
      <c r="G280" s="17"/>
      <c r="H280" s="17"/>
      <c r="I280" s="17"/>
      <c r="J280" s="15"/>
    </row>
    <row r="281" spans="1:10" ht="17.25" customHeight="1" x14ac:dyDescent="0.25">
      <c r="A281" s="15"/>
      <c r="B281" s="15"/>
      <c r="C281" s="268" t="s">
        <v>1204</v>
      </c>
      <c r="D281" s="392"/>
      <c r="E281" s="393"/>
      <c r="F281" s="394"/>
      <c r="G281" s="251" t="s">
        <v>1206</v>
      </c>
      <c r="H281" s="396"/>
      <c r="I281" s="397"/>
      <c r="J281" s="15"/>
    </row>
    <row r="282" spans="1:10" ht="17.25" customHeight="1" x14ac:dyDescent="0.25">
      <c r="A282" s="15"/>
      <c r="B282" s="15"/>
      <c r="C282" s="56"/>
      <c r="D282" s="418" t="s">
        <v>1207</v>
      </c>
      <c r="E282" s="418"/>
      <c r="F282" s="389"/>
      <c r="G282" s="390"/>
      <c r="H282" s="390"/>
      <c r="I282" s="391"/>
      <c r="J282" s="15"/>
    </row>
    <row r="283" spans="1:10" ht="17.25" customHeight="1" x14ac:dyDescent="0.25">
      <c r="A283" s="15"/>
      <c r="B283" s="15"/>
      <c r="C283" s="268" t="s">
        <v>1205</v>
      </c>
      <c r="D283" s="403"/>
      <c r="E283" s="404"/>
      <c r="F283" s="405"/>
      <c r="G283" s="251" t="s">
        <v>376</v>
      </c>
      <c r="H283" s="419"/>
      <c r="I283" s="420"/>
      <c r="J283" s="15"/>
    </row>
    <row r="284" spans="1:10" ht="12" customHeight="1" x14ac:dyDescent="0.25">
      <c r="A284" s="15"/>
      <c r="B284" s="15"/>
      <c r="C284" s="17"/>
      <c r="D284" s="17"/>
      <c r="E284" s="17"/>
      <c r="F284" s="17"/>
      <c r="G284" s="17"/>
      <c r="H284" s="15"/>
      <c r="I284" s="15"/>
      <c r="J284" s="15"/>
    </row>
    <row r="285" spans="1:10" ht="15" customHeight="1" x14ac:dyDescent="0.25">
      <c r="A285" s="15"/>
      <c r="B285" s="15"/>
      <c r="C285" s="320" t="s">
        <v>1140</v>
      </c>
      <c r="D285" s="321"/>
      <c r="E285" s="321"/>
      <c r="F285" s="321"/>
      <c r="G285" s="321"/>
      <c r="H285" s="321"/>
      <c r="I285" s="322"/>
      <c r="J285" s="15"/>
    </row>
    <row r="286" spans="1:10" ht="12" customHeight="1" x14ac:dyDescent="0.25">
      <c r="A286" s="15"/>
      <c r="B286" s="15"/>
      <c r="C286" s="15"/>
      <c r="D286" s="15"/>
      <c r="E286" s="17"/>
      <c r="F286" s="17"/>
      <c r="G286" s="17"/>
      <c r="H286" s="17"/>
      <c r="I286" s="17"/>
      <c r="J286" s="15"/>
    </row>
    <row r="287" spans="1:10" ht="17.25" customHeight="1" x14ac:dyDescent="0.25">
      <c r="A287" s="15"/>
      <c r="B287" s="15"/>
      <c r="C287" s="268" t="s">
        <v>1204</v>
      </c>
      <c r="D287" s="392"/>
      <c r="E287" s="393"/>
      <c r="F287" s="394"/>
      <c r="G287" s="251" t="s">
        <v>1206</v>
      </c>
      <c r="H287" s="430"/>
      <c r="I287" s="431"/>
      <c r="J287" s="15"/>
    </row>
    <row r="288" spans="1:10" ht="17.25" customHeight="1" x14ac:dyDescent="0.25">
      <c r="A288" s="15"/>
      <c r="B288" s="15"/>
      <c r="C288" s="15"/>
      <c r="D288" s="418" t="s">
        <v>1207</v>
      </c>
      <c r="E288" s="418"/>
      <c r="F288" s="389"/>
      <c r="G288" s="390"/>
      <c r="H288" s="390"/>
      <c r="I288" s="391"/>
      <c r="J288" s="15"/>
    </row>
    <row r="289" spans="1:10" ht="17.25" customHeight="1" x14ac:dyDescent="0.25">
      <c r="A289" s="15"/>
      <c r="B289" s="15"/>
      <c r="C289" s="268" t="s">
        <v>1205</v>
      </c>
      <c r="D289" s="403"/>
      <c r="E289" s="404"/>
      <c r="F289" s="405"/>
      <c r="G289" s="69"/>
      <c r="H289" s="69"/>
      <c r="I289" s="69"/>
      <c r="J289" s="15"/>
    </row>
    <row r="290" spans="1:10" ht="12" customHeight="1" x14ac:dyDescent="0.25">
      <c r="A290" s="15"/>
      <c r="B290" s="15"/>
      <c r="C290" s="17"/>
      <c r="D290" s="17"/>
      <c r="E290" s="17"/>
      <c r="F290" s="17"/>
      <c r="G290" s="17"/>
      <c r="H290" s="15"/>
      <c r="I290" s="15"/>
      <c r="J290" s="15"/>
    </row>
    <row r="291" spans="1:10" ht="15.75" customHeight="1" x14ac:dyDescent="0.25">
      <c r="A291" s="15"/>
      <c r="B291" s="15"/>
      <c r="C291" s="320" t="s">
        <v>1141</v>
      </c>
      <c r="D291" s="321"/>
      <c r="E291" s="321"/>
      <c r="F291" s="321"/>
      <c r="G291" s="321"/>
      <c r="H291" s="321"/>
      <c r="I291" s="322"/>
      <c r="J291" s="15"/>
    </row>
    <row r="292" spans="1:10" ht="12" customHeight="1" x14ac:dyDescent="0.25">
      <c r="A292" s="15"/>
      <c r="B292" s="15"/>
      <c r="C292" s="15"/>
      <c r="D292" s="15"/>
      <c r="E292" s="17"/>
      <c r="F292" s="17"/>
      <c r="G292" s="17"/>
      <c r="H292" s="17"/>
      <c r="I292" s="17"/>
      <c r="J292" s="15"/>
    </row>
    <row r="293" spans="1:10" ht="17.25" customHeight="1" x14ac:dyDescent="0.25">
      <c r="A293" s="15"/>
      <c r="B293" s="15"/>
      <c r="C293" s="268" t="s">
        <v>1204</v>
      </c>
      <c r="D293" s="392"/>
      <c r="E293" s="393"/>
      <c r="F293" s="424"/>
      <c r="G293" s="251" t="s">
        <v>1206</v>
      </c>
      <c r="H293" s="396"/>
      <c r="I293" s="402"/>
      <c r="J293" s="15"/>
    </row>
    <row r="294" spans="1:10" ht="17.25" customHeight="1" x14ac:dyDescent="0.25">
      <c r="A294" s="15"/>
      <c r="B294" s="15"/>
      <c r="C294" s="268" t="s">
        <v>1205</v>
      </c>
      <c r="D294" s="403"/>
      <c r="E294" s="404"/>
      <c r="F294" s="405"/>
      <c r="G294" s="251" t="s">
        <v>1208</v>
      </c>
      <c r="H294" s="396"/>
      <c r="I294" s="402"/>
      <c r="J294" s="15"/>
    </row>
    <row r="295" spans="1:10" ht="12" customHeight="1" x14ac:dyDescent="0.25">
      <c r="A295" s="15"/>
      <c r="B295" s="15"/>
      <c r="C295" s="17"/>
      <c r="D295" s="17"/>
      <c r="E295" s="17"/>
      <c r="F295" s="17"/>
      <c r="G295" s="17"/>
      <c r="H295" s="15"/>
      <c r="I295" s="15"/>
      <c r="J295" s="15"/>
    </row>
    <row r="296" spans="1:10" ht="15.75" customHeight="1" x14ac:dyDescent="0.25">
      <c r="A296" s="15"/>
      <c r="B296" s="15"/>
      <c r="C296" s="320" t="s">
        <v>1142</v>
      </c>
      <c r="D296" s="321"/>
      <c r="E296" s="321"/>
      <c r="F296" s="321"/>
      <c r="G296" s="321"/>
      <c r="H296" s="321"/>
      <c r="I296" s="322"/>
      <c r="J296" s="15"/>
    </row>
    <row r="297" spans="1:10" ht="12" customHeight="1" x14ac:dyDescent="0.25">
      <c r="A297" s="15"/>
      <c r="B297" s="15"/>
      <c r="C297" s="15"/>
      <c r="D297" s="15"/>
      <c r="E297" s="17"/>
      <c r="F297" s="17"/>
      <c r="G297" s="17"/>
      <c r="H297" s="17"/>
      <c r="I297" s="17"/>
      <c r="J297" s="15"/>
    </row>
    <row r="298" spans="1:10" ht="17.25" customHeight="1" x14ac:dyDescent="0.25">
      <c r="A298" s="15"/>
      <c r="B298" s="15"/>
      <c r="C298" s="268" t="s">
        <v>1204</v>
      </c>
      <c r="D298" s="392"/>
      <c r="E298" s="393"/>
      <c r="F298" s="424"/>
      <c r="G298" s="251" t="s">
        <v>1206</v>
      </c>
      <c r="H298" s="396"/>
      <c r="I298" s="402"/>
      <c r="J298" s="15"/>
    </row>
    <row r="299" spans="1:10" ht="17.25" customHeight="1" x14ac:dyDescent="0.25">
      <c r="A299" s="15"/>
      <c r="B299" s="15"/>
      <c r="C299" s="268" t="s">
        <v>1205</v>
      </c>
      <c r="D299" s="403"/>
      <c r="E299" s="404"/>
      <c r="F299" s="405"/>
      <c r="G299" s="69"/>
      <c r="H299" s="69"/>
      <c r="I299" s="69"/>
      <c r="J299" s="15"/>
    </row>
    <row r="300" spans="1:10" ht="12" customHeight="1" x14ac:dyDescent="0.25">
      <c r="A300" s="15"/>
      <c r="B300" s="15"/>
      <c r="C300" s="17"/>
      <c r="D300" s="17"/>
      <c r="E300" s="17"/>
      <c r="F300" s="17"/>
      <c r="G300" s="17"/>
      <c r="H300" s="15"/>
      <c r="I300" s="15"/>
      <c r="J300" s="15"/>
    </row>
    <row r="301" spans="1:10" ht="15" customHeight="1" x14ac:dyDescent="0.25">
      <c r="A301" s="15"/>
      <c r="B301" s="15"/>
      <c r="C301" s="320" t="s">
        <v>1143</v>
      </c>
      <c r="D301" s="321"/>
      <c r="E301" s="321"/>
      <c r="F301" s="321"/>
      <c r="G301" s="321"/>
      <c r="H301" s="321"/>
      <c r="I301" s="322"/>
      <c r="J301" s="15"/>
    </row>
    <row r="302" spans="1:10" ht="12" customHeight="1" x14ac:dyDescent="0.25">
      <c r="A302" s="15"/>
      <c r="B302" s="15"/>
      <c r="C302" s="15"/>
      <c r="D302" s="15"/>
      <c r="E302" s="17"/>
      <c r="F302" s="17"/>
      <c r="G302" s="17"/>
      <c r="H302" s="17"/>
      <c r="I302" s="17"/>
      <c r="J302" s="15"/>
    </row>
    <row r="303" spans="1:10" ht="17.25" customHeight="1" x14ac:dyDescent="0.25">
      <c r="A303" s="15"/>
      <c r="B303" s="15"/>
      <c r="C303" s="268" t="s">
        <v>1204</v>
      </c>
      <c r="D303" s="392"/>
      <c r="E303" s="393"/>
      <c r="F303" s="424"/>
      <c r="G303" s="251" t="s">
        <v>1206</v>
      </c>
      <c r="H303" s="396"/>
      <c r="I303" s="402"/>
      <c r="J303" s="15"/>
    </row>
    <row r="304" spans="1:10" ht="17.25" customHeight="1" x14ac:dyDescent="0.25">
      <c r="A304" s="15"/>
      <c r="B304" s="15"/>
      <c r="C304" s="268" t="s">
        <v>1205</v>
      </c>
      <c r="D304" s="403"/>
      <c r="E304" s="404"/>
      <c r="F304" s="405"/>
      <c r="G304" s="69"/>
      <c r="H304" s="69"/>
      <c r="I304" s="69"/>
      <c r="J304" s="15"/>
    </row>
    <row r="305" spans="1:10" ht="12" customHeight="1" x14ac:dyDescent="0.25">
      <c r="A305" s="15"/>
      <c r="B305" s="15"/>
      <c r="C305" s="17"/>
      <c r="D305" s="17"/>
      <c r="E305" s="17"/>
      <c r="F305" s="17"/>
      <c r="G305" s="17"/>
      <c r="H305" s="15"/>
      <c r="I305" s="15"/>
      <c r="J305" s="15"/>
    </row>
    <row r="306" spans="1:10" ht="15.75" customHeight="1" x14ac:dyDescent="0.25">
      <c r="A306" s="15"/>
      <c r="B306" s="15"/>
      <c r="C306" s="320" t="s">
        <v>1144</v>
      </c>
      <c r="D306" s="321"/>
      <c r="E306" s="321"/>
      <c r="F306" s="321"/>
      <c r="G306" s="321"/>
      <c r="H306" s="321"/>
      <c r="I306" s="322"/>
      <c r="J306" s="15"/>
    </row>
    <row r="307" spans="1:10" ht="12" customHeight="1" x14ac:dyDescent="0.25">
      <c r="A307" s="15"/>
      <c r="B307" s="15"/>
      <c r="C307" s="15"/>
      <c r="D307" s="15"/>
      <c r="E307" s="17"/>
      <c r="F307" s="17"/>
      <c r="G307" s="17"/>
      <c r="H307" s="17"/>
      <c r="I307" s="17"/>
      <c r="J307" s="15"/>
    </row>
    <row r="308" spans="1:10" ht="17.25" customHeight="1" x14ac:dyDescent="0.25">
      <c r="A308" s="15"/>
      <c r="B308" s="15"/>
      <c r="C308" s="268" t="s">
        <v>1204</v>
      </c>
      <c r="D308" s="392"/>
      <c r="E308" s="393"/>
      <c r="F308" s="424"/>
      <c r="G308" s="251" t="s">
        <v>1206</v>
      </c>
      <c r="H308" s="396"/>
      <c r="I308" s="402"/>
      <c r="J308" s="15"/>
    </row>
    <row r="309" spans="1:10" ht="17.25" customHeight="1" x14ac:dyDescent="0.25">
      <c r="A309" s="15"/>
      <c r="B309" s="15"/>
      <c r="C309" s="268" t="s">
        <v>1205</v>
      </c>
      <c r="D309" s="403"/>
      <c r="E309" s="404"/>
      <c r="F309" s="405"/>
      <c r="G309" s="69"/>
      <c r="H309" s="69"/>
      <c r="I309" s="69"/>
      <c r="J309" s="15"/>
    </row>
    <row r="310" spans="1:10" ht="12" customHeight="1" x14ac:dyDescent="0.25">
      <c r="A310" s="15"/>
      <c r="B310" s="15"/>
      <c r="C310" s="17"/>
      <c r="D310" s="17"/>
      <c r="E310" s="17"/>
      <c r="F310" s="17"/>
      <c r="G310" s="17"/>
      <c r="H310" s="15"/>
      <c r="I310" s="15"/>
      <c r="J310" s="15"/>
    </row>
    <row r="311" spans="1:10" ht="15.75" customHeight="1" x14ac:dyDescent="0.25">
      <c r="A311" s="15"/>
      <c r="B311" s="15"/>
      <c r="C311" s="320" t="s">
        <v>1145</v>
      </c>
      <c r="D311" s="321"/>
      <c r="E311" s="321"/>
      <c r="F311" s="321"/>
      <c r="G311" s="321"/>
      <c r="H311" s="321"/>
      <c r="I311" s="322"/>
      <c r="J311" s="15"/>
    </row>
    <row r="312" spans="1:10" ht="12" customHeight="1" x14ac:dyDescent="0.25">
      <c r="A312" s="15"/>
      <c r="B312" s="15"/>
      <c r="C312" s="15"/>
      <c r="D312" s="15"/>
      <c r="E312" s="17"/>
      <c r="F312" s="17"/>
      <c r="G312" s="17"/>
      <c r="H312" s="17"/>
      <c r="I312" s="17"/>
      <c r="J312" s="15"/>
    </row>
    <row r="313" spans="1:10" ht="17.25" customHeight="1" x14ac:dyDescent="0.25">
      <c r="A313" s="15"/>
      <c r="B313" s="15"/>
      <c r="C313" s="268" t="s">
        <v>1204</v>
      </c>
      <c r="D313" s="392"/>
      <c r="E313" s="393"/>
      <c r="F313" s="424"/>
      <c r="G313" s="251" t="s">
        <v>1206</v>
      </c>
      <c r="H313" s="396"/>
      <c r="I313" s="402"/>
      <c r="J313" s="15"/>
    </row>
    <row r="314" spans="1:10" ht="17.25" customHeight="1" x14ac:dyDescent="0.25">
      <c r="A314" s="15"/>
      <c r="B314" s="15"/>
      <c r="C314" s="268" t="s">
        <v>1205</v>
      </c>
      <c r="D314" s="403"/>
      <c r="E314" s="404"/>
      <c r="F314" s="405"/>
      <c r="G314" s="69"/>
      <c r="H314" s="69"/>
      <c r="I314" s="69"/>
      <c r="J314" s="15"/>
    </row>
    <row r="315" spans="1:10" ht="12" customHeight="1" x14ac:dyDescent="0.25">
      <c r="A315" s="15"/>
      <c r="B315" s="15"/>
      <c r="C315" s="17"/>
      <c r="D315" s="17"/>
      <c r="E315" s="17"/>
      <c r="F315" s="17"/>
      <c r="G315" s="17"/>
      <c r="H315" s="15"/>
      <c r="I315" s="15"/>
      <c r="J315" s="15"/>
    </row>
    <row r="316" spans="1:10" ht="16.5" customHeight="1" x14ac:dyDescent="0.25">
      <c r="A316" s="15"/>
      <c r="B316" s="15"/>
      <c r="C316" s="320" t="s">
        <v>1146</v>
      </c>
      <c r="D316" s="321"/>
      <c r="E316" s="321"/>
      <c r="F316" s="321"/>
      <c r="G316" s="321"/>
      <c r="H316" s="321"/>
      <c r="I316" s="322"/>
      <c r="J316" s="15"/>
    </row>
    <row r="317" spans="1:10" ht="12" customHeight="1" x14ac:dyDescent="0.25">
      <c r="A317" s="15"/>
      <c r="B317" s="15"/>
      <c r="C317" s="15"/>
      <c r="D317" s="15"/>
      <c r="E317" s="17"/>
      <c r="F317" s="17"/>
      <c r="G317" s="17"/>
      <c r="H317" s="17"/>
      <c r="I317" s="17"/>
      <c r="J317" s="15"/>
    </row>
    <row r="318" spans="1:10" ht="17.25" customHeight="1" x14ac:dyDescent="0.25">
      <c r="A318" s="15"/>
      <c r="B318" s="15"/>
      <c r="C318" s="268" t="s">
        <v>1204</v>
      </c>
      <c r="D318" s="392"/>
      <c r="E318" s="393"/>
      <c r="F318" s="424"/>
      <c r="G318" s="251" t="s">
        <v>1206</v>
      </c>
      <c r="H318" s="396"/>
      <c r="I318" s="402"/>
      <c r="J318" s="15"/>
    </row>
    <row r="319" spans="1:10" ht="17.25" customHeight="1" x14ac:dyDescent="0.25">
      <c r="A319" s="15"/>
      <c r="B319" s="15"/>
      <c r="C319" s="268" t="s">
        <v>1205</v>
      </c>
      <c r="D319" s="403"/>
      <c r="E319" s="404"/>
      <c r="F319" s="405"/>
      <c r="G319" s="69"/>
      <c r="H319" s="69"/>
      <c r="I319" s="69"/>
      <c r="J319" s="15"/>
    </row>
    <row r="320" spans="1:10" ht="12" customHeight="1" x14ac:dyDescent="0.25">
      <c r="A320" s="15"/>
      <c r="B320" s="15"/>
      <c r="C320" s="17"/>
      <c r="D320" s="17"/>
      <c r="E320" s="17"/>
      <c r="F320" s="17"/>
      <c r="G320" s="17"/>
      <c r="H320" s="15"/>
      <c r="I320" s="15"/>
      <c r="J320" s="15"/>
    </row>
    <row r="321" spans="1:10" ht="15" customHeight="1" x14ac:dyDescent="0.25">
      <c r="A321" s="15"/>
      <c r="B321" s="15"/>
      <c r="C321" s="320" t="s">
        <v>1147</v>
      </c>
      <c r="D321" s="321"/>
      <c r="E321" s="321"/>
      <c r="F321" s="321"/>
      <c r="G321" s="321"/>
      <c r="H321" s="321"/>
      <c r="I321" s="322"/>
      <c r="J321" s="15"/>
    </row>
    <row r="322" spans="1:10" ht="12" customHeight="1" x14ac:dyDescent="0.25">
      <c r="A322" s="15"/>
      <c r="B322" s="15"/>
      <c r="C322" s="15"/>
      <c r="D322" s="15"/>
      <c r="E322" s="17"/>
      <c r="F322" s="17"/>
      <c r="G322" s="17"/>
      <c r="H322" s="17"/>
      <c r="I322" s="17"/>
      <c r="J322" s="15"/>
    </row>
    <row r="323" spans="1:10" ht="17.25" customHeight="1" x14ac:dyDescent="0.25">
      <c r="A323" s="15"/>
      <c r="B323" s="15"/>
      <c r="C323" s="268" t="s">
        <v>1204</v>
      </c>
      <c r="D323" s="392"/>
      <c r="E323" s="393"/>
      <c r="F323" s="424"/>
      <c r="G323" s="251" t="s">
        <v>1206</v>
      </c>
      <c r="H323" s="396"/>
      <c r="I323" s="402"/>
      <c r="J323" s="15"/>
    </row>
    <row r="324" spans="1:10" ht="17.25" customHeight="1" x14ac:dyDescent="0.25">
      <c r="A324" s="15"/>
      <c r="B324" s="15"/>
      <c r="C324" s="268" t="s">
        <v>1205</v>
      </c>
      <c r="D324" s="392"/>
      <c r="E324" s="393"/>
      <c r="F324" s="424"/>
      <c r="G324" s="251"/>
      <c r="H324" s="69"/>
      <c r="I324" s="69"/>
      <c r="J324" s="15"/>
    </row>
    <row r="325" spans="1:10" ht="12" customHeight="1" x14ac:dyDescent="0.25">
      <c r="A325" s="15"/>
      <c r="B325" s="15"/>
      <c r="C325" s="17"/>
      <c r="D325" s="17"/>
      <c r="E325" s="17"/>
      <c r="F325" s="17"/>
      <c r="G325" s="17"/>
      <c r="H325" s="15"/>
      <c r="I325" s="15"/>
      <c r="J325" s="15"/>
    </row>
    <row r="326" spans="1:10" ht="15" customHeight="1" x14ac:dyDescent="0.25">
      <c r="A326" s="15"/>
      <c r="B326" s="15"/>
      <c r="C326" s="320" t="s">
        <v>1382</v>
      </c>
      <c r="D326" s="321"/>
      <c r="E326" s="321"/>
      <c r="F326" s="321"/>
      <c r="G326" s="321"/>
      <c r="H326" s="321"/>
      <c r="I326" s="322"/>
      <c r="J326" s="15"/>
    </row>
    <row r="327" spans="1:10" ht="12" customHeight="1" x14ac:dyDescent="0.25">
      <c r="A327" s="15"/>
      <c r="B327" s="15"/>
      <c r="C327" s="15"/>
      <c r="D327" s="15"/>
      <c r="E327" s="17"/>
      <c r="F327" s="17"/>
      <c r="G327" s="17"/>
      <c r="H327" s="17"/>
      <c r="I327" s="17"/>
      <c r="J327" s="15"/>
    </row>
    <row r="328" spans="1:10" ht="17.25" customHeight="1" x14ac:dyDescent="0.25">
      <c r="A328" s="15"/>
      <c r="B328" s="15"/>
      <c r="C328" s="268" t="s">
        <v>1204</v>
      </c>
      <c r="D328" s="392"/>
      <c r="E328" s="393"/>
      <c r="F328" s="424"/>
      <c r="G328" s="251" t="s">
        <v>1206</v>
      </c>
      <c r="H328" s="396"/>
      <c r="I328" s="402"/>
      <c r="J328" s="15"/>
    </row>
    <row r="329" spans="1:10" ht="17.25" customHeight="1" x14ac:dyDescent="0.25">
      <c r="A329" s="15"/>
      <c r="B329" s="15"/>
      <c r="C329" s="268" t="s">
        <v>1205</v>
      </c>
      <c r="D329" s="403"/>
      <c r="E329" s="404"/>
      <c r="F329" s="405"/>
      <c r="G329" s="69"/>
      <c r="H329" s="69"/>
      <c r="I329" s="69"/>
      <c r="J329" s="15"/>
    </row>
    <row r="330" spans="1:10" ht="12" customHeight="1" x14ac:dyDescent="0.25">
      <c r="A330" s="15"/>
      <c r="B330" s="15"/>
      <c r="C330" s="17"/>
      <c r="D330" s="17"/>
      <c r="E330" s="17"/>
      <c r="F330" s="17"/>
      <c r="G330" s="17"/>
      <c r="H330" s="15"/>
      <c r="I330" s="15"/>
      <c r="J330" s="15"/>
    </row>
    <row r="331" spans="1:10" ht="15" customHeight="1" x14ac:dyDescent="0.25">
      <c r="A331" s="15"/>
      <c r="B331" s="15"/>
      <c r="C331" s="320" t="s">
        <v>1465</v>
      </c>
      <c r="D331" s="321"/>
      <c r="E331" s="321"/>
      <c r="F331" s="321"/>
      <c r="G331" s="321"/>
      <c r="H331" s="321"/>
      <c r="I331" s="322"/>
      <c r="J331" s="15"/>
    </row>
    <row r="332" spans="1:10" ht="12" customHeight="1" x14ac:dyDescent="0.25">
      <c r="A332" s="15"/>
      <c r="B332" s="15"/>
      <c r="C332" s="15"/>
      <c r="D332" s="15"/>
      <c r="E332" s="17"/>
      <c r="F332" s="17"/>
      <c r="G332" s="17"/>
      <c r="H332" s="17"/>
      <c r="I332" s="17"/>
      <c r="J332" s="15"/>
    </row>
    <row r="333" spans="1:10" ht="17.25" customHeight="1" x14ac:dyDescent="0.25">
      <c r="A333" s="15"/>
      <c r="B333" s="15"/>
      <c r="C333" s="268" t="s">
        <v>1204</v>
      </c>
      <c r="D333" s="392"/>
      <c r="E333" s="393"/>
      <c r="F333" s="424"/>
      <c r="G333" s="251" t="s">
        <v>1206</v>
      </c>
      <c r="H333" s="396"/>
      <c r="I333" s="402"/>
      <c r="J333" s="15"/>
    </row>
    <row r="334" spans="1:10" ht="17.25" customHeight="1" x14ac:dyDescent="0.25">
      <c r="A334" s="15"/>
      <c r="B334" s="15"/>
      <c r="C334" s="268" t="s">
        <v>1205</v>
      </c>
      <c r="D334" s="403"/>
      <c r="E334" s="404"/>
      <c r="F334" s="405"/>
      <c r="G334" s="69"/>
      <c r="H334" s="69"/>
      <c r="I334" s="69"/>
      <c r="J334" s="15"/>
    </row>
    <row r="335" spans="1:10" ht="12" customHeight="1" x14ac:dyDescent="0.25">
      <c r="A335" s="15"/>
      <c r="B335" s="15"/>
      <c r="C335" s="17"/>
      <c r="D335" s="17"/>
      <c r="E335" s="17"/>
      <c r="F335" s="17"/>
      <c r="G335" s="17"/>
      <c r="H335" s="15"/>
      <c r="I335" s="15"/>
      <c r="J335" s="15"/>
    </row>
    <row r="336" spans="1:10" ht="15" customHeight="1" x14ac:dyDescent="0.25">
      <c r="A336" s="15"/>
      <c r="B336" s="15"/>
      <c r="C336" s="320" t="s">
        <v>1466</v>
      </c>
      <c r="D336" s="321"/>
      <c r="E336" s="321"/>
      <c r="F336" s="321"/>
      <c r="G336" s="321"/>
      <c r="H336" s="321"/>
      <c r="I336" s="322"/>
      <c r="J336" s="15"/>
    </row>
    <row r="337" spans="1:10" ht="12" customHeight="1" x14ac:dyDescent="0.25">
      <c r="A337" s="15"/>
      <c r="B337" s="15"/>
      <c r="C337" s="15"/>
      <c r="D337" s="15"/>
      <c r="E337" s="17"/>
      <c r="F337" s="17"/>
      <c r="G337" s="17"/>
      <c r="H337" s="17"/>
      <c r="I337" s="17"/>
      <c r="J337" s="15"/>
    </row>
    <row r="338" spans="1:10" ht="17.25" customHeight="1" x14ac:dyDescent="0.25">
      <c r="A338" s="15"/>
      <c r="B338" s="15"/>
      <c r="C338" s="268" t="s">
        <v>1204</v>
      </c>
      <c r="D338" s="392"/>
      <c r="E338" s="393"/>
      <c r="F338" s="424"/>
      <c r="G338" s="251" t="s">
        <v>1206</v>
      </c>
      <c r="H338" s="396"/>
      <c r="I338" s="402"/>
      <c r="J338" s="15"/>
    </row>
    <row r="339" spans="1:10" ht="17.25" customHeight="1" x14ac:dyDescent="0.25">
      <c r="A339" s="15"/>
      <c r="B339" s="15"/>
      <c r="C339" s="268" t="s">
        <v>1205</v>
      </c>
      <c r="D339" s="403"/>
      <c r="E339" s="404"/>
      <c r="F339" s="405"/>
      <c r="G339" s="69"/>
      <c r="H339" s="69"/>
      <c r="I339" s="69"/>
      <c r="J339" s="15"/>
    </row>
    <row r="340" spans="1:10" ht="12" customHeight="1" x14ac:dyDescent="0.25">
      <c r="A340" s="15"/>
      <c r="B340" s="15"/>
      <c r="C340" s="17"/>
      <c r="D340" s="17"/>
      <c r="E340" s="17"/>
      <c r="F340" s="17"/>
      <c r="G340" s="17"/>
      <c r="H340" s="15"/>
      <c r="I340" s="15"/>
      <c r="J340" s="15"/>
    </row>
    <row r="341" spans="1:10" ht="17.25" customHeight="1" x14ac:dyDescent="0.25">
      <c r="A341" s="15"/>
      <c r="B341" s="15"/>
      <c r="C341" s="421" t="s">
        <v>1184</v>
      </c>
      <c r="D341" s="422"/>
      <c r="E341" s="422"/>
      <c r="F341" s="422"/>
      <c r="G341" s="422"/>
      <c r="H341" s="422"/>
      <c r="I341" s="423"/>
      <c r="J341" s="15"/>
    </row>
    <row r="342" spans="1:10" ht="12" customHeight="1" x14ac:dyDescent="0.25">
      <c r="A342" s="15"/>
      <c r="B342" s="15"/>
      <c r="C342" s="252"/>
      <c r="D342" s="252"/>
      <c r="E342" s="113"/>
      <c r="F342" s="113"/>
      <c r="G342" s="113"/>
      <c r="H342" s="113"/>
      <c r="I342" s="113"/>
      <c r="J342" s="15"/>
    </row>
    <row r="343" spans="1:10" ht="15.75" customHeight="1" x14ac:dyDescent="0.25">
      <c r="A343" s="15"/>
      <c r="B343" s="15"/>
      <c r="C343" s="421" t="s">
        <v>1149</v>
      </c>
      <c r="D343" s="422"/>
      <c r="E343" s="422"/>
      <c r="F343" s="422"/>
      <c r="G343" s="422"/>
      <c r="H343" s="422"/>
      <c r="I343" s="423"/>
      <c r="J343" s="15"/>
    </row>
    <row r="344" spans="1:10" ht="12" customHeight="1" x14ac:dyDescent="0.25">
      <c r="A344" s="15"/>
      <c r="B344" s="15"/>
      <c r="C344" s="15"/>
      <c r="D344" s="15"/>
      <c r="E344" s="17"/>
      <c r="F344" s="17"/>
      <c r="G344" s="17"/>
      <c r="H344" s="17"/>
      <c r="I344" s="17"/>
      <c r="J344" s="15"/>
    </row>
    <row r="345" spans="1:10" ht="17.25" customHeight="1" x14ac:dyDescent="0.25">
      <c r="A345" s="15"/>
      <c r="B345" s="15"/>
      <c r="C345" s="253" t="s">
        <v>1204</v>
      </c>
      <c r="D345" s="367"/>
      <c r="E345" s="367"/>
      <c r="F345" s="367"/>
      <c r="G345" s="269" t="s">
        <v>1206</v>
      </c>
      <c r="H345" s="435">
        <f>IF(LATA_STATUS&lt;&gt;2,0,IF(EXACT("NIT"&amp;MISC_KEY&amp;NIT,VLOOKUP("NIT"&amp;MISC_KEY&amp;NIT,NAME_TBL,1)),VLOOKUP("NIT"&amp;MISC_KEY&amp;NIT,NAME_TBL,7),0))</f>
        <v>0</v>
      </c>
      <c r="I345" s="436"/>
      <c r="J345" s="15"/>
    </row>
    <row r="346" spans="1:10" ht="17.25" customHeight="1" x14ac:dyDescent="0.25">
      <c r="A346" s="15"/>
      <c r="B346" s="15"/>
      <c r="C346" s="253" t="s">
        <v>1205</v>
      </c>
      <c r="D346" s="432">
        <f>IF(LATA_STATUS&lt;&gt;2,0,IF(EXACT("NIT"&amp;MISC_KEY&amp;NIT,VLOOKUP("NIT"&amp;MISC_KEY&amp;NIT,NAME_TBL,1)),VLOOKUP("NIT"&amp;MISC_KEY&amp;NIT,NAME_TBL,8),0))</f>
        <v>0</v>
      </c>
      <c r="E346" s="433"/>
      <c r="F346" s="434"/>
      <c r="G346" s="69"/>
      <c r="H346" s="69"/>
      <c r="I346" s="69"/>
      <c r="J346" s="15"/>
    </row>
    <row r="347" spans="1:10" ht="11.25" customHeight="1" x14ac:dyDescent="0.25">
      <c r="A347" s="15"/>
      <c r="B347" s="15"/>
      <c r="C347" s="17"/>
      <c r="D347" s="17"/>
      <c r="E347" s="17"/>
      <c r="F347" s="17"/>
      <c r="G347" s="17"/>
      <c r="H347" s="15"/>
      <c r="I347" s="15"/>
      <c r="J347" s="15"/>
    </row>
    <row r="348" spans="1:10" ht="15.75" customHeight="1" x14ac:dyDescent="0.25">
      <c r="A348" s="15"/>
      <c r="B348" s="15"/>
      <c r="C348" s="421" t="s">
        <v>1148</v>
      </c>
      <c r="D348" s="422"/>
      <c r="E348" s="422"/>
      <c r="F348" s="422"/>
      <c r="G348" s="422"/>
      <c r="H348" s="422"/>
      <c r="I348" s="423"/>
      <c r="J348" s="15"/>
    </row>
    <row r="349" spans="1:10" ht="12" customHeight="1" x14ac:dyDescent="0.25">
      <c r="A349" s="15"/>
      <c r="B349" s="15"/>
      <c r="C349" s="15"/>
      <c r="D349" s="15"/>
      <c r="E349" s="17"/>
      <c r="F349" s="17"/>
      <c r="G349" s="17"/>
      <c r="H349" s="17"/>
      <c r="I349" s="17"/>
      <c r="J349" s="15"/>
    </row>
    <row r="350" spans="1:10" ht="17.25" customHeight="1" x14ac:dyDescent="0.25">
      <c r="A350" s="15"/>
      <c r="B350" s="15"/>
      <c r="C350" s="253" t="s">
        <v>1204</v>
      </c>
      <c r="D350" s="426">
        <f>IF(LATA_STATUS&lt;&gt;2,0,IF(EXACT("PMR"&amp;REGION,VLOOKUP("PMR"&amp;REGION,NAME_TBL,1)),VLOOKUP("PMR"&amp;REGION,NAME_TBL,6),"NOT ASSIGNED"))</f>
        <v>0</v>
      </c>
      <c r="E350" s="427"/>
      <c r="F350" s="428"/>
      <c r="G350" s="269" t="s">
        <v>1206</v>
      </c>
      <c r="H350" s="435">
        <f>IF(LATA_STATUS&lt;&gt;2,0,IF(EXACT("PMR"&amp;REGION,VLOOKUP("PMR"&amp;REGION,NAME_TBL,1)),VLOOKUP("PMR"&amp;REGION,NAME_TBL,7),0))</f>
        <v>0</v>
      </c>
      <c r="I350" s="436"/>
      <c r="J350" s="15"/>
    </row>
    <row r="351" spans="1:10" ht="17.25" customHeight="1" x14ac:dyDescent="0.25">
      <c r="A351" s="15"/>
      <c r="B351" s="15"/>
      <c r="C351" s="253" t="s">
        <v>1205</v>
      </c>
      <c r="D351" s="444">
        <f>IF(LATA_STATUS&lt;&gt;2,0,IF(EXACT("PMR"&amp;REGION,VLOOKUP("PMR"&amp;REGION,NAME_TBL,1)),VLOOKUP("PMR"&amp;REGION,NAME_TBL,8),0))</f>
        <v>0</v>
      </c>
      <c r="E351" s="445"/>
      <c r="F351" s="446"/>
      <c r="G351" s="69"/>
      <c r="H351" s="69"/>
      <c r="I351" s="69"/>
      <c r="J351" s="15"/>
    </row>
    <row r="352" spans="1:10" ht="12" customHeight="1" x14ac:dyDescent="0.25">
      <c r="A352" s="15"/>
      <c r="B352" s="15"/>
      <c r="C352" s="17"/>
      <c r="D352" s="17"/>
      <c r="E352" s="17"/>
      <c r="F352" s="17"/>
      <c r="G352" s="17"/>
      <c r="H352" s="15"/>
      <c r="I352" s="15"/>
      <c r="J352" s="15"/>
    </row>
    <row r="353" spans="1:10" ht="16.5" customHeight="1" x14ac:dyDescent="0.25">
      <c r="A353" s="15"/>
      <c r="B353" s="15"/>
      <c r="C353" s="421" t="s">
        <v>1150</v>
      </c>
      <c r="D353" s="422"/>
      <c r="E353" s="422"/>
      <c r="F353" s="422"/>
      <c r="G353" s="422"/>
      <c r="H353" s="422"/>
      <c r="I353" s="423"/>
      <c r="J353" s="15"/>
    </row>
    <row r="354" spans="1:10" ht="12" customHeight="1" x14ac:dyDescent="0.25">
      <c r="A354" s="15"/>
      <c r="B354" s="15"/>
      <c r="C354" s="15"/>
      <c r="D354" s="15"/>
      <c r="E354" s="17"/>
      <c r="F354" s="17"/>
      <c r="G354" s="17"/>
      <c r="H354" s="17"/>
      <c r="I354" s="17"/>
      <c r="J354" s="15"/>
    </row>
    <row r="355" spans="1:10" ht="17.25" customHeight="1" x14ac:dyDescent="0.25">
      <c r="A355" s="15"/>
      <c r="B355" s="15"/>
      <c r="C355" s="253" t="s">
        <v>1204</v>
      </c>
      <c r="D355" s="449" t="e">
        <f>VLOOKUP(LIST!$D$150,DATA!$W$140:$AA$272,3,FALSE)</f>
        <v>#N/A</v>
      </c>
      <c r="E355" s="450"/>
      <c r="F355" s="451"/>
      <c r="G355" s="269" t="s">
        <v>1206</v>
      </c>
      <c r="H355" s="435" t="e">
        <f>VLOOKUP(LIST!$D$150,DATA!$W$140:$AA$272,4,FALSE)</f>
        <v>#N/A</v>
      </c>
      <c r="I355" s="436"/>
      <c r="J355" s="70"/>
    </row>
    <row r="356" spans="1:10" ht="17.25" customHeight="1" x14ac:dyDescent="0.25">
      <c r="A356" s="15"/>
      <c r="B356" s="15"/>
      <c r="C356" s="253" t="s">
        <v>1205</v>
      </c>
      <c r="D356" s="444" t="e">
        <f>VLOOKUP(LIST!$D$150,DATA!$W$140:$AA$272,5,FALSE)</f>
        <v>#N/A</v>
      </c>
      <c r="E356" s="445"/>
      <c r="F356" s="446"/>
      <c r="G356" s="69"/>
      <c r="H356" s="69"/>
      <c r="I356" s="69"/>
      <c r="J356" s="70"/>
    </row>
    <row r="357" spans="1:10" ht="12" customHeight="1" x14ac:dyDescent="0.25">
      <c r="A357" s="15"/>
      <c r="B357" s="15"/>
      <c r="C357" s="17"/>
      <c r="D357" s="17"/>
      <c r="E357" s="17"/>
      <c r="F357" s="17"/>
      <c r="G357" s="17"/>
      <c r="H357" s="15"/>
      <c r="I357" s="15"/>
      <c r="J357" s="15"/>
    </row>
    <row r="358" spans="1:10" ht="17.25" customHeight="1" x14ac:dyDescent="0.25">
      <c r="A358" s="15"/>
      <c r="B358" s="15"/>
      <c r="C358" s="421" t="s">
        <v>1365</v>
      </c>
      <c r="D358" s="422"/>
      <c r="E358" s="422"/>
      <c r="F358" s="422"/>
      <c r="G358" s="422"/>
      <c r="H358" s="422"/>
      <c r="I358" s="423"/>
      <c r="J358" s="15"/>
    </row>
    <row r="359" spans="1:10" ht="12" customHeight="1" x14ac:dyDescent="0.25">
      <c r="A359" s="15"/>
      <c r="B359" s="15"/>
      <c r="C359" s="15"/>
      <c r="D359" s="15"/>
      <c r="E359" s="17"/>
      <c r="F359" s="17"/>
      <c r="G359" s="17"/>
      <c r="H359" s="17"/>
      <c r="I359" s="17"/>
      <c r="J359" s="15"/>
    </row>
    <row r="360" spans="1:10" ht="17.25" customHeight="1" x14ac:dyDescent="0.25">
      <c r="A360" s="15"/>
      <c r="B360" s="15"/>
      <c r="C360" s="253" t="s">
        <v>1204</v>
      </c>
      <c r="D360" s="426">
        <f>IF(LATA_STATUS&lt;&gt;2,0,"Service Center ACD")</f>
        <v>0</v>
      </c>
      <c r="E360" s="427"/>
      <c r="F360" s="428"/>
      <c r="G360" s="269" t="s">
        <v>1206</v>
      </c>
      <c r="H360" s="435">
        <f>IF(LATA_STATUS&lt;&gt;2,0,8003575534)</f>
        <v>0</v>
      </c>
      <c r="I360" s="436"/>
      <c r="J360" s="15"/>
    </row>
    <row r="361" spans="1:10" ht="17.25" customHeight="1" x14ac:dyDescent="0.25">
      <c r="A361" s="15"/>
      <c r="B361" s="15"/>
      <c r="C361" s="27"/>
      <c r="D361" s="448"/>
      <c r="E361" s="448"/>
      <c r="F361" s="448"/>
      <c r="G361" s="69"/>
      <c r="H361" s="69"/>
      <c r="I361" s="69"/>
      <c r="J361" s="15"/>
    </row>
    <row r="362" spans="1:10" ht="12" customHeight="1" x14ac:dyDescent="0.25">
      <c r="A362" s="15"/>
      <c r="B362" s="15"/>
      <c r="C362" s="17"/>
      <c r="D362" s="17"/>
      <c r="E362" s="17"/>
      <c r="F362" s="17"/>
      <c r="G362" s="17"/>
      <c r="H362" s="15"/>
      <c r="I362" s="15"/>
      <c r="J362" s="15"/>
    </row>
    <row r="363" spans="1:10" ht="15" customHeight="1" x14ac:dyDescent="0.25">
      <c r="A363" s="15"/>
      <c r="B363" s="15"/>
      <c r="C363" s="421" t="s">
        <v>1431</v>
      </c>
      <c r="D363" s="422"/>
      <c r="E363" s="422"/>
      <c r="F363" s="422"/>
      <c r="G363" s="422"/>
      <c r="H363" s="422"/>
      <c r="I363" s="423"/>
      <c r="J363" s="15"/>
    </row>
    <row r="364" spans="1:10" ht="12" customHeight="1" x14ac:dyDescent="0.25">
      <c r="A364" s="15"/>
      <c r="B364" s="15"/>
      <c r="C364" s="15"/>
      <c r="D364" s="15"/>
      <c r="E364" s="17"/>
      <c r="F364" s="17"/>
      <c r="G364" s="17"/>
      <c r="H364" s="17"/>
      <c r="I364" s="17"/>
      <c r="J364" s="15"/>
    </row>
    <row r="365" spans="1:10" ht="17.25" customHeight="1" x14ac:dyDescent="0.25">
      <c r="A365" s="15"/>
      <c r="B365" s="15"/>
      <c r="C365" s="253" t="s">
        <v>1427</v>
      </c>
      <c r="D365" s="447" t="s">
        <v>1430</v>
      </c>
      <c r="E365" s="447"/>
      <c r="F365" s="447"/>
      <c r="G365" s="270"/>
      <c r="H365" s="69"/>
      <c r="I365" s="69"/>
      <c r="J365" s="15"/>
    </row>
    <row r="366" spans="1:10" ht="17.25" customHeight="1" x14ac:dyDescent="0.25">
      <c r="A366" s="15"/>
      <c r="B366" s="15"/>
      <c r="C366" s="268"/>
      <c r="D366" s="17"/>
      <c r="E366" s="17"/>
      <c r="F366" s="17"/>
      <c r="G366" s="69"/>
      <c r="H366" s="69"/>
      <c r="I366" s="69"/>
      <c r="J366" s="15"/>
    </row>
    <row r="367" spans="1:10" ht="12" customHeight="1" x14ac:dyDescent="0.25">
      <c r="A367" s="15"/>
      <c r="B367" s="15"/>
      <c r="C367" s="17"/>
      <c r="D367" s="429" t="s">
        <v>1428</v>
      </c>
      <c r="E367" s="429"/>
      <c r="F367" s="429"/>
      <c r="G367" s="429"/>
      <c r="H367" s="429"/>
      <c r="I367" s="15"/>
      <c r="J367" s="15"/>
    </row>
    <row r="368" spans="1:10" ht="12" customHeight="1" x14ac:dyDescent="0.25">
      <c r="A368" s="425"/>
      <c r="B368" s="425"/>
      <c r="C368" s="425"/>
      <c r="D368" s="425"/>
      <c r="E368" s="425"/>
      <c r="F368" s="425"/>
      <c r="G368" s="271"/>
      <c r="H368" s="271"/>
      <c r="I368" s="271"/>
      <c r="J368" s="15"/>
    </row>
    <row r="369" spans="1:10" ht="16.5" customHeight="1" x14ac:dyDescent="0.25">
      <c r="A369" s="15"/>
      <c r="B369" s="15"/>
      <c r="C369" s="421" t="s">
        <v>1151</v>
      </c>
      <c r="D369" s="422"/>
      <c r="E369" s="422"/>
      <c r="F369" s="422"/>
      <c r="G369" s="422"/>
      <c r="H369" s="422"/>
      <c r="I369" s="423"/>
      <c r="J369" s="71"/>
    </row>
    <row r="370" spans="1:10" ht="12" customHeight="1" x14ac:dyDescent="0.25">
      <c r="A370" s="15"/>
      <c r="B370" s="15"/>
      <c r="C370" s="15"/>
      <c r="D370" s="15"/>
      <c r="E370" s="17"/>
      <c r="F370" s="17"/>
      <c r="G370" s="17"/>
      <c r="H370" s="17"/>
      <c r="I370" s="17"/>
      <c r="J370" s="71"/>
    </row>
    <row r="371" spans="1:10" ht="17.25" customHeight="1" x14ac:dyDescent="0.25">
      <c r="A371" s="15"/>
      <c r="B371" s="15"/>
      <c r="C371" s="253" t="s">
        <v>1204</v>
      </c>
      <c r="D371" s="392" t="s">
        <v>1107</v>
      </c>
      <c r="E371" s="393"/>
      <c r="F371" s="424"/>
      <c r="G371" s="269" t="s">
        <v>1206</v>
      </c>
      <c r="H371" s="396" t="s">
        <v>1109</v>
      </c>
      <c r="I371" s="402"/>
    </row>
    <row r="372" spans="1:10" ht="17.25" customHeight="1" x14ac:dyDescent="0.25">
      <c r="A372" s="15"/>
      <c r="B372" s="15"/>
      <c r="C372" s="253" t="s">
        <v>1205</v>
      </c>
      <c r="D372" s="441" t="s">
        <v>1108</v>
      </c>
      <c r="E372" s="442"/>
      <c r="F372" s="443"/>
      <c r="G372" s="69"/>
      <c r="H372" s="69"/>
      <c r="I372" s="69"/>
    </row>
    <row r="373" spans="1:10" ht="12" customHeight="1" x14ac:dyDescent="0.25">
      <c r="A373" s="15"/>
      <c r="B373" s="15"/>
      <c r="C373" s="17"/>
      <c r="D373" s="17"/>
      <c r="E373" s="17"/>
      <c r="F373" s="17"/>
      <c r="G373" s="17"/>
      <c r="H373" s="15"/>
      <c r="I373" s="15"/>
    </row>
    <row r="374" spans="1:10" ht="12" hidden="1" customHeight="1" x14ac:dyDescent="0.25">
      <c r="A374" s="71"/>
      <c r="B374" s="71"/>
      <c r="C374" s="19"/>
      <c r="D374" s="19"/>
      <c r="E374" s="19"/>
      <c r="F374" s="19"/>
      <c r="G374" s="19"/>
      <c r="H374" s="71"/>
      <c r="I374" s="71"/>
    </row>
    <row r="375" spans="1:10" ht="12" hidden="1" customHeight="1" x14ac:dyDescent="0.25">
      <c r="A375" s="71"/>
      <c r="B375" s="71"/>
      <c r="C375" s="19"/>
      <c r="D375" s="19"/>
      <c r="E375" s="19"/>
      <c r="F375" s="19"/>
      <c r="G375" s="19"/>
      <c r="H375" s="71"/>
      <c r="I375" s="71"/>
    </row>
    <row r="376" spans="1:10" ht="12" hidden="1" customHeight="1" x14ac:dyDescent="0.25">
      <c r="A376" s="71"/>
      <c r="B376" s="71"/>
      <c r="C376" s="19"/>
      <c r="D376" s="19"/>
      <c r="E376" s="19"/>
      <c r="F376" s="19"/>
      <c r="G376" s="19"/>
      <c r="H376" s="71"/>
      <c r="I376" s="71"/>
    </row>
    <row r="377" spans="1:10" ht="12" hidden="1" customHeight="1" x14ac:dyDescent="0.25">
      <c r="A377" s="71"/>
      <c r="B377" s="71"/>
      <c r="C377" s="19"/>
      <c r="D377" s="19"/>
      <c r="E377" s="19"/>
      <c r="F377" s="19"/>
      <c r="G377" s="19"/>
      <c r="H377" s="71"/>
      <c r="I377" s="71"/>
    </row>
    <row r="378" spans="1:10" ht="12" hidden="1" customHeight="1" x14ac:dyDescent="0.25">
      <c r="A378" s="71"/>
      <c r="B378" s="71"/>
      <c r="C378" s="19"/>
      <c r="D378" s="19"/>
      <c r="E378" s="19"/>
      <c r="F378" s="19"/>
      <c r="G378" s="19"/>
      <c r="H378" s="71"/>
      <c r="I378" s="71"/>
    </row>
    <row r="379" spans="1:10" ht="12" hidden="1" customHeight="1" x14ac:dyDescent="0.25">
      <c r="A379" s="71"/>
      <c r="B379" s="71"/>
      <c r="C379" s="19"/>
      <c r="D379" s="19"/>
      <c r="E379" s="19"/>
      <c r="F379" s="19"/>
      <c r="G379" s="19"/>
      <c r="H379" s="71"/>
      <c r="I379" s="71"/>
    </row>
    <row r="380" spans="1:10" ht="12" hidden="1" customHeight="1" x14ac:dyDescent="0.25">
      <c r="A380" s="71"/>
      <c r="B380" s="71"/>
      <c r="C380" s="19"/>
      <c r="D380" s="19"/>
      <c r="E380" s="19"/>
      <c r="F380" s="19"/>
      <c r="G380" s="19"/>
      <c r="H380" s="71"/>
      <c r="I380" s="71"/>
    </row>
    <row r="381" spans="1:10" ht="12" hidden="1" customHeight="1" x14ac:dyDescent="0.25">
      <c r="A381" s="71"/>
      <c r="B381" s="71"/>
      <c r="C381" s="19"/>
      <c r="D381" s="19"/>
      <c r="E381" s="19"/>
      <c r="F381" s="19"/>
      <c r="G381" s="19"/>
      <c r="H381" s="71"/>
      <c r="I381" s="71"/>
    </row>
    <row r="382" spans="1:10" ht="12" hidden="1" customHeight="1" x14ac:dyDescent="0.25">
      <c r="A382" s="71"/>
      <c r="B382" s="71"/>
      <c r="C382" s="19"/>
      <c r="D382" s="19"/>
      <c r="E382" s="19"/>
      <c r="F382" s="19"/>
      <c r="G382" s="19"/>
      <c r="H382" s="71"/>
      <c r="I382" s="71"/>
    </row>
    <row r="383" spans="1:10" ht="12" hidden="1" customHeight="1" x14ac:dyDescent="0.25">
      <c r="A383" s="71"/>
      <c r="B383" s="71"/>
      <c r="C383" s="19"/>
      <c r="D383" s="19"/>
      <c r="E383" s="19"/>
      <c r="F383" s="19"/>
      <c r="G383" s="19"/>
      <c r="H383" s="71"/>
      <c r="I383" s="71"/>
    </row>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411" ht="12" customHeight="1" x14ac:dyDescent="0.25"/>
    <row r="412" ht="12" customHeight="1" x14ac:dyDescent="0.25"/>
    <row r="413" ht="12" customHeight="1" x14ac:dyDescent="0.25"/>
    <row r="418" ht="12" customHeight="1" x14ac:dyDescent="0.25"/>
    <row r="419" ht="12" customHeight="1" x14ac:dyDescent="0.25"/>
    <row r="420" ht="12" customHeight="1" x14ac:dyDescent="0.25"/>
    <row r="436" ht="12" customHeight="1" x14ac:dyDescent="0.25"/>
    <row r="437" ht="12" customHeight="1" x14ac:dyDescent="0.25"/>
    <row r="438" ht="12" customHeight="1" x14ac:dyDescent="0.25"/>
    <row r="443" ht="12" customHeight="1" x14ac:dyDescent="0.25"/>
    <row r="444" ht="12" customHeight="1" x14ac:dyDescent="0.25"/>
    <row r="445" ht="12" customHeight="1" x14ac:dyDescent="0.25"/>
  </sheetData>
  <sheetProtection algorithmName="SHA-512" hashValue="041AhxDPYN+egbwZ8HlXt1kmZLHu1402vuwv5hMlJu3ImXHESPWXWCV9huqu3u00sm9d+MXOkai381R7gBzurQ==" saltValue="u/JOPsM2iEzBW4rZ6om4Zw==" spinCount="100000" sheet="1" objects="1" scenarios="1"/>
  <dataConsolidate/>
  <mergeCells count="230">
    <mergeCell ref="D324:F324"/>
    <mergeCell ref="C81:F81"/>
    <mergeCell ref="C173:I173"/>
    <mergeCell ref="H3:I3"/>
    <mergeCell ref="C326:I326"/>
    <mergeCell ref="D328:F328"/>
    <mergeCell ref="H328:I328"/>
    <mergeCell ref="D329:F329"/>
    <mergeCell ref="G33:H33"/>
    <mergeCell ref="C79:I79"/>
    <mergeCell ref="I174:I175"/>
    <mergeCell ref="C75:I75"/>
    <mergeCell ref="A8:J8"/>
    <mergeCell ref="A152:J152"/>
    <mergeCell ref="C154:I154"/>
    <mergeCell ref="C168:I168"/>
    <mergeCell ref="G54:H54"/>
    <mergeCell ref="F71:G71"/>
    <mergeCell ref="H67:I67"/>
    <mergeCell ref="G82:G83"/>
    <mergeCell ref="C156:I156"/>
    <mergeCell ref="G81:H81"/>
    <mergeCell ref="I82:I83"/>
    <mergeCell ref="D43:E43"/>
    <mergeCell ref="F43:H43"/>
    <mergeCell ref="G45:I45"/>
    <mergeCell ref="G44:I44"/>
    <mergeCell ref="I46:K46"/>
    <mergeCell ref="G30:I30"/>
    <mergeCell ref="G34:H34"/>
    <mergeCell ref="G35:H35"/>
    <mergeCell ref="C37:I37"/>
    <mergeCell ref="C33:E33"/>
    <mergeCell ref="D41:E41"/>
    <mergeCell ref="D30:E30"/>
    <mergeCell ref="G13:J13"/>
    <mergeCell ref="G14:J14"/>
    <mergeCell ref="D45:E45"/>
    <mergeCell ref="D44:E44"/>
    <mergeCell ref="D372:F372"/>
    <mergeCell ref="C321:I321"/>
    <mergeCell ref="D350:F350"/>
    <mergeCell ref="H355:I355"/>
    <mergeCell ref="D351:F351"/>
    <mergeCell ref="C353:I353"/>
    <mergeCell ref="D365:F365"/>
    <mergeCell ref="D361:F361"/>
    <mergeCell ref="C348:I348"/>
    <mergeCell ref="D356:F356"/>
    <mergeCell ref="H350:I350"/>
    <mergeCell ref="D355:F355"/>
    <mergeCell ref="D339:F339"/>
    <mergeCell ref="C358:I358"/>
    <mergeCell ref="D345:F345"/>
    <mergeCell ref="D371:F371"/>
    <mergeCell ref="C78:I78"/>
    <mergeCell ref="H371:I371"/>
    <mergeCell ref="H360:I360"/>
    <mergeCell ref="C369:I369"/>
    <mergeCell ref="A368:F368"/>
    <mergeCell ref="C363:I363"/>
    <mergeCell ref="D360:F360"/>
    <mergeCell ref="D367:H367"/>
    <mergeCell ref="C306:I306"/>
    <mergeCell ref="H287:I287"/>
    <mergeCell ref="D346:F346"/>
    <mergeCell ref="C336:I336"/>
    <mergeCell ref="C341:I341"/>
    <mergeCell ref="D338:F338"/>
    <mergeCell ref="C296:I296"/>
    <mergeCell ref="H293:I293"/>
    <mergeCell ref="D298:F298"/>
    <mergeCell ref="H298:I298"/>
    <mergeCell ref="C316:I316"/>
    <mergeCell ref="D309:F309"/>
    <mergeCell ref="D293:F293"/>
    <mergeCell ref="F288:I288"/>
    <mergeCell ref="H313:I313"/>
    <mergeCell ref="H323:I323"/>
    <mergeCell ref="H338:I338"/>
    <mergeCell ref="H345:I345"/>
    <mergeCell ref="C331:I331"/>
    <mergeCell ref="D333:F333"/>
    <mergeCell ref="H333:I333"/>
    <mergeCell ref="D334:F334"/>
    <mergeCell ref="H283:I283"/>
    <mergeCell ref="D294:F294"/>
    <mergeCell ref="C291:I291"/>
    <mergeCell ref="D288:E288"/>
    <mergeCell ref="C343:I343"/>
    <mergeCell ref="C285:I285"/>
    <mergeCell ref="D283:F283"/>
    <mergeCell ref="D314:F314"/>
    <mergeCell ref="D308:F308"/>
    <mergeCell ref="H318:I318"/>
    <mergeCell ref="H308:I308"/>
    <mergeCell ref="D313:F313"/>
    <mergeCell ref="C311:I311"/>
    <mergeCell ref="D299:F299"/>
    <mergeCell ref="C301:I301"/>
    <mergeCell ref="D303:F303"/>
    <mergeCell ref="D323:F323"/>
    <mergeCell ref="D289:F289"/>
    <mergeCell ref="D318:F318"/>
    <mergeCell ref="D319:F319"/>
    <mergeCell ref="H294:I294"/>
    <mergeCell ref="D287:F287"/>
    <mergeCell ref="H303:I303"/>
    <mergeCell ref="D304:F304"/>
    <mergeCell ref="C237:I237"/>
    <mergeCell ref="C242:F242"/>
    <mergeCell ref="G242:I242"/>
    <mergeCell ref="H235:I235"/>
    <mergeCell ref="C239:I239"/>
    <mergeCell ref="C244:D252"/>
    <mergeCell ref="E249:F249"/>
    <mergeCell ref="C240:I240"/>
    <mergeCell ref="E248:F248"/>
    <mergeCell ref="G252:I252"/>
    <mergeCell ref="C243:F243"/>
    <mergeCell ref="G258:H258"/>
    <mergeCell ref="C258:E258"/>
    <mergeCell ref="G261:I261"/>
    <mergeCell ref="E244:F244"/>
    <mergeCell ref="F267:H267"/>
    <mergeCell ref="C254:I254"/>
    <mergeCell ref="C256:F256"/>
    <mergeCell ref="G256:I256"/>
    <mergeCell ref="F246:G246"/>
    <mergeCell ref="G244:H244"/>
    <mergeCell ref="D282:E282"/>
    <mergeCell ref="C277:I277"/>
    <mergeCell ref="G268:I268"/>
    <mergeCell ref="D281:F281"/>
    <mergeCell ref="F282:I282"/>
    <mergeCell ref="E273:F273"/>
    <mergeCell ref="F260:H260"/>
    <mergeCell ref="C265:E265"/>
    <mergeCell ref="E272:F272"/>
    <mergeCell ref="C279:I279"/>
    <mergeCell ref="H281:I281"/>
    <mergeCell ref="G265:H265"/>
    <mergeCell ref="A275:J275"/>
    <mergeCell ref="H232:I232"/>
    <mergeCell ref="H234:I234"/>
    <mergeCell ref="A1:J1"/>
    <mergeCell ref="D31:E31"/>
    <mergeCell ref="G24:H24"/>
    <mergeCell ref="C16:I16"/>
    <mergeCell ref="C2:I2"/>
    <mergeCell ref="E18:G18"/>
    <mergeCell ref="F20:G20"/>
    <mergeCell ref="A5:J5"/>
    <mergeCell ref="C28:E28"/>
    <mergeCell ref="F28:G28"/>
    <mergeCell ref="A4:J4"/>
    <mergeCell ref="G26:I26"/>
    <mergeCell ref="C195:F195"/>
    <mergeCell ref="C64:I65"/>
    <mergeCell ref="E232:F232"/>
    <mergeCell ref="D218:F218"/>
    <mergeCell ref="E212:F212"/>
    <mergeCell ref="D214:F214"/>
    <mergeCell ref="G69:H69"/>
    <mergeCell ref="E158:F158"/>
    <mergeCell ref="H233:I233"/>
    <mergeCell ref="I6:J6"/>
    <mergeCell ref="C194:I194"/>
    <mergeCell ref="G228:I228"/>
    <mergeCell ref="C227:I227"/>
    <mergeCell ref="E206:F206"/>
    <mergeCell ref="D231:F231"/>
    <mergeCell ref="C228:F228"/>
    <mergeCell ref="D199:F199"/>
    <mergeCell ref="D211:F211"/>
    <mergeCell ref="D221:F221"/>
    <mergeCell ref="E215:F215"/>
    <mergeCell ref="E200:F200"/>
    <mergeCell ref="H231:I231"/>
    <mergeCell ref="C225:I225"/>
    <mergeCell ref="H230:I230"/>
    <mergeCell ref="D205:F205"/>
    <mergeCell ref="C13:E13"/>
    <mergeCell ref="G195:I195"/>
    <mergeCell ref="C192:I192"/>
    <mergeCell ref="C170:I170"/>
    <mergeCell ref="G197:H197"/>
    <mergeCell ref="C166:I166"/>
    <mergeCell ref="H174:H175"/>
    <mergeCell ref="C172:I172"/>
    <mergeCell ref="A188:J188"/>
    <mergeCell ref="J174:J177"/>
    <mergeCell ref="E174:G175"/>
    <mergeCell ref="E176:G176"/>
    <mergeCell ref="E177:G177"/>
    <mergeCell ref="E178:G178"/>
    <mergeCell ref="E179:G179"/>
    <mergeCell ref="E180:G180"/>
    <mergeCell ref="E181:G181"/>
    <mergeCell ref="E182:G182"/>
    <mergeCell ref="E183:G183"/>
    <mergeCell ref="E184:G184"/>
    <mergeCell ref="E185:G185"/>
    <mergeCell ref="D197:E197"/>
    <mergeCell ref="C190:I190"/>
    <mergeCell ref="E186:G186"/>
    <mergeCell ref="C241:I241"/>
    <mergeCell ref="J179:J183"/>
    <mergeCell ref="A3:G3"/>
    <mergeCell ref="D56:E56"/>
    <mergeCell ref="F56:G56"/>
    <mergeCell ref="H68:I68"/>
    <mergeCell ref="C50:I50"/>
    <mergeCell ref="F73:G73"/>
    <mergeCell ref="C77:I77"/>
    <mergeCell ref="D46:E46"/>
    <mergeCell ref="C52:I52"/>
    <mergeCell ref="F46:H46"/>
    <mergeCell ref="F48:G48"/>
    <mergeCell ref="D14:E14"/>
    <mergeCell ref="F19:G19"/>
    <mergeCell ref="G42:H42"/>
    <mergeCell ref="D40:E40"/>
    <mergeCell ref="D6:H6"/>
    <mergeCell ref="A6:C6"/>
    <mergeCell ref="C22:I22"/>
    <mergeCell ref="G39:H39"/>
    <mergeCell ref="H28:I28"/>
    <mergeCell ref="D42:E42"/>
    <mergeCell ref="G163:J163"/>
  </mergeCells>
  <phoneticPr fontId="0" type="noConversion"/>
  <conditionalFormatting sqref="C195">
    <cfRule type="expression" dxfId="110" priority="65" stopIfTrue="1">
      <formula>G3=""</formula>
    </cfRule>
  </conditionalFormatting>
  <conditionalFormatting sqref="C228">
    <cfRule type="expression" dxfId="109" priority="64" stopIfTrue="1">
      <formula>G3=""</formula>
    </cfRule>
  </conditionalFormatting>
  <conditionalFormatting sqref="C242">
    <cfRule type="expression" dxfId="108" priority="63" stopIfTrue="1">
      <formula>G3=""</formula>
    </cfRule>
  </conditionalFormatting>
  <conditionalFormatting sqref="C369:I369">
    <cfRule type="expression" dxfId="107" priority="111" stopIfTrue="1">
      <formula>AND(OS_KEY=4,DA_KEY=4)</formula>
    </cfRule>
  </conditionalFormatting>
  <conditionalFormatting sqref="D199">
    <cfRule type="expression" dxfId="106" priority="554" stopIfTrue="1">
      <formula>TRK_ARC_KEY&lt;4</formula>
    </cfRule>
  </conditionalFormatting>
  <conditionalFormatting sqref="D205">
    <cfRule type="expression" dxfId="105" priority="143" stopIfTrue="1">
      <formula>TRK_ARC_KEY&lt;4</formula>
    </cfRule>
  </conditionalFormatting>
  <conditionalFormatting sqref="D211">
    <cfRule type="expression" dxfId="104" priority="142" stopIfTrue="1">
      <formula>TRK_ARC_KEY&lt;4</formula>
    </cfRule>
  </conditionalFormatting>
  <conditionalFormatting sqref="D214">
    <cfRule type="expression" dxfId="103" priority="150" stopIfTrue="1">
      <formula>TRK_ARC_KEY&lt;4</formula>
    </cfRule>
  </conditionalFormatting>
  <conditionalFormatting sqref="D218">
    <cfRule type="expression" dxfId="102" priority="120" stopIfTrue="1">
      <formula>TRK_ARC_KEY&lt;4</formula>
    </cfRule>
  </conditionalFormatting>
  <conditionalFormatting sqref="D221">
    <cfRule type="expression" dxfId="101" priority="133" stopIfTrue="1">
      <formula>TRK_ARC_KEY&lt;4</formula>
    </cfRule>
  </conditionalFormatting>
  <conditionalFormatting sqref="D14:E14">
    <cfRule type="expression" dxfId="100" priority="1464" stopIfTrue="1">
      <formula>REASON=1</formula>
    </cfRule>
  </conditionalFormatting>
  <conditionalFormatting sqref="D44:E44">
    <cfRule type="expression" dxfId="99" priority="27">
      <formula>$F44="NA"</formula>
    </cfRule>
  </conditionalFormatting>
  <conditionalFormatting sqref="D46:E46">
    <cfRule type="expression" dxfId="98" priority="26">
      <formula>$F44="NA"</formula>
    </cfRule>
  </conditionalFormatting>
  <conditionalFormatting sqref="E18">
    <cfRule type="expression" dxfId="97" priority="2237" stopIfTrue="1">
      <formula>ISBLANK(NAME)</formula>
    </cfRule>
  </conditionalFormatting>
  <conditionalFormatting sqref="F34:F35">
    <cfRule type="expression" dxfId="96" priority="2070" stopIfTrue="1">
      <formula>PROJECT_ID=0</formula>
    </cfRule>
  </conditionalFormatting>
  <conditionalFormatting sqref="F48:G48">
    <cfRule type="expression" dxfId="95" priority="1">
      <formula>$F46="NA"</formula>
    </cfRule>
  </conditionalFormatting>
  <conditionalFormatting sqref="F73:G73">
    <cfRule type="expression" dxfId="94" priority="2308" stopIfTrue="1">
      <formula>OR(ISBLANK($H$72),$H$72="NOT PROVIDED")</formula>
    </cfRule>
  </conditionalFormatting>
  <conditionalFormatting sqref="G44">
    <cfRule type="expression" dxfId="93" priority="266" stopIfTrue="1">
      <formula>OR(REGION=1)</formula>
    </cfRule>
    <cfRule type="expression" dxfId="92" priority="564" stopIfTrue="1">
      <formula>AND(PSL_STATUS=3,UPPER(SWITCH)&lt;&gt;UPPER(PSL))</formula>
    </cfRule>
  </conditionalFormatting>
  <conditionalFormatting sqref="G199">
    <cfRule type="expression" dxfId="91" priority="231" stopIfTrue="1">
      <formula>AND(TRK_ARC_KEY=4,$G$199&lt;&gt;"")</formula>
    </cfRule>
  </conditionalFormatting>
  <conditionalFormatting sqref="G200">
    <cfRule type="expression" dxfId="90" priority="176" stopIfTrue="1">
      <formula>AND(TRK_ARC_KEY=4,$G$200&lt;&gt;"")</formula>
    </cfRule>
  </conditionalFormatting>
  <conditionalFormatting sqref="G201">
    <cfRule type="expression" dxfId="89" priority="173" stopIfTrue="1">
      <formula>AND(TRK_ARC_KEY=4,$G$201&lt;&gt;"")</formula>
    </cfRule>
  </conditionalFormatting>
  <conditionalFormatting sqref="G202">
    <cfRule type="expression" dxfId="88" priority="170" stopIfTrue="1">
      <formula>AND(TRK_ARC_KEY=4,$G$202&lt;&gt;"")</formula>
    </cfRule>
  </conditionalFormatting>
  <conditionalFormatting sqref="G203">
    <cfRule type="expression" dxfId="87" priority="167" stopIfTrue="1">
      <formula>AND(TRK_ARC_KEY=4,$G$203&lt;&gt;"")</formula>
    </cfRule>
  </conditionalFormatting>
  <conditionalFormatting sqref="G205">
    <cfRule type="expression" dxfId="86" priority="217" stopIfTrue="1">
      <formula>AND(TRK_ARC_KEY=4,$G$205&lt;&gt;"")</formula>
    </cfRule>
  </conditionalFormatting>
  <conditionalFormatting sqref="G206">
    <cfRule type="expression" dxfId="85" priority="162" stopIfTrue="1">
      <formula>AND(TRK_ARC_KEY=4,$G$206&lt;&gt;"")</formula>
    </cfRule>
  </conditionalFormatting>
  <conditionalFormatting sqref="G207">
    <cfRule type="expression" dxfId="84" priority="159" stopIfTrue="1">
      <formula>AND(TRK_ARC_KEY=4,$G$207&lt;&gt;"")</formula>
    </cfRule>
  </conditionalFormatting>
  <conditionalFormatting sqref="G208:G209">
    <cfRule type="expression" dxfId="83" priority="156" stopIfTrue="1">
      <formula>AND(TRK_ARC_KEY=4,$G$209&lt;&gt;"")</formula>
    </cfRule>
  </conditionalFormatting>
  <conditionalFormatting sqref="G211">
    <cfRule type="expression" dxfId="82" priority="141" stopIfTrue="1">
      <formula>AND(TRK_ARC_KEY=4,$G$211&lt;&gt;"")</formula>
    </cfRule>
  </conditionalFormatting>
  <conditionalFormatting sqref="G212">
    <cfRule type="expression" dxfId="81" priority="138" stopIfTrue="1">
      <formula>AND(TRK_ARC_KEY=4,$G$212&lt;&gt;"")</formula>
    </cfRule>
  </conditionalFormatting>
  <conditionalFormatting sqref="G214">
    <cfRule type="expression" dxfId="80" priority="149" stopIfTrue="1">
      <formula>AND(TRK_ARC_KEY=4,$G$214&lt;&gt;"")</formula>
    </cfRule>
  </conditionalFormatting>
  <conditionalFormatting sqref="G215">
    <cfRule type="expression" dxfId="79" priority="146" stopIfTrue="1">
      <formula>AND(TRK_ARC_KEY=4,$G$215&lt;&gt;"")</formula>
    </cfRule>
  </conditionalFormatting>
  <conditionalFormatting sqref="G216">
    <cfRule type="expression" dxfId="78" priority="126" stopIfTrue="1">
      <formula>AND(TRK_ARC_KEY=4,$G$216&lt;&gt;"")</formula>
    </cfRule>
  </conditionalFormatting>
  <conditionalFormatting sqref="G218">
    <cfRule type="expression" dxfId="77" priority="113" stopIfTrue="1">
      <formula>$G$218="SEE ** ABOVE"</formula>
    </cfRule>
    <cfRule type="expression" dxfId="76" priority="119" stopIfTrue="1">
      <formula>AND(TRK_ARC_KEY=4,$G$218&lt;&gt;"")</formula>
    </cfRule>
  </conditionalFormatting>
  <conditionalFormatting sqref="G221">
    <cfRule type="expression" dxfId="75" priority="132" stopIfTrue="1">
      <formula>AND(TRK_ARC_KEY=4,$G$221&lt;&gt;"")</formula>
    </cfRule>
  </conditionalFormatting>
  <conditionalFormatting sqref="G222">
    <cfRule type="expression" dxfId="74" priority="129" stopIfTrue="1">
      <formula>AND(TRK_ARC_KEY=4,$G$222&lt;&gt;"")</formula>
    </cfRule>
  </conditionalFormatting>
  <conditionalFormatting sqref="G231">
    <cfRule type="expression" dxfId="73" priority="2408" stopIfTrue="1">
      <formula>AND(LATA_STATUS=2,$G$231&lt;&gt;"")</formula>
    </cfRule>
  </conditionalFormatting>
  <conditionalFormatting sqref="G232">
    <cfRule type="expression" dxfId="72" priority="729" stopIfTrue="1">
      <formula>AND(LATA_STATUS=2,$G$232&lt;&gt;"")</formula>
    </cfRule>
  </conditionalFormatting>
  <conditionalFormatting sqref="G233">
    <cfRule type="expression" dxfId="71" priority="183" stopIfTrue="1">
      <formula>AND(LATA_STATUS=2,$G$233&lt;&gt;"")</formula>
    </cfRule>
  </conditionalFormatting>
  <conditionalFormatting sqref="G234">
    <cfRule type="expression" dxfId="70" priority="181" stopIfTrue="1">
      <formula>AND(LATA_STATUS=2,$G$234&lt;&gt;"")</formula>
    </cfRule>
  </conditionalFormatting>
  <conditionalFormatting sqref="G235">
    <cfRule type="expression" dxfId="69" priority="2074" stopIfTrue="1">
      <formula>AND(LATA_STATUS=2,$G$235&lt;&gt;"")</formula>
    </cfRule>
  </conditionalFormatting>
  <conditionalFormatting sqref="G248">
    <cfRule type="expression" dxfId="68" priority="88" stopIfTrue="1">
      <formula>AND(LATA_STATUS=2,$G$248&lt;&gt;"")</formula>
    </cfRule>
  </conditionalFormatting>
  <conditionalFormatting sqref="G249">
    <cfRule type="expression" dxfId="67" priority="189" stopIfTrue="1">
      <formula>AND(LATA_STATUS=2,$G$249&lt;&gt;"")</formula>
    </cfRule>
  </conditionalFormatting>
  <conditionalFormatting sqref="G250">
    <cfRule type="expression" dxfId="66" priority="186" stopIfTrue="1">
      <formula>AND(LATA_STATUS=2,$G$250&lt;&gt;"")</formula>
    </cfRule>
  </conditionalFormatting>
  <conditionalFormatting sqref="G251">
    <cfRule type="expression" dxfId="65" priority="83" stopIfTrue="1">
      <formula>AND(LATA_STATUS=2,$G$251&lt;&gt;"")</formula>
    </cfRule>
  </conditionalFormatting>
  <conditionalFormatting sqref="G252">
    <cfRule type="expression" dxfId="64" priority="134" stopIfTrue="1">
      <formula>AND(LATA_STATUS=2,$G$252&lt;&gt;"")</formula>
    </cfRule>
  </conditionalFormatting>
  <conditionalFormatting sqref="G272">
    <cfRule type="expression" dxfId="63" priority="2384" stopIfTrue="1">
      <formula>AND(OR(OS_KEY=3,DA_KEY=3),$G$272&lt;&gt;"")</formula>
    </cfRule>
  </conditionalFormatting>
  <conditionalFormatting sqref="G273">
    <cfRule type="expression" dxfId="62" priority="2077" stopIfTrue="1">
      <formula>AND(OR(OS_KEY=3,DA_KEY=3),$G$273&lt;&gt;"")</formula>
    </cfRule>
  </conditionalFormatting>
  <conditionalFormatting sqref="G24:H24">
    <cfRule type="expression" dxfId="61" priority="545" stopIfTrue="1">
      <formula>AND(REASON=1,STATE&gt;1)</formula>
    </cfRule>
  </conditionalFormatting>
  <conditionalFormatting sqref="G165:I165 G167:I167 G171:I171">
    <cfRule type="expression" dxfId="60" priority="553" stopIfTrue="1">
      <formula>REGION=1</formula>
    </cfRule>
  </conditionalFormatting>
  <conditionalFormatting sqref="H199">
    <cfRule type="expression" dxfId="59" priority="178" stopIfTrue="1">
      <formula>AND(TRK_ARC_KEY=4,$H$199&lt;&gt;"")</formula>
    </cfRule>
  </conditionalFormatting>
  <conditionalFormatting sqref="H200">
    <cfRule type="expression" dxfId="58" priority="175" stopIfTrue="1">
      <formula>AND(TRK_ARC_KEY=4,$H$200&lt;&gt;"")</formula>
    </cfRule>
  </conditionalFormatting>
  <conditionalFormatting sqref="H201">
    <cfRule type="expression" dxfId="57" priority="172" stopIfTrue="1">
      <formula>AND(TRK_ARC_KEY=4,$H$201&lt;&gt;"")</formula>
    </cfRule>
  </conditionalFormatting>
  <conditionalFormatting sqref="H202">
    <cfRule type="expression" dxfId="56" priority="169" stopIfTrue="1">
      <formula>AND(TRK_ARC_KEY=4,$H$202&lt;&gt;"")</formula>
    </cfRule>
  </conditionalFormatting>
  <conditionalFormatting sqref="H203">
    <cfRule type="expression" dxfId="55" priority="166" stopIfTrue="1">
      <formula>AND(TRK_ARC_KEY=4,$H$203&lt;&gt;"")</formula>
    </cfRule>
  </conditionalFormatting>
  <conditionalFormatting sqref="H205">
    <cfRule type="expression" dxfId="54" priority="164" stopIfTrue="1">
      <formula>AND(TRK_ARC_KEY=4,$H$205&lt;&gt;"")</formula>
    </cfRule>
  </conditionalFormatting>
  <conditionalFormatting sqref="H206">
    <cfRule type="expression" dxfId="53" priority="161" stopIfTrue="1">
      <formula>AND(TRK_ARC_KEY=4,$H$206&lt;&gt;"")</formula>
    </cfRule>
  </conditionalFormatting>
  <conditionalFormatting sqref="H207">
    <cfRule type="expression" dxfId="52" priority="158" stopIfTrue="1">
      <formula>AND(TRK_ARC_KEY=4,$H$207&lt;&gt;"")</formula>
    </cfRule>
  </conditionalFormatting>
  <conditionalFormatting sqref="H208">
    <cfRule type="expression" dxfId="51" priority="155" stopIfTrue="1">
      <formula>AND(TRK_ARC_KEY=4,$H$208&lt;&gt;"")</formula>
    </cfRule>
  </conditionalFormatting>
  <conditionalFormatting sqref="H209">
    <cfRule type="expression" dxfId="50" priority="85" stopIfTrue="1">
      <formula>AND(TRK_ARC_KEY=4,$H$209&lt;&gt;"")</formula>
    </cfRule>
  </conditionalFormatting>
  <conditionalFormatting sqref="H211">
    <cfRule type="expression" dxfId="49" priority="140" stopIfTrue="1">
      <formula>AND(TRK_ARC_KEY=4,$H$211&lt;&gt;"")</formula>
    </cfRule>
  </conditionalFormatting>
  <conditionalFormatting sqref="H212">
    <cfRule type="expression" dxfId="48" priority="137" stopIfTrue="1">
      <formula>AND(TRK_ARC_KEY=4,$H$212&lt;&gt;"")</formula>
    </cfRule>
  </conditionalFormatting>
  <conditionalFormatting sqref="H214">
    <cfRule type="expression" dxfId="47" priority="148" stopIfTrue="1">
      <formula>AND(TRK_ARC_KEY=4,$H$214&lt;&gt;"")</formula>
    </cfRule>
  </conditionalFormatting>
  <conditionalFormatting sqref="H215">
    <cfRule type="expression" dxfId="46" priority="145" stopIfTrue="1">
      <formula>AND(TRK_ARC_KEY=4,$H$215&lt;&gt;"")</formula>
    </cfRule>
  </conditionalFormatting>
  <conditionalFormatting sqref="H216">
    <cfRule type="expression" dxfId="45" priority="125" stopIfTrue="1">
      <formula>AND(TRK_ARC_KEY=4,$H$216&lt;&gt;"")</formula>
    </cfRule>
  </conditionalFormatting>
  <conditionalFormatting sqref="H221">
    <cfRule type="expression" dxfId="44" priority="131" stopIfTrue="1">
      <formula>AND(TRK_ARC_KEY=4,$H$221&lt;&gt;"")</formula>
    </cfRule>
  </conditionalFormatting>
  <conditionalFormatting sqref="H222">
    <cfRule type="expression" dxfId="43" priority="128" stopIfTrue="1">
      <formula>AND(TRK_ARC_KEY=4,$H$222&lt;&gt;"")</formula>
    </cfRule>
  </conditionalFormatting>
  <conditionalFormatting sqref="H231">
    <cfRule type="expression" dxfId="42" priority="2075" stopIfTrue="1">
      <formula>AND(LATA_STATUS=2,$H$231&lt;&gt;"")</formula>
    </cfRule>
  </conditionalFormatting>
  <conditionalFormatting sqref="H232">
    <cfRule type="expression" dxfId="41" priority="202" stopIfTrue="1">
      <formula>AND(LATA_STATUS=2,$H$232&lt;&gt;"")</formula>
    </cfRule>
  </conditionalFormatting>
  <conditionalFormatting sqref="H233">
    <cfRule type="expression" dxfId="40" priority="182" stopIfTrue="1">
      <formula>AND(LATA_STATUS=2,$H$233&lt;&gt;"")</formula>
    </cfRule>
  </conditionalFormatting>
  <conditionalFormatting sqref="H234">
    <cfRule type="expression" dxfId="39" priority="180" stopIfTrue="1">
      <formula>AND(LATA_STATUS=2,$H$234&lt;&gt;"")</formula>
    </cfRule>
  </conditionalFormatting>
  <conditionalFormatting sqref="H235">
    <cfRule type="expression" dxfId="38" priority="201" stopIfTrue="1">
      <formula>AND(LATA_STATUS=2,$H$235&lt;&gt;"")</formula>
    </cfRule>
  </conditionalFormatting>
  <conditionalFormatting sqref="H248">
    <cfRule type="expression" dxfId="37" priority="191" stopIfTrue="1">
      <formula>AND(LATA_STATUS=2,$H$248&lt;&gt;"")</formula>
    </cfRule>
  </conditionalFormatting>
  <conditionalFormatting sqref="H249">
    <cfRule type="expression" dxfId="36" priority="188" stopIfTrue="1">
      <formula>AND(LATA_STATUS=2,$H$249&lt;&gt;"")</formula>
    </cfRule>
  </conditionalFormatting>
  <conditionalFormatting sqref="H250">
    <cfRule type="expression" dxfId="35" priority="185" stopIfTrue="1">
      <formula>AND(LATA_STATUS=2,$H$250&lt;&gt;"")</formula>
    </cfRule>
  </conditionalFormatting>
  <conditionalFormatting sqref="H251">
    <cfRule type="expression" dxfId="34" priority="82" stopIfTrue="1">
      <formula>AND(LATA_STATUS=2,$H$251&lt;&gt;"")</formula>
    </cfRule>
  </conditionalFormatting>
  <conditionalFormatting sqref="H272">
    <cfRule type="expression" dxfId="33" priority="197" stopIfTrue="1">
      <formula>AND(OR(OS_KEY=3,DA_KEY=3),$H$272&lt;&gt;"")</formula>
    </cfRule>
  </conditionalFormatting>
  <conditionalFormatting sqref="H273">
    <cfRule type="expression" dxfId="32" priority="195" stopIfTrue="1">
      <formula>AND(OR(OS_KEY=3,DA_KEY=3),$H$273&lt;&gt;"")</formula>
    </cfRule>
  </conditionalFormatting>
  <conditionalFormatting sqref="H281:I281">
    <cfRule type="expression" dxfId="31" priority="570" stopIfTrue="1">
      <formula>ISBLANK($H281)</formula>
    </cfRule>
  </conditionalFormatting>
  <conditionalFormatting sqref="H283:I283">
    <cfRule type="expression" dxfId="30" priority="1498" stopIfTrue="1">
      <formula>ISBLANK($H283)</formula>
    </cfRule>
  </conditionalFormatting>
  <conditionalFormatting sqref="H328:I328">
    <cfRule type="expression" dxfId="29" priority="31" stopIfTrue="1">
      <formula>ISBLANK($H328)</formula>
    </cfRule>
  </conditionalFormatting>
  <conditionalFormatting sqref="H333:I333">
    <cfRule type="expression" dxfId="28" priority="28" stopIfTrue="1">
      <formula>ISBLANK($H333)</formula>
    </cfRule>
  </conditionalFormatting>
  <conditionalFormatting sqref="H338:I338">
    <cfRule type="expression" dxfId="27" priority="596" stopIfTrue="1">
      <formula>ISBLANK($H338)</formula>
    </cfRule>
  </conditionalFormatting>
  <conditionalFormatting sqref="H360:I360">
    <cfRule type="expression" dxfId="26" priority="101" stopIfTrue="1">
      <formula>$H360=0</formula>
    </cfRule>
  </conditionalFormatting>
  <conditionalFormatting sqref="H12:J12 G13">
    <cfRule type="expression" dxfId="25" priority="43">
      <formula>PROCESS=1</formula>
    </cfRule>
    <cfRule type="expression" dxfId="24" priority="44">
      <formula>PROCESS&lt;&gt;1</formula>
    </cfRule>
  </conditionalFormatting>
  <conditionalFormatting sqref="I199">
    <cfRule type="expression" dxfId="23" priority="177" stopIfTrue="1">
      <formula>AND(TRK_ARC_KEY=4,$I$199&lt;&gt;"")</formula>
    </cfRule>
  </conditionalFormatting>
  <conditionalFormatting sqref="I200">
    <cfRule type="expression" dxfId="22" priority="174" stopIfTrue="1">
      <formula>AND(TRK_ARC_KEY=4,$I$200&lt;&gt;"")</formula>
    </cfRule>
  </conditionalFormatting>
  <conditionalFormatting sqref="I201">
    <cfRule type="expression" dxfId="21" priority="171" stopIfTrue="1">
      <formula>AND(TRK_ARC_KEY=4,$I$201&lt;&gt;"")</formula>
    </cfRule>
  </conditionalFormatting>
  <conditionalFormatting sqref="I202">
    <cfRule type="expression" dxfId="20" priority="168" stopIfTrue="1">
      <formula>AND(TRK_ARC_KEY=4,$I$202&lt;&gt;"")</formula>
    </cfRule>
  </conditionalFormatting>
  <conditionalFormatting sqref="I203">
    <cfRule type="expression" dxfId="19" priority="165" stopIfTrue="1">
      <formula>AND(TRK_ARC_KEY=4,$I$203&lt;&gt;"")</formula>
    </cfRule>
  </conditionalFormatting>
  <conditionalFormatting sqref="I205">
    <cfRule type="expression" dxfId="18" priority="163" stopIfTrue="1">
      <formula>AND(TRK_ARC_KEY=4,$I$205&lt;&gt;"")</formula>
    </cfRule>
  </conditionalFormatting>
  <conditionalFormatting sqref="I206">
    <cfRule type="expression" dxfId="17" priority="160" stopIfTrue="1">
      <formula>AND(TRK_ARC_KEY=4,$I$206&lt;&gt;"")</formula>
    </cfRule>
  </conditionalFormatting>
  <conditionalFormatting sqref="I207">
    <cfRule type="expression" dxfId="16" priority="157" stopIfTrue="1">
      <formula>AND(TRK_ARC_KEY=4,$I$207&lt;&gt;"")</formula>
    </cfRule>
  </conditionalFormatting>
  <conditionalFormatting sqref="I208">
    <cfRule type="expression" dxfId="15" priority="154" stopIfTrue="1">
      <formula>AND(TRK_ARC_KEY=4,$I$208&lt;&gt;"")</formula>
    </cfRule>
  </conditionalFormatting>
  <conditionalFormatting sqref="I209">
    <cfRule type="expression" dxfId="14" priority="84" stopIfTrue="1">
      <formula>AND(TRK_ARC_KEY=4,$I$209&lt;&gt;"")</formula>
    </cfRule>
  </conditionalFormatting>
  <conditionalFormatting sqref="I211">
    <cfRule type="expression" dxfId="13" priority="139" stopIfTrue="1">
      <formula>AND(TRK_ARC_KEY=4,$I$211&lt;&gt;"")</formula>
    </cfRule>
  </conditionalFormatting>
  <conditionalFormatting sqref="I212">
    <cfRule type="expression" dxfId="12" priority="136" stopIfTrue="1">
      <formula>AND(TRK_ARC_KEY=4,$I$212&lt;&gt;"")</formula>
    </cfRule>
  </conditionalFormatting>
  <conditionalFormatting sqref="I214">
    <cfRule type="expression" dxfId="11" priority="147" stopIfTrue="1">
      <formula>AND(TRK_ARC_KEY=4,$I$214&lt;&gt;"")</formula>
    </cfRule>
  </conditionalFormatting>
  <conditionalFormatting sqref="I215">
    <cfRule type="expression" dxfId="10" priority="144" stopIfTrue="1">
      <formula>AND(TRK_ARC_KEY=4,$I$215&lt;&gt;"")</formula>
    </cfRule>
  </conditionalFormatting>
  <conditionalFormatting sqref="I216">
    <cfRule type="expression" dxfId="9" priority="124" stopIfTrue="1">
      <formula>AND(TRK_ARC_KEY=4,$I$216&lt;&gt;"")</formula>
    </cfRule>
  </conditionalFormatting>
  <conditionalFormatting sqref="I221">
    <cfRule type="expression" dxfId="8" priority="130" stopIfTrue="1">
      <formula>AND(TRK_ARC_KEY=4,$I$221&lt;&gt;"")</formula>
    </cfRule>
  </conditionalFormatting>
  <conditionalFormatting sqref="I222">
    <cfRule type="expression" dxfId="7" priority="127" stopIfTrue="1">
      <formula>AND(TRK_ARC_KEY=4,$I$222&lt;&gt;"")</formula>
    </cfRule>
  </conditionalFormatting>
  <conditionalFormatting sqref="I248">
    <cfRule type="expression" dxfId="6" priority="190" stopIfTrue="1">
      <formula>AND(LATA_STATUS=2,$I$248&lt;&gt;"")</formula>
    </cfRule>
  </conditionalFormatting>
  <conditionalFormatting sqref="I249">
    <cfRule type="expression" dxfId="5" priority="187" stopIfTrue="1">
      <formula>AND(LATA_STATUS=2,$I$249&lt;&gt;"")</formula>
    </cfRule>
  </conditionalFormatting>
  <conditionalFormatting sqref="I250">
    <cfRule type="expression" dxfId="4" priority="184" stopIfTrue="1">
      <formula>AND(LATA_STATUS=2,$I$250&lt;&gt;"")</formula>
    </cfRule>
  </conditionalFormatting>
  <conditionalFormatting sqref="I251">
    <cfRule type="expression" dxfId="3" priority="81" stopIfTrue="1">
      <formula>AND(LATA_STATUS=2,$I$251&lt;&gt;"")</formula>
    </cfRule>
  </conditionalFormatting>
  <conditionalFormatting sqref="I272">
    <cfRule type="expression" dxfId="2" priority="196" stopIfTrue="1">
      <formula>AND(OR(OS_KEY=3,DA_KEY=3),$I$272&lt;&gt;"")</formula>
    </cfRule>
  </conditionalFormatting>
  <conditionalFormatting sqref="I273">
    <cfRule type="expression" dxfId="1" priority="194" stopIfTrue="1">
      <formula>AND(OR(OS_KEY=3,DA_KEY=3),$I$273&lt;&gt;"")</formula>
    </cfRule>
  </conditionalFormatting>
  <dataValidations xWindow="671" yWindow="500" count="10">
    <dataValidation allowBlank="1" showInputMessage="1" showErrorMessage="1" promptTitle="(XXX) XXX-XXXX" sqref="H371:I371 H281 H283:I283 H287:I287 H303:I303 H308:I308 H313:I313 H318:I318 H328:I328 H338:I338 H345:I345 H293:I294 H298:I298 H350:I350 H333:I333 H360:I360 H355:I355 H323:I323" xr:uid="{00000000-0002-0000-0000-000000000000}"/>
    <dataValidation type="list" allowBlank="1" showInputMessage="1" showErrorMessage="1" error="NOT ON LIST" prompt="SELECT FROM LIST" sqref="G270" xr:uid="{00000000-0002-0000-0000-000001000000}">
      <formula1>DA_TRK_LST</formula1>
    </dataValidation>
    <dataValidation type="list" allowBlank="1" showInputMessage="1" showErrorMessage="1" error="NOT ON LIST" prompt="SELECT FROM LIST" sqref="G263" xr:uid="{00000000-0002-0000-0000-000002000000}">
      <formula1>BLV_REQ_LST</formula1>
    </dataValidation>
    <dataValidation type="list" allowBlank="1" showInputMessage="1" showErrorMessage="1" error="NOT ON LIST" prompt="SELECT FROM LIST" sqref="G244:H244" xr:uid="{00000000-0002-0000-0000-000003000000}">
      <formula1>E911_FORM_LST</formula1>
    </dataValidation>
    <dataValidation type="list" allowBlank="1" showInputMessage="1" showErrorMessage="1" sqref="I176:I186" xr:uid="{00000000-0002-0000-0000-000004000000}">
      <formula1>ARC22_LST</formula1>
    </dataValidation>
    <dataValidation type="list" allowBlank="1" showInputMessage="1" showErrorMessage="1" error="NOT IN LIST" prompt="SELECT FROM LIST" sqref="H71:H73" xr:uid="{00000000-0002-0000-0000-000005000000}">
      <formula1>SS7_CLASS_LST</formula1>
    </dataValidation>
    <dataValidation type="list" allowBlank="1" showInputMessage="1" showErrorMessage="1" error="NOT IN LIST" prompt="SELECT FROM LIST" sqref="G61" xr:uid="{00000000-0002-0000-0000-000006000000}">
      <formula1>SS7TEST_STATUS_LST</formula1>
    </dataValidation>
    <dataValidation type="list" allowBlank="1" showInputMessage="1" showErrorMessage="1" error="NOT IN LIST" prompt="SELECT FROM LIST" sqref="G58" xr:uid="{00000000-0002-0000-0000-000007000000}">
      <formula1>SS7FORM_STATUS_LST</formula1>
    </dataValidation>
    <dataValidation type="list" allowBlank="1" showInputMessage="1" showErrorMessage="1" error="NOT IN LIST" prompt="SELECT FROM LIST" sqref="H48" xr:uid="{00000000-0002-0000-0000-000008000000}">
      <formula1>YESNO_LST</formula1>
    </dataValidation>
    <dataValidation type="list" allowBlank="1" showInputMessage="1" showErrorMessage="1" error="NOT IN LIST" prompt="SELECT FROM LIST" sqref="F30" xr:uid="{00000000-0002-0000-0000-000009000000}">
      <formula1>CERTIFICATION_LST</formula1>
    </dataValidation>
  </dataValidations>
  <hyperlinks>
    <hyperlink ref="G14" r:id="rId1" display="https://clec.att.com/clec/hb/shell.cfm?section=2838" xr:uid="{BEC477D2-F39F-4243-9F66-224D6B0E021B}"/>
    <hyperlink ref="H3:I3" r:id="rId2" display="CLEC Online Forms Page" xr:uid="{E5F489FE-6F8B-4AF4-A31E-AE246092D50E}"/>
    <hyperlink ref="G195:I195" r:id="rId3" display="CLEC Online Forms Page" xr:uid="{74EB51E8-CB7D-49B3-A676-7DCDD2C1CFDA}"/>
    <hyperlink ref="G228:I228" r:id="rId4" display="CLEC Online Forms Page" xr:uid="{DF32C77D-0656-4B71-8CCC-2EFF639939B5}"/>
    <hyperlink ref="G242:I242" r:id="rId5" display="CLEC Online Forms Page" xr:uid="{4AC7874A-7950-4484-BB0D-D4D10BAB692C}"/>
    <hyperlink ref="G256:I256" r:id="rId6" display="CLEC Online Forms Page" xr:uid="{0906B5CC-8C25-46F7-8394-5426836A6095}"/>
    <hyperlink ref="D365" r:id="rId7" display="https://clec.att.com/clec_escalation/index.cfm#" xr:uid="{F744673E-2059-4F80-AA85-033D604CFB68}"/>
    <hyperlink ref="D365:F365" r:id="rId8" display="CLEC Online Wholesale Account Manager Look UP" xr:uid="{84D34907-E7CD-4A73-9AA1-492805B7430A}"/>
  </hyperlinks>
  <printOptions horizontalCentered="1"/>
  <pageMargins left="0" right="0" top="0.5" bottom="0.5" header="0.3" footer="0.3"/>
  <pageSetup scale="87" fitToHeight="0" orientation="portrait" r:id="rId9"/>
  <headerFooter alignWithMargins="0">
    <oddFooter>&amp;L&amp;"Verdana,Bold"&amp;D&amp;C
&amp;R&amp;"Verdana,Bold"Page &amp;P of &amp;N</oddFooter>
  </headerFooter>
  <rowBreaks count="6" manualBreakCount="6">
    <brk id="49" max="9" man="1"/>
    <brk id="151" max="9" man="1"/>
    <brk id="187" max="16383" man="1"/>
    <brk id="236" max="16383" man="1"/>
    <brk id="274" max="16383" man="1"/>
    <brk id="340" max="9" man="1"/>
  </rowBreaks>
  <cellWatches>
    <cellWatch r="H263"/>
  </cellWatches>
  <drawing r:id="rId10"/>
  <legacyDrawing r:id="rId11"/>
  <mc:AlternateContent xmlns:mc="http://schemas.openxmlformats.org/markup-compatibility/2006">
    <mc:Choice Requires="x14">
      <controls>
        <mc:AlternateContent xmlns:mc="http://schemas.openxmlformats.org/markup-compatibility/2006">
          <mc:Choice Requires="x14">
            <control shapeId="1234" r:id="rId12" name="LATA">
              <controlPr defaultSize="0" autoLine="0" autoPict="0">
                <anchor moveWithCells="1">
                  <from>
                    <xdr:col>5</xdr:col>
                    <xdr:colOff>0</xdr:colOff>
                    <xdr:row>25</xdr:row>
                    <xdr:rowOff>0</xdr:rowOff>
                  </from>
                  <to>
                    <xdr:col>6</xdr:col>
                    <xdr:colOff>469900</xdr:colOff>
                    <xdr:row>26</xdr:row>
                    <xdr:rowOff>0</xdr:rowOff>
                  </to>
                </anchor>
              </controlPr>
            </control>
          </mc:Choice>
        </mc:AlternateContent>
        <mc:AlternateContent xmlns:mc="http://schemas.openxmlformats.org/markup-compatibility/2006">
          <mc:Choice Requires="x14">
            <control shapeId="1236" r:id="rId13" name="Drop Down 212">
              <controlPr defaultSize="0" autoLine="0" autoPict="0">
                <anchor moveWithCells="1">
                  <from>
                    <xdr:col>5</xdr:col>
                    <xdr:colOff>0</xdr:colOff>
                    <xdr:row>13</xdr:row>
                    <xdr:rowOff>0</xdr:rowOff>
                  </from>
                  <to>
                    <xdr:col>6</xdr:col>
                    <xdr:colOff>146050</xdr:colOff>
                    <xdr:row>14</xdr:row>
                    <xdr:rowOff>0</xdr:rowOff>
                  </to>
                </anchor>
              </controlPr>
            </control>
          </mc:Choice>
        </mc:AlternateContent>
        <mc:AlternateContent xmlns:mc="http://schemas.openxmlformats.org/markup-compatibility/2006">
          <mc:Choice Requires="x14">
            <control shapeId="1240" r:id="rId14" name="Drop Down 216">
              <controlPr defaultSize="0" autoLine="0" autoPict="0">
                <anchor moveWithCells="1">
                  <from>
                    <xdr:col>5</xdr:col>
                    <xdr:colOff>0</xdr:colOff>
                    <xdr:row>10</xdr:row>
                    <xdr:rowOff>107950</xdr:rowOff>
                  </from>
                  <to>
                    <xdr:col>6</xdr:col>
                    <xdr:colOff>12700</xdr:colOff>
                    <xdr:row>12</xdr:row>
                    <xdr:rowOff>0</xdr:rowOff>
                  </to>
                </anchor>
              </controlPr>
            </control>
          </mc:Choice>
        </mc:AlternateContent>
        <mc:AlternateContent xmlns:mc="http://schemas.openxmlformats.org/markup-compatibility/2006">
          <mc:Choice Requires="x14">
            <control shapeId="1241" r:id="rId15" name="Drop Down 217">
              <controlPr defaultSize="0" autoLine="0" autoPict="0">
                <anchor moveWithCells="1">
                  <from>
                    <xdr:col>5</xdr:col>
                    <xdr:colOff>0</xdr:colOff>
                    <xdr:row>257</xdr:row>
                    <xdr:rowOff>0</xdr:rowOff>
                  </from>
                  <to>
                    <xdr:col>6</xdr:col>
                    <xdr:colOff>107950</xdr:colOff>
                    <xdr:row>258</xdr:row>
                    <xdr:rowOff>0</xdr:rowOff>
                  </to>
                </anchor>
              </controlPr>
            </control>
          </mc:Choice>
        </mc:AlternateContent>
        <mc:AlternateContent xmlns:mc="http://schemas.openxmlformats.org/markup-compatibility/2006">
          <mc:Choice Requires="x14">
            <control shapeId="1245" r:id="rId16" name="Drop Down 221">
              <controlPr defaultSize="0" autoLine="0" autoPict="0">
                <anchor moveWithCells="1">
                  <from>
                    <xdr:col>5</xdr:col>
                    <xdr:colOff>0</xdr:colOff>
                    <xdr:row>264</xdr:row>
                    <xdr:rowOff>0</xdr:rowOff>
                  </from>
                  <to>
                    <xdr:col>6</xdr:col>
                    <xdr:colOff>107950</xdr:colOff>
                    <xdr:row>265</xdr:row>
                    <xdr:rowOff>0</xdr:rowOff>
                  </to>
                </anchor>
              </controlPr>
            </control>
          </mc:Choice>
        </mc:AlternateContent>
        <mc:AlternateContent xmlns:mc="http://schemas.openxmlformats.org/markup-compatibility/2006">
          <mc:Choice Requires="x14">
            <control shapeId="1250" r:id="rId17" name="Drop Down 226">
              <controlPr defaultSize="0" autoLine="0" autoPict="0">
                <anchor moveWithCells="1">
                  <from>
                    <xdr:col>5</xdr:col>
                    <xdr:colOff>0</xdr:colOff>
                    <xdr:row>53</xdr:row>
                    <xdr:rowOff>0</xdr:rowOff>
                  </from>
                  <to>
                    <xdr:col>6</xdr:col>
                    <xdr:colOff>107950</xdr:colOff>
                    <xdr:row>54</xdr:row>
                    <xdr:rowOff>0</xdr:rowOff>
                  </to>
                </anchor>
              </controlPr>
            </control>
          </mc:Choice>
        </mc:AlternateContent>
        <mc:AlternateContent xmlns:mc="http://schemas.openxmlformats.org/markup-compatibility/2006">
          <mc:Choice Requires="x14">
            <control shapeId="1380" r:id="rId18" name="Drop Down 356">
              <controlPr defaultSize="0" autoLine="0" autoPict="0">
                <anchor moveWithCells="1">
                  <from>
                    <xdr:col>5</xdr:col>
                    <xdr:colOff>0</xdr:colOff>
                    <xdr:row>23</xdr:row>
                    <xdr:rowOff>0</xdr:rowOff>
                  </from>
                  <to>
                    <xdr:col>6</xdr:col>
                    <xdr:colOff>12700</xdr:colOff>
                    <xdr:row>24</xdr:row>
                    <xdr:rowOff>0</xdr:rowOff>
                  </to>
                </anchor>
              </controlPr>
            </control>
          </mc:Choice>
        </mc:AlternateContent>
        <mc:AlternateContent xmlns:mc="http://schemas.openxmlformats.org/markup-compatibility/2006">
          <mc:Choice Requires="x14">
            <control shapeId="1382" r:id="rId19" name="Drop Down 358">
              <controlPr defaultSize="0" autoLine="0" autoPict="0">
                <anchor moveWithCells="1">
                  <from>
                    <xdr:col>5</xdr:col>
                    <xdr:colOff>0</xdr:colOff>
                    <xdr:row>196</xdr:row>
                    <xdr:rowOff>0</xdr:rowOff>
                  </from>
                  <to>
                    <xdr:col>6</xdr:col>
                    <xdr:colOff>146050</xdr:colOff>
                    <xdr:row>197</xdr:row>
                    <xdr:rowOff>0</xdr:rowOff>
                  </to>
                </anchor>
              </controlPr>
            </control>
          </mc:Choice>
        </mc:AlternateContent>
        <mc:AlternateContent xmlns:mc="http://schemas.openxmlformats.org/markup-compatibility/2006">
          <mc:Choice Requires="x14">
            <control shapeId="247616" r:id="rId20" name="Drop Down 3904">
              <controlPr defaultSize="0" autoLine="0" autoPict="0">
                <anchor moveWithCells="1">
                  <from>
                    <xdr:col>3</xdr:col>
                    <xdr:colOff>0</xdr:colOff>
                    <xdr:row>344</xdr:row>
                    <xdr:rowOff>0</xdr:rowOff>
                  </from>
                  <to>
                    <xdr:col>6</xdr:col>
                    <xdr:colOff>12700</xdr:colOff>
                    <xdr:row>345</xdr:row>
                    <xdr:rowOff>0</xdr:rowOff>
                  </to>
                </anchor>
              </controlPr>
            </control>
          </mc:Choice>
        </mc:AlternateContent>
        <mc:AlternateContent xmlns:mc="http://schemas.openxmlformats.org/markup-compatibility/2006">
          <mc:Choice Requires="x14">
            <control shapeId="247734" r:id="rId21" name="Drop Down 4022">
              <controlPr defaultSize="0" autoLine="0" autoPict="0">
                <anchor moveWithCells="1">
                  <from>
                    <xdr:col>5</xdr:col>
                    <xdr:colOff>0</xdr:colOff>
                    <xdr:row>12</xdr:row>
                    <xdr:rowOff>50800</xdr:rowOff>
                  </from>
                  <to>
                    <xdr:col>5</xdr:col>
                    <xdr:colOff>679450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40"/>
    <pageSetUpPr fitToPage="1"/>
  </sheetPr>
  <dimension ref="A1:IZ254"/>
  <sheetViews>
    <sheetView showGridLines="0" zoomScaleNormal="100" workbookViewId="0">
      <pane ySplit="16" topLeftCell="A17" activePane="bottomLeft" state="frozenSplit"/>
      <selection pane="bottomLeft" activeCell="A248" sqref="A248:XFD248"/>
    </sheetView>
  </sheetViews>
  <sheetFormatPr defaultColWidth="0" defaultRowHeight="12" customHeight="1" zeroHeight="1" x14ac:dyDescent="0.25"/>
  <cols>
    <col min="1" max="1" width="1" style="22" customWidth="1"/>
    <col min="2" max="2" width="11.6640625" style="22" customWidth="1"/>
    <col min="3" max="3" width="17.33203125" style="22" customWidth="1"/>
    <col min="4" max="4" width="16.44140625" style="22" customWidth="1"/>
    <col min="5" max="5" width="11.6640625" style="22" customWidth="1"/>
    <col min="6" max="6" width="7.6640625" style="22" customWidth="1"/>
    <col min="7" max="7" width="13" style="22" customWidth="1"/>
    <col min="8" max="8" width="8.44140625" style="22" customWidth="1"/>
    <col min="9" max="9" width="10.6640625" style="22" customWidth="1"/>
    <col min="10" max="10" width="12.6640625" style="22" customWidth="1"/>
    <col min="11" max="11" width="10.6640625" style="22" customWidth="1"/>
    <col min="12" max="12" width="16.44140625" style="22" customWidth="1"/>
    <col min="13" max="13" width="38.6640625" style="22" customWidth="1"/>
    <col min="14" max="17" width="9.6640625" style="22" customWidth="1"/>
    <col min="18" max="18" width="41.6640625" style="22" customWidth="1"/>
    <col min="19" max="19" width="1.6640625" style="22" customWidth="1"/>
    <col min="20" max="20" width="33.6640625" style="22" customWidth="1"/>
    <col min="21" max="21" width="1.6640625" style="22" customWidth="1"/>
    <col min="22" max="260" width="9.33203125" style="22" hidden="1" customWidth="1"/>
    <col min="261" max="16384" width="2" style="22" hidden="1"/>
  </cols>
  <sheetData>
    <row r="1" spans="2:25" s="16" customFormat="1" ht="23.15" customHeight="1" x14ac:dyDescent="0.25">
      <c r="B1" s="512" t="s">
        <v>1423</v>
      </c>
      <c r="C1" s="512"/>
      <c r="D1" s="512"/>
      <c r="E1" s="512"/>
      <c r="F1" s="512"/>
      <c r="G1" s="512"/>
      <c r="H1" s="512"/>
      <c r="I1" s="512"/>
      <c r="J1" s="512"/>
      <c r="K1" s="512"/>
      <c r="L1" s="512"/>
      <c r="M1" s="512"/>
      <c r="N1" s="512"/>
      <c r="O1" s="511" t="str">
        <f>VERSION</f>
        <v>Release: 25.04.01</v>
      </c>
      <c r="P1" s="511"/>
      <c r="Q1" s="511"/>
      <c r="R1" s="510" t="s">
        <v>1439</v>
      </c>
      <c r="S1" s="509"/>
      <c r="T1" s="281" t="s">
        <v>1410</v>
      </c>
      <c r="W1" s="15" t="e">
        <f>VLOOKUP(TRIM('Network Information'!G24),DATA!$AC$3:$AE$6,2,FALSE)</f>
        <v>#N/A</v>
      </c>
      <c r="X1" s="15" t="e">
        <f>VLOOKUP(TRIM('Network Information'!G24),DATA!$AC$3:$AF$6,4,FALSE)</f>
        <v>#N/A</v>
      </c>
    </row>
    <row r="2" spans="2:25" s="16" customFormat="1" ht="13.5" customHeight="1" x14ac:dyDescent="0.25">
      <c r="B2" s="512"/>
      <c r="C2" s="512"/>
      <c r="D2" s="512"/>
      <c r="E2" s="512"/>
      <c r="F2" s="512"/>
      <c r="G2" s="512"/>
      <c r="H2" s="512"/>
      <c r="I2" s="512"/>
      <c r="J2" s="512"/>
      <c r="K2" s="512"/>
      <c r="L2" s="512"/>
      <c r="M2" s="512"/>
      <c r="N2" s="512"/>
      <c r="O2" s="511"/>
      <c r="P2" s="511"/>
      <c r="Q2" s="511"/>
      <c r="R2" s="510"/>
      <c r="S2" s="509"/>
      <c r="T2" s="508" t="s">
        <v>1450</v>
      </c>
      <c r="U2" s="210"/>
      <c r="V2" s="210"/>
      <c r="W2" s="15" t="e">
        <f>VLOOKUP(TRIM('Network Information'!G24),DATA!$AC$3:$AE$6,3,FALSE)</f>
        <v>#N/A</v>
      </c>
      <c r="X2" s="210"/>
      <c r="Y2" s="210"/>
    </row>
    <row r="3" spans="2:25" s="16" customFormat="1" ht="3.75" customHeight="1" x14ac:dyDescent="0.25">
      <c r="B3" s="15"/>
      <c r="C3" s="15"/>
      <c r="D3" s="15"/>
      <c r="E3" s="15"/>
      <c r="F3" s="15"/>
      <c r="G3" s="15"/>
      <c r="H3" s="15"/>
      <c r="I3" s="15"/>
      <c r="J3" s="15"/>
      <c r="K3" s="15"/>
      <c r="L3" s="15"/>
      <c r="M3" s="15"/>
      <c r="N3" s="15"/>
      <c r="O3" s="15"/>
      <c r="P3" s="15"/>
      <c r="Q3" s="15"/>
      <c r="R3" s="510"/>
      <c r="S3" s="509"/>
      <c r="T3" s="508"/>
      <c r="U3" s="210"/>
      <c r="V3" s="210"/>
      <c r="W3" s="210"/>
      <c r="X3" s="210"/>
      <c r="Y3" s="210"/>
    </row>
    <row r="4" spans="2:25" s="18" customFormat="1" ht="14.25" customHeight="1" x14ac:dyDescent="0.25">
      <c r="B4" s="116"/>
      <c r="C4" s="119" t="s">
        <v>1158</v>
      </c>
      <c r="D4" s="449" t="str">
        <f>IF(ISBLANK(NAME),"",UPPER(NAME))</f>
        <v/>
      </c>
      <c r="E4" s="528"/>
      <c r="F4" s="529"/>
      <c r="G4" s="119" t="s">
        <v>0</v>
      </c>
      <c r="H4" s="481" t="str">
        <f>IF(ISBLANK(ACNA),"",UPPER(ACNA))</f>
        <v/>
      </c>
      <c r="I4" s="482"/>
      <c r="J4" s="17"/>
      <c r="K4" s="113"/>
      <c r="L4" s="113"/>
      <c r="M4" s="489" t="s">
        <v>1418</v>
      </c>
      <c r="N4" s="489"/>
      <c r="O4" s="518" t="str">
        <f>IF(ISBLANK(INSERV_DATE),"",INSERV_DATE)</f>
        <v/>
      </c>
      <c r="P4" s="518"/>
      <c r="Q4" s="15"/>
      <c r="R4" s="510"/>
      <c r="S4" s="509"/>
      <c r="T4" s="508"/>
      <c r="U4" s="210"/>
      <c r="V4" s="210"/>
      <c r="W4" s="210"/>
      <c r="X4" s="210"/>
      <c r="Y4" s="210"/>
    </row>
    <row r="5" spans="2:25" s="18" customFormat="1" ht="3.75" customHeight="1" x14ac:dyDescent="0.25">
      <c r="B5" s="113"/>
      <c r="C5" s="118"/>
      <c r="D5" s="17"/>
      <c r="E5" s="17"/>
      <c r="F5" s="17"/>
      <c r="G5" s="118"/>
      <c r="H5" s="17"/>
      <c r="I5" s="17"/>
      <c r="J5" s="17"/>
      <c r="K5" s="113"/>
      <c r="L5" s="113"/>
      <c r="M5" s="118"/>
      <c r="N5" s="118"/>
      <c r="O5" s="17"/>
      <c r="P5" s="17"/>
      <c r="Q5" s="17"/>
      <c r="R5" s="510"/>
      <c r="S5" s="509"/>
      <c r="T5" s="508"/>
      <c r="U5" s="210"/>
      <c r="V5" s="210"/>
      <c r="W5" s="210"/>
      <c r="X5" s="210"/>
      <c r="Y5" s="210"/>
    </row>
    <row r="6" spans="2:25" s="18" customFormat="1" ht="14.25" customHeight="1" x14ac:dyDescent="0.25">
      <c r="B6" s="116"/>
      <c r="C6" s="119" t="s">
        <v>1171</v>
      </c>
      <c r="D6" s="481" t="str">
        <f>IF(STATE&gt;1,VLOOKUP(STATE,STATE_TBL,2)&amp;" - "&amp;VLOOKUP(STATE,STATE_TBL,3),"")</f>
        <v/>
      </c>
      <c r="E6" s="482"/>
      <c r="F6" s="17"/>
      <c r="G6" s="119" t="s">
        <v>25</v>
      </c>
      <c r="H6" s="481" t="str">
        <f>IF(LATA&gt;1,VLOOKUP(LATA,LATA_LST_TBL,2),"")</f>
        <v/>
      </c>
      <c r="I6" s="519"/>
      <c r="J6" s="482"/>
      <c r="K6" s="113"/>
      <c r="L6" s="113"/>
      <c r="M6" s="489" t="s">
        <v>1419</v>
      </c>
      <c r="N6" s="490"/>
      <c r="O6" s="359"/>
      <c r="P6" s="360"/>
      <c r="Q6" s="360"/>
      <c r="R6" s="510"/>
      <c r="S6" s="509"/>
      <c r="T6" s="508"/>
      <c r="U6" s="210"/>
      <c r="V6" s="210"/>
      <c r="W6" s="210"/>
      <c r="X6" s="210"/>
      <c r="Y6" s="210"/>
    </row>
    <row r="7" spans="2:25" s="18" customFormat="1" ht="3.75" customHeight="1" x14ac:dyDescent="0.25">
      <c r="B7" s="114"/>
      <c r="C7" s="19"/>
      <c r="D7" s="19"/>
      <c r="E7" s="19"/>
      <c r="F7" s="19"/>
      <c r="G7" s="118"/>
      <c r="H7" s="19"/>
      <c r="I7" s="19"/>
      <c r="J7" s="19"/>
      <c r="K7" s="114"/>
      <c r="L7" s="114"/>
      <c r="M7" s="118"/>
      <c r="N7" s="118"/>
      <c r="O7" s="19"/>
      <c r="P7" s="19"/>
      <c r="Q7" s="19"/>
      <c r="R7" s="341" t="s">
        <v>1370</v>
      </c>
      <c r="S7" s="509"/>
      <c r="T7" s="508"/>
      <c r="U7" s="210"/>
      <c r="V7" s="210"/>
      <c r="W7" s="210"/>
      <c r="X7" s="210"/>
      <c r="Y7" s="210"/>
    </row>
    <row r="8" spans="2:25" s="18" customFormat="1" ht="15" customHeight="1" x14ac:dyDescent="0.25">
      <c r="B8" s="116"/>
      <c r="C8" s="79" t="str">
        <f>IF(OR(REGION=1,REGION=6),"","PSL CLLI:")</f>
        <v/>
      </c>
      <c r="D8" s="481" t="str">
        <f>IF(ISBLANK(PSL),"",UPPER(PSL))</f>
        <v/>
      </c>
      <c r="E8" s="482"/>
      <c r="F8" s="17"/>
      <c r="G8" s="119" t="s">
        <v>1169</v>
      </c>
      <c r="H8" s="481" t="str">
        <f>IF(ISBLANK(PROJECT_ID),"",UPPER(PROJECT_ID))</f>
        <v/>
      </c>
      <c r="I8" s="482"/>
      <c r="J8" s="19"/>
      <c r="K8" s="116"/>
      <c r="L8" s="116"/>
      <c r="M8" s="489" t="s">
        <v>1420</v>
      </c>
      <c r="N8" s="490"/>
      <c r="O8" s="484"/>
      <c r="P8" s="485"/>
      <c r="Q8" s="17"/>
      <c r="R8" s="341"/>
      <c r="S8" s="509"/>
      <c r="T8" s="508"/>
      <c r="U8" s="210"/>
      <c r="V8" s="210"/>
      <c r="W8" s="210"/>
      <c r="X8" s="210"/>
      <c r="Y8" s="210"/>
    </row>
    <row r="9" spans="2:25" s="18" customFormat="1" ht="3.75" customHeight="1" x14ac:dyDescent="0.25">
      <c r="B9" s="20"/>
      <c r="C9" s="20"/>
      <c r="D9" s="20"/>
      <c r="E9" s="20"/>
      <c r="F9" s="20"/>
      <c r="G9" s="20"/>
      <c r="H9" s="20"/>
      <c r="I9" s="20"/>
      <c r="J9" s="20"/>
      <c r="K9" s="20"/>
      <c r="L9" s="20"/>
      <c r="M9" s="20"/>
      <c r="N9" s="20"/>
      <c r="O9" s="20"/>
      <c r="P9" s="20"/>
      <c r="Q9" s="20"/>
      <c r="R9" s="20"/>
      <c r="S9" s="17"/>
      <c r="T9" s="508"/>
      <c r="U9" s="209"/>
      <c r="V9" s="209"/>
      <c r="W9" s="209"/>
    </row>
    <row r="10" spans="2:25" s="21" customFormat="1" ht="21.75" customHeight="1" x14ac:dyDescent="0.25">
      <c r="B10" s="498" t="str">
        <f>IF(REGION=6,"All columns must be completed. For assistance completing this forecast go to the '9-State Coding Grid' Tab",IF(REGION=1,"Select a State [See 'Network Information' Tab - Cell F24]","All columns must be completed. For assistance completing this forecast go to the '12-State Coding Grid Tab'"))</f>
        <v>Select a State [See 'Network Information' Tab - Cell F24]</v>
      </c>
      <c r="C10" s="499"/>
      <c r="D10" s="499"/>
      <c r="E10" s="499"/>
      <c r="F10" s="499"/>
      <c r="G10" s="499"/>
      <c r="H10" s="499"/>
      <c r="I10" s="499"/>
      <c r="J10" s="499"/>
      <c r="K10" s="499"/>
      <c r="L10" s="499"/>
      <c r="M10" s="500"/>
      <c r="N10" s="499"/>
      <c r="O10" s="499"/>
      <c r="P10" s="499"/>
      <c r="Q10" s="499"/>
      <c r="R10" s="499"/>
      <c r="S10" s="17"/>
      <c r="T10" s="508"/>
      <c r="U10" s="209"/>
      <c r="V10" s="209"/>
      <c r="W10" s="209"/>
    </row>
    <row r="11" spans="2:25" s="21" customFormat="1" ht="21.75" customHeight="1" x14ac:dyDescent="0.25">
      <c r="B11" s="515" t="s">
        <v>1455</v>
      </c>
      <c r="C11" s="515"/>
      <c r="D11" s="515"/>
      <c r="E11" s="515"/>
      <c r="F11" s="515"/>
      <c r="G11" s="515"/>
      <c r="H11" s="515"/>
      <c r="I11" s="515"/>
      <c r="J11" s="515"/>
      <c r="K11" s="515"/>
      <c r="L11" s="515"/>
      <c r="M11" s="272" t="s">
        <v>1434</v>
      </c>
      <c r="N11" s="282">
        <f>SUM($N17:$N250)</f>
        <v>0</v>
      </c>
      <c r="O11" s="282">
        <f>SUM($O17:$O250)</f>
        <v>0</v>
      </c>
      <c r="P11" s="282">
        <f>SUM($P17:$P250)</f>
        <v>0</v>
      </c>
      <c r="Q11" s="291"/>
      <c r="R11" s="493" t="s">
        <v>1417</v>
      </c>
      <c r="S11" s="17"/>
      <c r="T11" s="508"/>
      <c r="U11" s="209"/>
      <c r="V11" s="209"/>
      <c r="W11" s="209"/>
    </row>
    <row r="12" spans="2:25" s="21" customFormat="1" ht="21.75" customHeight="1" x14ac:dyDescent="0.25">
      <c r="B12" s="516"/>
      <c r="C12" s="516"/>
      <c r="D12" s="516"/>
      <c r="E12" s="516"/>
      <c r="F12" s="516"/>
      <c r="G12" s="516"/>
      <c r="H12" s="516"/>
      <c r="I12" s="516"/>
      <c r="J12" s="516"/>
      <c r="K12" s="516"/>
      <c r="L12" s="516"/>
      <c r="M12" s="272" t="s">
        <v>565</v>
      </c>
      <c r="N12" s="282">
        <f>IF(AND($N11&gt;0,$N11&lt;24),1,ROUNDUP($N11/24,0.1))</f>
        <v>0</v>
      </c>
      <c r="O12" s="282">
        <f>IF(AND($O11&gt;0,$O11&lt;24),1,ROUNDUP($O11/24,1))</f>
        <v>0</v>
      </c>
      <c r="P12" s="282">
        <f>IF(AND($P11&gt;0,$P11&lt;24),1,ROUNDUP($P11/24,1))</f>
        <v>0</v>
      </c>
      <c r="Q12" s="292"/>
      <c r="R12" s="494"/>
      <c r="S12" s="17"/>
      <c r="T12" s="508"/>
      <c r="U12" s="209"/>
      <c r="V12" s="209"/>
      <c r="W12" s="209"/>
    </row>
    <row r="13" spans="2:25" s="21" customFormat="1" ht="21.75" customHeight="1" x14ac:dyDescent="0.25">
      <c r="B13" s="517"/>
      <c r="C13" s="517"/>
      <c r="D13" s="517"/>
      <c r="E13" s="517"/>
      <c r="F13" s="517"/>
      <c r="G13" s="517"/>
      <c r="H13" s="517"/>
      <c r="I13" s="517"/>
      <c r="J13" s="517"/>
      <c r="K13" s="517"/>
      <c r="L13" s="517"/>
      <c r="M13" s="272" t="s">
        <v>566</v>
      </c>
      <c r="N13" s="293">
        <f>IF(AND($N12&gt;0,$N12&lt;28),1,ROUNDUP($N12/28,0.1))</f>
        <v>0</v>
      </c>
      <c r="O13" s="293">
        <f>IF(AND($O12&gt;0,$O12&lt;28),1,ROUNDUP($O12/28,1))</f>
        <v>0</v>
      </c>
      <c r="P13" s="293">
        <f>IF(AND($P12&gt;0,$P12&lt;28),1,ROUNDUP($P12/28,1))</f>
        <v>0</v>
      </c>
      <c r="Q13" s="292"/>
      <c r="R13" s="494"/>
      <c r="S13" s="17"/>
      <c r="T13" s="508"/>
      <c r="U13" s="209"/>
      <c r="V13" s="209"/>
      <c r="W13" s="209"/>
    </row>
    <row r="14" spans="2:25" s="18" customFormat="1" ht="19.5" customHeight="1" x14ac:dyDescent="0.25">
      <c r="B14" s="522" t="s">
        <v>1443</v>
      </c>
      <c r="C14" s="532" t="s">
        <v>1193</v>
      </c>
      <c r="D14" s="533"/>
      <c r="E14" s="520" t="s">
        <v>1192</v>
      </c>
      <c r="F14" s="520" t="s">
        <v>1191</v>
      </c>
      <c r="G14" s="520" t="s">
        <v>1190</v>
      </c>
      <c r="H14" s="505" t="s">
        <v>1189</v>
      </c>
      <c r="I14" s="530" t="s">
        <v>1186</v>
      </c>
      <c r="J14" s="531"/>
      <c r="K14" s="503" t="s">
        <v>1185</v>
      </c>
      <c r="L14" s="536" t="s">
        <v>1442</v>
      </c>
      <c r="M14" s="525" t="s">
        <v>1394</v>
      </c>
      <c r="N14" s="496" t="s">
        <v>1421</v>
      </c>
      <c r="O14" s="496"/>
      <c r="P14" s="496"/>
      <c r="Q14" s="497"/>
      <c r="R14" s="495"/>
      <c r="S14" s="17"/>
      <c r="T14" s="508"/>
      <c r="U14" s="17"/>
    </row>
    <row r="15" spans="2:25" s="18" customFormat="1" ht="14.5" customHeight="1" x14ac:dyDescent="0.25">
      <c r="B15" s="523"/>
      <c r="C15" s="513" t="s">
        <v>1194</v>
      </c>
      <c r="D15" s="534" t="s">
        <v>1195</v>
      </c>
      <c r="E15" s="521"/>
      <c r="F15" s="521"/>
      <c r="G15" s="521"/>
      <c r="H15" s="506"/>
      <c r="I15" s="273" t="s">
        <v>1187</v>
      </c>
      <c r="J15" s="274" t="s">
        <v>1188</v>
      </c>
      <c r="K15" s="504"/>
      <c r="L15" s="537"/>
      <c r="M15" s="526"/>
      <c r="N15" s="491" t="str">
        <f>IF(REASON=3,"Current Quantity of DS0s","")</f>
        <v/>
      </c>
      <c r="O15" s="491" t="str">
        <f>IF(REASON=3,"DS0 Change Quantity Requested","")</f>
        <v/>
      </c>
      <c r="P15" s="501" t="str">
        <f>IF(REASON&gt;2,"Final Quantify
of DS0s 
In-Service","Quantity you are requesting")</f>
        <v>Quantity you are requesting</v>
      </c>
      <c r="Q15" s="487" t="s">
        <v>1422</v>
      </c>
      <c r="R15" s="486" t="s">
        <v>1416</v>
      </c>
      <c r="S15" s="17"/>
      <c r="T15" s="508"/>
      <c r="U15" s="17"/>
    </row>
    <row r="16" spans="2:25" s="18" customFormat="1" ht="32.15" customHeight="1" x14ac:dyDescent="0.25">
      <c r="B16" s="524"/>
      <c r="C16" s="514"/>
      <c r="D16" s="535"/>
      <c r="E16" s="275" t="s">
        <v>1395</v>
      </c>
      <c r="F16" s="275" t="s">
        <v>1396</v>
      </c>
      <c r="G16" s="275" t="s">
        <v>1397</v>
      </c>
      <c r="H16" s="275" t="s">
        <v>1398</v>
      </c>
      <c r="I16" s="275" t="s">
        <v>1399</v>
      </c>
      <c r="J16" s="276" t="s">
        <v>1400</v>
      </c>
      <c r="K16" s="277" t="s">
        <v>1401</v>
      </c>
      <c r="L16" s="538"/>
      <c r="M16" s="527"/>
      <c r="N16" s="492"/>
      <c r="O16" s="492"/>
      <c r="P16" s="502"/>
      <c r="Q16" s="488"/>
      <c r="R16" s="486"/>
      <c r="S16" s="17"/>
      <c r="T16" s="508"/>
      <c r="U16" s="17"/>
    </row>
    <row r="17" spans="2:21" s="18" customFormat="1" ht="24" customHeight="1" x14ac:dyDescent="0.25">
      <c r="B17" s="236"/>
      <c r="C17" s="226"/>
      <c r="D17" s="227"/>
      <c r="E17" s="228"/>
      <c r="F17" s="229"/>
      <c r="G17" s="230"/>
      <c r="H17" s="231"/>
      <c r="I17" s="232"/>
      <c r="J17" s="233"/>
      <c r="K17" s="234"/>
      <c r="L17" s="235"/>
      <c r="M17" s="228"/>
      <c r="N17" s="237"/>
      <c r="O17" s="237"/>
      <c r="P17" s="237"/>
      <c r="Q17" s="294"/>
      <c r="R17" s="228"/>
      <c r="S17" s="17"/>
      <c r="T17" s="508"/>
      <c r="U17" s="17"/>
    </row>
    <row r="18" spans="2:21" s="18" customFormat="1" ht="24" customHeight="1" x14ac:dyDescent="0.25">
      <c r="B18" s="236"/>
      <c r="C18" s="226"/>
      <c r="D18" s="227"/>
      <c r="E18" s="228"/>
      <c r="F18" s="229"/>
      <c r="G18" s="230"/>
      <c r="H18" s="231"/>
      <c r="I18" s="232"/>
      <c r="J18" s="233"/>
      <c r="K18" s="228"/>
      <c r="L18" s="235"/>
      <c r="M18" s="228"/>
      <c r="N18" s="237"/>
      <c r="O18" s="237"/>
      <c r="P18" s="237"/>
      <c r="Q18" s="294"/>
      <c r="R18" s="228"/>
      <c r="S18" s="17"/>
      <c r="T18" s="508"/>
      <c r="U18" s="17"/>
    </row>
    <row r="19" spans="2:21" s="18" customFormat="1" ht="24" customHeight="1" x14ac:dyDescent="0.25">
      <c r="B19" s="236"/>
      <c r="C19" s="226"/>
      <c r="D19" s="227"/>
      <c r="E19" s="228"/>
      <c r="F19" s="229"/>
      <c r="G19" s="230"/>
      <c r="H19" s="231"/>
      <c r="I19" s="232"/>
      <c r="J19" s="233"/>
      <c r="K19" s="228"/>
      <c r="L19" s="235"/>
      <c r="M19" s="228"/>
      <c r="N19" s="237"/>
      <c r="O19" s="237"/>
      <c r="P19" s="237"/>
      <c r="Q19" s="294"/>
      <c r="R19" s="228"/>
      <c r="S19" s="17"/>
      <c r="T19" s="507" t="s">
        <v>1361</v>
      </c>
      <c r="U19" s="17"/>
    </row>
    <row r="20" spans="2:21" s="18" customFormat="1" ht="24" customHeight="1" x14ac:dyDescent="0.25">
      <c r="B20" s="236"/>
      <c r="C20" s="226"/>
      <c r="D20" s="227"/>
      <c r="E20" s="228"/>
      <c r="F20" s="229"/>
      <c r="G20" s="230"/>
      <c r="H20" s="231"/>
      <c r="I20" s="232"/>
      <c r="J20" s="233"/>
      <c r="K20" s="228"/>
      <c r="L20" s="235"/>
      <c r="M20" s="228"/>
      <c r="N20" s="237"/>
      <c r="O20" s="237"/>
      <c r="P20" s="237"/>
      <c r="Q20" s="294"/>
      <c r="R20" s="228"/>
      <c r="S20" s="17"/>
      <c r="T20" s="507"/>
      <c r="U20" s="17"/>
    </row>
    <row r="21" spans="2:21" s="18" customFormat="1" ht="24" customHeight="1" x14ac:dyDescent="0.25">
      <c r="B21" s="236"/>
      <c r="C21" s="226"/>
      <c r="D21" s="227"/>
      <c r="E21" s="228"/>
      <c r="F21" s="229"/>
      <c r="G21" s="230"/>
      <c r="H21" s="231"/>
      <c r="I21" s="232"/>
      <c r="J21" s="233"/>
      <c r="K21" s="228"/>
      <c r="L21" s="235"/>
      <c r="M21" s="228"/>
      <c r="N21" s="237"/>
      <c r="O21" s="237"/>
      <c r="P21" s="237"/>
      <c r="Q21" s="294"/>
      <c r="R21" s="228"/>
      <c r="S21" s="17"/>
      <c r="T21" s="507"/>
      <c r="U21" s="17"/>
    </row>
    <row r="22" spans="2:21" s="18" customFormat="1" ht="24" customHeight="1" x14ac:dyDescent="0.25">
      <c r="B22" s="236"/>
      <c r="C22" s="226"/>
      <c r="D22" s="227"/>
      <c r="E22" s="228"/>
      <c r="F22" s="229"/>
      <c r="G22" s="230"/>
      <c r="H22" s="231"/>
      <c r="I22" s="232"/>
      <c r="J22" s="233"/>
      <c r="K22" s="228"/>
      <c r="L22" s="235"/>
      <c r="M22" s="228"/>
      <c r="N22" s="237"/>
      <c r="O22" s="237"/>
      <c r="P22" s="237"/>
      <c r="Q22" s="294"/>
      <c r="R22" s="228"/>
      <c r="S22" s="17"/>
      <c r="T22" s="264" t="str">
        <f>IFERROR(HYPERLINK("https://clec.att.com/clec/hb/shell.cfm?section=1507&amp;hb=1504"," CLEC Online 911 Page"),"")</f>
        <v xml:space="preserve"> CLEC Online 911 Page</v>
      </c>
      <c r="U22" s="17"/>
    </row>
    <row r="23" spans="2:21" s="18" customFormat="1" ht="24" customHeight="1" x14ac:dyDescent="0.25">
      <c r="B23" s="236"/>
      <c r="C23" s="226"/>
      <c r="D23" s="227"/>
      <c r="E23" s="228"/>
      <c r="F23" s="229"/>
      <c r="G23" s="230"/>
      <c r="H23" s="231"/>
      <c r="I23" s="232"/>
      <c r="J23" s="233"/>
      <c r="K23" s="228"/>
      <c r="L23" s="235"/>
      <c r="M23" s="228"/>
      <c r="N23" s="237"/>
      <c r="O23" s="237"/>
      <c r="P23" s="237"/>
      <c r="Q23" s="294"/>
      <c r="R23" s="228"/>
      <c r="S23" s="17"/>
      <c r="T23" s="264"/>
      <c r="U23" s="17"/>
    </row>
    <row r="24" spans="2:21" s="18" customFormat="1" ht="24" customHeight="1" x14ac:dyDescent="0.25">
      <c r="B24" s="236"/>
      <c r="C24" s="226"/>
      <c r="D24" s="227"/>
      <c r="E24" s="228"/>
      <c r="F24" s="229"/>
      <c r="G24" s="230"/>
      <c r="H24" s="231"/>
      <c r="I24" s="232"/>
      <c r="J24" s="233"/>
      <c r="K24" s="228"/>
      <c r="L24" s="235"/>
      <c r="M24" s="228"/>
      <c r="N24" s="237"/>
      <c r="O24" s="237"/>
      <c r="P24" s="237"/>
      <c r="Q24" s="294"/>
      <c r="R24" s="228"/>
      <c r="S24" s="17"/>
      <c r="T24" s="483" t="str">
        <f>IF(REGION=6,"Note: Trunking ACLTs are no longer utilized in the SE Region for new trunking. PSL CLLI now utilized in SE Region","")</f>
        <v/>
      </c>
      <c r="U24" s="17"/>
    </row>
    <row r="25" spans="2:21" s="18" customFormat="1" ht="24" customHeight="1" x14ac:dyDescent="0.25">
      <c r="B25" s="236"/>
      <c r="C25" s="226"/>
      <c r="D25" s="227"/>
      <c r="E25" s="228"/>
      <c r="F25" s="229"/>
      <c r="G25" s="230"/>
      <c r="H25" s="231"/>
      <c r="I25" s="232"/>
      <c r="J25" s="233"/>
      <c r="K25" s="228"/>
      <c r="L25" s="235"/>
      <c r="M25" s="228"/>
      <c r="N25" s="237"/>
      <c r="O25" s="237"/>
      <c r="P25" s="237"/>
      <c r="Q25" s="294"/>
      <c r="R25" s="228"/>
      <c r="S25" s="17"/>
      <c r="T25" s="483"/>
      <c r="U25" s="17"/>
    </row>
    <row r="26" spans="2:21" s="18" customFormat="1" ht="24" customHeight="1" x14ac:dyDescent="0.25">
      <c r="B26" s="236"/>
      <c r="C26" s="226"/>
      <c r="D26" s="227"/>
      <c r="E26" s="228"/>
      <c r="F26" s="229"/>
      <c r="G26" s="230"/>
      <c r="H26" s="231"/>
      <c r="I26" s="232"/>
      <c r="J26" s="233"/>
      <c r="K26" s="228"/>
      <c r="L26" s="235"/>
      <c r="M26" s="228"/>
      <c r="N26" s="237"/>
      <c r="O26" s="237"/>
      <c r="P26" s="237"/>
      <c r="Q26" s="294"/>
      <c r="R26" s="228"/>
      <c r="S26" s="17"/>
      <c r="T26" s="483"/>
      <c r="U26" s="17"/>
    </row>
    <row r="27" spans="2:21" s="18" customFormat="1" ht="24" customHeight="1" x14ac:dyDescent="0.25">
      <c r="B27" s="236"/>
      <c r="C27" s="226"/>
      <c r="D27" s="227"/>
      <c r="E27" s="228"/>
      <c r="F27" s="229"/>
      <c r="G27" s="230"/>
      <c r="H27" s="231"/>
      <c r="I27" s="232"/>
      <c r="J27" s="233"/>
      <c r="K27" s="228"/>
      <c r="L27" s="235"/>
      <c r="M27" s="228"/>
      <c r="N27" s="237"/>
      <c r="O27" s="237"/>
      <c r="P27" s="237"/>
      <c r="Q27" s="294"/>
      <c r="R27" s="228"/>
      <c r="S27" s="17"/>
      <c r="T27" s="483"/>
      <c r="U27" s="17"/>
    </row>
    <row r="28" spans="2:21" s="18" customFormat="1" ht="24" customHeight="1" x14ac:dyDescent="0.25">
      <c r="B28" s="236"/>
      <c r="C28" s="226"/>
      <c r="D28" s="227"/>
      <c r="E28" s="228"/>
      <c r="F28" s="229"/>
      <c r="G28" s="230"/>
      <c r="H28" s="231"/>
      <c r="I28" s="232"/>
      <c r="J28" s="233"/>
      <c r="K28" s="228"/>
      <c r="L28" s="235"/>
      <c r="M28" s="228"/>
      <c r="N28" s="237"/>
      <c r="O28" s="237"/>
      <c r="P28" s="237"/>
      <c r="Q28" s="294"/>
      <c r="R28" s="228"/>
      <c r="S28" s="17"/>
      <c r="T28" s="483"/>
      <c r="U28" s="17"/>
    </row>
    <row r="29" spans="2:21" s="18" customFormat="1" ht="24" customHeight="1" x14ac:dyDescent="0.25">
      <c r="B29" s="236"/>
      <c r="C29" s="226"/>
      <c r="D29" s="227"/>
      <c r="E29" s="228"/>
      <c r="F29" s="229"/>
      <c r="G29" s="230"/>
      <c r="H29" s="231"/>
      <c r="I29" s="232"/>
      <c r="J29" s="233"/>
      <c r="K29" s="228"/>
      <c r="L29" s="235"/>
      <c r="M29" s="228"/>
      <c r="N29" s="237"/>
      <c r="O29" s="237"/>
      <c r="P29" s="237"/>
      <c r="Q29" s="294"/>
      <c r="R29" s="228"/>
      <c r="S29" s="17"/>
      <c r="T29" s="483"/>
      <c r="U29" s="17"/>
    </row>
    <row r="30" spans="2:21" s="18" customFormat="1" ht="24" customHeight="1" x14ac:dyDescent="0.25">
      <c r="B30" s="236"/>
      <c r="C30" s="226"/>
      <c r="D30" s="227"/>
      <c r="E30" s="228"/>
      <c r="F30" s="229"/>
      <c r="G30" s="230"/>
      <c r="H30" s="231"/>
      <c r="I30" s="232"/>
      <c r="J30" s="233"/>
      <c r="K30" s="228"/>
      <c r="L30" s="235"/>
      <c r="M30" s="228"/>
      <c r="N30" s="237"/>
      <c r="O30" s="237"/>
      <c r="P30" s="237"/>
      <c r="Q30" s="294"/>
      <c r="R30" s="228"/>
      <c r="S30" s="17"/>
      <c r="U30" s="17"/>
    </row>
    <row r="31" spans="2:21" s="18" customFormat="1" ht="24" customHeight="1" x14ac:dyDescent="0.25">
      <c r="B31" s="236"/>
      <c r="C31" s="226"/>
      <c r="D31" s="227"/>
      <c r="E31" s="228"/>
      <c r="F31" s="229"/>
      <c r="G31" s="230"/>
      <c r="H31" s="231"/>
      <c r="I31" s="232"/>
      <c r="J31" s="233"/>
      <c r="K31" s="228"/>
      <c r="L31" s="235"/>
      <c r="M31" s="228"/>
      <c r="N31" s="237"/>
      <c r="O31" s="237"/>
      <c r="P31" s="237"/>
      <c r="Q31" s="294"/>
      <c r="R31" s="228"/>
      <c r="S31" s="17"/>
      <c r="T31" s="241"/>
      <c r="U31" s="17"/>
    </row>
    <row r="32" spans="2:21" s="18" customFormat="1" ht="24" customHeight="1" x14ac:dyDescent="0.25">
      <c r="B32" s="236"/>
      <c r="C32" s="226"/>
      <c r="D32" s="227"/>
      <c r="E32" s="228"/>
      <c r="F32" s="229"/>
      <c r="G32" s="230"/>
      <c r="H32" s="231"/>
      <c r="I32" s="232"/>
      <c r="J32" s="233"/>
      <c r="K32" s="228"/>
      <c r="L32" s="235"/>
      <c r="M32" s="228"/>
      <c r="N32" s="237"/>
      <c r="O32" s="237"/>
      <c r="P32" s="237"/>
      <c r="Q32" s="294"/>
      <c r="R32" s="228"/>
      <c r="S32" s="17"/>
      <c r="T32" s="280"/>
      <c r="U32" s="17"/>
    </row>
    <row r="33" spans="2:21" s="18" customFormat="1" ht="24" customHeight="1" x14ac:dyDescent="0.25">
      <c r="B33" s="236"/>
      <c r="C33" s="226"/>
      <c r="D33" s="227"/>
      <c r="E33" s="228"/>
      <c r="F33" s="229"/>
      <c r="G33" s="230"/>
      <c r="H33" s="231"/>
      <c r="I33" s="232"/>
      <c r="J33" s="233"/>
      <c r="K33" s="228"/>
      <c r="L33" s="235"/>
      <c r="M33" s="228"/>
      <c r="N33" s="237"/>
      <c r="O33" s="237"/>
      <c r="P33" s="237"/>
      <c r="Q33" s="294"/>
      <c r="R33" s="228"/>
      <c r="S33" s="17"/>
      <c r="T33" s="280"/>
      <c r="U33" s="17"/>
    </row>
    <row r="34" spans="2:21" s="18" customFormat="1" ht="24" customHeight="1" x14ac:dyDescent="0.25">
      <c r="B34" s="236"/>
      <c r="C34" s="226"/>
      <c r="D34" s="227"/>
      <c r="E34" s="228"/>
      <c r="F34" s="229"/>
      <c r="G34" s="230"/>
      <c r="H34" s="231"/>
      <c r="I34" s="232"/>
      <c r="J34" s="233"/>
      <c r="K34" s="228"/>
      <c r="L34" s="235"/>
      <c r="M34" s="228"/>
      <c r="N34" s="237"/>
      <c r="O34" s="237"/>
      <c r="P34" s="237"/>
      <c r="Q34" s="294"/>
      <c r="R34" s="228"/>
      <c r="S34" s="17"/>
      <c r="T34" s="280"/>
      <c r="U34" s="17"/>
    </row>
    <row r="35" spans="2:21" s="18" customFormat="1" ht="24" customHeight="1" x14ac:dyDescent="0.25">
      <c r="B35" s="236"/>
      <c r="C35" s="226"/>
      <c r="D35" s="227"/>
      <c r="E35" s="228"/>
      <c r="F35" s="229"/>
      <c r="G35" s="230"/>
      <c r="H35" s="231"/>
      <c r="I35" s="232"/>
      <c r="J35" s="233"/>
      <c r="K35" s="228"/>
      <c r="L35" s="235"/>
      <c r="M35" s="228"/>
      <c r="N35" s="237"/>
      <c r="O35" s="237"/>
      <c r="P35" s="237"/>
      <c r="Q35" s="294"/>
      <c r="R35" s="228"/>
      <c r="S35" s="17"/>
      <c r="T35" s="280"/>
      <c r="U35" s="17"/>
    </row>
    <row r="36" spans="2:21" s="18" customFormat="1" ht="24" customHeight="1" x14ac:dyDescent="0.25">
      <c r="B36" s="236"/>
      <c r="C36" s="226"/>
      <c r="D36" s="227"/>
      <c r="E36" s="228"/>
      <c r="F36" s="229"/>
      <c r="G36" s="230"/>
      <c r="H36" s="231"/>
      <c r="I36" s="232"/>
      <c r="J36" s="233"/>
      <c r="K36" s="228"/>
      <c r="L36" s="235"/>
      <c r="M36" s="228"/>
      <c r="N36" s="237"/>
      <c r="O36" s="237"/>
      <c r="P36" s="237"/>
      <c r="Q36" s="294"/>
      <c r="R36" s="228"/>
      <c r="S36" s="17"/>
      <c r="T36" s="280"/>
      <c r="U36" s="17"/>
    </row>
    <row r="37" spans="2:21" s="18" customFormat="1" ht="24" customHeight="1" x14ac:dyDescent="0.25">
      <c r="B37" s="236"/>
      <c r="C37" s="226"/>
      <c r="D37" s="227"/>
      <c r="E37" s="228"/>
      <c r="F37" s="229"/>
      <c r="G37" s="230"/>
      <c r="H37" s="231"/>
      <c r="I37" s="232"/>
      <c r="J37" s="233"/>
      <c r="K37" s="228"/>
      <c r="L37" s="235"/>
      <c r="M37" s="228"/>
      <c r="N37" s="237"/>
      <c r="O37" s="237"/>
      <c r="P37" s="237"/>
      <c r="Q37" s="294"/>
      <c r="R37" s="228"/>
      <c r="S37" s="17"/>
      <c r="T37" s="280"/>
      <c r="U37" s="17"/>
    </row>
    <row r="38" spans="2:21" s="18" customFormat="1" ht="24" customHeight="1" x14ac:dyDescent="0.25">
      <c r="B38" s="236"/>
      <c r="C38" s="226"/>
      <c r="D38" s="227"/>
      <c r="E38" s="228"/>
      <c r="F38" s="229"/>
      <c r="G38" s="230"/>
      <c r="H38" s="231"/>
      <c r="I38" s="232"/>
      <c r="J38" s="233"/>
      <c r="K38" s="228"/>
      <c r="L38" s="235"/>
      <c r="M38" s="228"/>
      <c r="N38" s="237"/>
      <c r="O38" s="237"/>
      <c r="P38" s="237"/>
      <c r="Q38" s="294"/>
      <c r="R38" s="228"/>
      <c r="S38" s="17"/>
      <c r="T38" s="280"/>
      <c r="U38" s="17"/>
    </row>
    <row r="39" spans="2:21" s="18" customFormat="1" ht="24" customHeight="1" x14ac:dyDescent="0.25">
      <c r="B39" s="236"/>
      <c r="C39" s="226"/>
      <c r="D39" s="227"/>
      <c r="E39" s="228"/>
      <c r="F39" s="229"/>
      <c r="G39" s="230"/>
      <c r="H39" s="231"/>
      <c r="I39" s="232"/>
      <c r="J39" s="233"/>
      <c r="K39" s="228"/>
      <c r="L39" s="235"/>
      <c r="M39" s="228"/>
      <c r="N39" s="237"/>
      <c r="O39" s="237"/>
      <c r="P39" s="237"/>
      <c r="Q39" s="294"/>
      <c r="R39" s="228"/>
      <c r="S39" s="17"/>
      <c r="T39" s="280"/>
      <c r="U39" s="17"/>
    </row>
    <row r="40" spans="2:21" s="18" customFormat="1" ht="24" customHeight="1" x14ac:dyDescent="0.25">
      <c r="B40" s="236"/>
      <c r="C40" s="226"/>
      <c r="D40" s="227"/>
      <c r="E40" s="228"/>
      <c r="F40" s="229"/>
      <c r="G40" s="230"/>
      <c r="H40" s="231"/>
      <c r="I40" s="232"/>
      <c r="J40" s="233"/>
      <c r="K40" s="228"/>
      <c r="L40" s="235"/>
      <c r="M40" s="228"/>
      <c r="N40" s="237"/>
      <c r="O40" s="237"/>
      <c r="P40" s="237"/>
      <c r="Q40" s="294"/>
      <c r="R40" s="228"/>
      <c r="S40" s="17"/>
      <c r="T40" s="280"/>
      <c r="U40" s="17"/>
    </row>
    <row r="41" spans="2:21" s="18" customFormat="1" ht="24" customHeight="1" x14ac:dyDescent="0.25">
      <c r="B41" s="236"/>
      <c r="C41" s="226"/>
      <c r="D41" s="227"/>
      <c r="E41" s="228"/>
      <c r="F41" s="229"/>
      <c r="G41" s="230"/>
      <c r="H41" s="231"/>
      <c r="I41" s="232"/>
      <c r="J41" s="233"/>
      <c r="K41" s="228"/>
      <c r="L41" s="235"/>
      <c r="M41" s="228"/>
      <c r="N41" s="237"/>
      <c r="O41" s="237"/>
      <c r="P41" s="237"/>
      <c r="Q41" s="294"/>
      <c r="R41" s="228"/>
      <c r="S41" s="17"/>
      <c r="T41" s="280"/>
      <c r="U41" s="17"/>
    </row>
    <row r="42" spans="2:21" s="18" customFormat="1" ht="24" customHeight="1" x14ac:dyDescent="0.25">
      <c r="B42" s="236"/>
      <c r="C42" s="226"/>
      <c r="D42" s="227"/>
      <c r="E42" s="228"/>
      <c r="F42" s="229"/>
      <c r="G42" s="230"/>
      <c r="H42" s="231"/>
      <c r="I42" s="232"/>
      <c r="J42" s="233"/>
      <c r="K42" s="228"/>
      <c r="L42" s="235"/>
      <c r="M42" s="228"/>
      <c r="N42" s="237"/>
      <c r="O42" s="237"/>
      <c r="P42" s="237"/>
      <c r="Q42" s="294"/>
      <c r="R42" s="228"/>
      <c r="S42" s="17"/>
      <c r="T42" s="280"/>
      <c r="U42" s="17"/>
    </row>
    <row r="43" spans="2:21" s="18" customFormat="1" ht="24" customHeight="1" x14ac:dyDescent="0.25">
      <c r="B43" s="236"/>
      <c r="C43" s="226"/>
      <c r="D43" s="227"/>
      <c r="E43" s="228"/>
      <c r="F43" s="229"/>
      <c r="G43" s="230"/>
      <c r="H43" s="231"/>
      <c r="I43" s="232"/>
      <c r="J43" s="233"/>
      <c r="K43" s="228"/>
      <c r="L43" s="235"/>
      <c r="M43" s="228"/>
      <c r="N43" s="237"/>
      <c r="O43" s="237"/>
      <c r="P43" s="237"/>
      <c r="Q43" s="294"/>
      <c r="R43" s="228"/>
      <c r="S43" s="17"/>
      <c r="U43" s="17"/>
    </row>
    <row r="44" spans="2:21" s="18" customFormat="1" ht="24" customHeight="1" x14ac:dyDescent="0.25">
      <c r="B44" s="236"/>
      <c r="C44" s="226"/>
      <c r="D44" s="227"/>
      <c r="E44" s="228"/>
      <c r="F44" s="229"/>
      <c r="G44" s="230"/>
      <c r="H44" s="231"/>
      <c r="I44" s="232"/>
      <c r="J44" s="233"/>
      <c r="K44" s="228"/>
      <c r="L44" s="235"/>
      <c r="M44" s="228"/>
      <c r="N44" s="237"/>
      <c r="O44" s="237"/>
      <c r="P44" s="237"/>
      <c r="Q44" s="294"/>
      <c r="R44" s="228"/>
      <c r="S44" s="17"/>
      <c r="U44" s="17"/>
    </row>
    <row r="45" spans="2:21" s="18" customFormat="1" ht="24" customHeight="1" x14ac:dyDescent="0.25">
      <c r="B45" s="236"/>
      <c r="C45" s="226"/>
      <c r="D45" s="227"/>
      <c r="E45" s="228"/>
      <c r="F45" s="229"/>
      <c r="G45" s="230"/>
      <c r="H45" s="231"/>
      <c r="I45" s="232"/>
      <c r="J45" s="233"/>
      <c r="K45" s="228"/>
      <c r="L45" s="235"/>
      <c r="M45" s="228"/>
      <c r="N45" s="237"/>
      <c r="O45" s="237"/>
      <c r="P45" s="237"/>
      <c r="Q45" s="294"/>
      <c r="R45" s="228"/>
      <c r="S45" s="17"/>
      <c r="U45" s="17"/>
    </row>
    <row r="46" spans="2:21" s="18" customFormat="1" ht="24" customHeight="1" x14ac:dyDescent="0.25">
      <c r="B46" s="236"/>
      <c r="C46" s="226"/>
      <c r="D46" s="227"/>
      <c r="E46" s="228"/>
      <c r="F46" s="229"/>
      <c r="G46" s="230"/>
      <c r="H46" s="231"/>
      <c r="I46" s="232"/>
      <c r="J46" s="233"/>
      <c r="K46" s="228"/>
      <c r="L46" s="235"/>
      <c r="M46" s="228"/>
      <c r="N46" s="237"/>
      <c r="O46" s="237"/>
      <c r="P46" s="237"/>
      <c r="Q46" s="294"/>
      <c r="R46" s="228"/>
      <c r="S46" s="17"/>
      <c r="U46" s="17"/>
    </row>
    <row r="47" spans="2:21" s="18" customFormat="1" ht="24" customHeight="1" x14ac:dyDescent="0.25">
      <c r="B47" s="236"/>
      <c r="C47" s="226"/>
      <c r="D47" s="227"/>
      <c r="E47" s="228"/>
      <c r="F47" s="229"/>
      <c r="G47" s="230"/>
      <c r="H47" s="231"/>
      <c r="I47" s="232"/>
      <c r="J47" s="233"/>
      <c r="K47" s="228"/>
      <c r="L47" s="235"/>
      <c r="M47" s="228"/>
      <c r="N47" s="237"/>
      <c r="O47" s="237"/>
      <c r="P47" s="237"/>
      <c r="Q47" s="294"/>
      <c r="R47" s="228"/>
      <c r="S47" s="17"/>
      <c r="U47" s="17"/>
    </row>
    <row r="48" spans="2:21" s="18" customFormat="1" ht="24" customHeight="1" x14ac:dyDescent="0.25">
      <c r="B48" s="236"/>
      <c r="C48" s="226"/>
      <c r="D48" s="227"/>
      <c r="E48" s="228"/>
      <c r="F48" s="229"/>
      <c r="G48" s="230"/>
      <c r="H48" s="231"/>
      <c r="I48" s="232"/>
      <c r="J48" s="233"/>
      <c r="K48" s="228"/>
      <c r="L48" s="235"/>
      <c r="M48" s="228"/>
      <c r="N48" s="237"/>
      <c r="O48" s="237"/>
      <c r="P48" s="237"/>
      <c r="Q48" s="294"/>
      <c r="R48" s="228"/>
      <c r="S48" s="17"/>
      <c r="U48" s="17"/>
    </row>
    <row r="49" spans="2:21" s="18" customFormat="1" ht="24" customHeight="1" x14ac:dyDescent="0.25">
      <c r="B49" s="236"/>
      <c r="C49" s="226"/>
      <c r="D49" s="227"/>
      <c r="E49" s="228"/>
      <c r="F49" s="229"/>
      <c r="G49" s="230"/>
      <c r="H49" s="231"/>
      <c r="I49" s="232"/>
      <c r="J49" s="233"/>
      <c r="K49" s="228"/>
      <c r="L49" s="235"/>
      <c r="M49" s="228"/>
      <c r="N49" s="237"/>
      <c r="O49" s="237"/>
      <c r="P49" s="237"/>
      <c r="Q49" s="294"/>
      <c r="R49" s="228"/>
      <c r="S49" s="17"/>
      <c r="U49" s="17"/>
    </row>
    <row r="50" spans="2:21" s="18" customFormat="1" ht="24" customHeight="1" x14ac:dyDescent="0.25">
      <c r="B50" s="236"/>
      <c r="C50" s="226"/>
      <c r="D50" s="227"/>
      <c r="E50" s="228"/>
      <c r="F50" s="229"/>
      <c r="G50" s="230"/>
      <c r="H50" s="231"/>
      <c r="I50" s="232"/>
      <c r="J50" s="233"/>
      <c r="K50" s="228"/>
      <c r="L50" s="235"/>
      <c r="M50" s="228"/>
      <c r="N50" s="237"/>
      <c r="O50" s="237"/>
      <c r="P50" s="237"/>
      <c r="Q50" s="294"/>
      <c r="R50" s="228"/>
      <c r="S50" s="17"/>
      <c r="U50" s="17"/>
    </row>
    <row r="51" spans="2:21" s="18" customFormat="1" ht="24" customHeight="1" x14ac:dyDescent="0.25">
      <c r="B51" s="236"/>
      <c r="C51" s="226"/>
      <c r="D51" s="227"/>
      <c r="E51" s="228"/>
      <c r="F51" s="229"/>
      <c r="G51" s="230"/>
      <c r="H51" s="231"/>
      <c r="I51" s="232"/>
      <c r="J51" s="233"/>
      <c r="K51" s="228"/>
      <c r="L51" s="235"/>
      <c r="M51" s="228"/>
      <c r="N51" s="237"/>
      <c r="O51" s="237"/>
      <c r="P51" s="237"/>
      <c r="Q51" s="294"/>
      <c r="R51" s="228"/>
      <c r="S51" s="17"/>
      <c r="U51" s="17"/>
    </row>
    <row r="52" spans="2:21" s="18" customFormat="1" ht="24" customHeight="1" x14ac:dyDescent="0.25">
      <c r="B52" s="236"/>
      <c r="C52" s="226"/>
      <c r="D52" s="227"/>
      <c r="E52" s="228"/>
      <c r="F52" s="229"/>
      <c r="G52" s="230"/>
      <c r="H52" s="231"/>
      <c r="I52" s="232"/>
      <c r="J52" s="233"/>
      <c r="K52" s="228"/>
      <c r="L52" s="235"/>
      <c r="M52" s="228"/>
      <c r="N52" s="237"/>
      <c r="O52" s="237"/>
      <c r="P52" s="237"/>
      <c r="Q52" s="294"/>
      <c r="R52" s="228"/>
      <c r="S52" s="17"/>
      <c r="U52" s="17"/>
    </row>
    <row r="53" spans="2:21" s="18" customFormat="1" ht="24" customHeight="1" x14ac:dyDescent="0.25">
      <c r="B53" s="236"/>
      <c r="C53" s="226"/>
      <c r="D53" s="227"/>
      <c r="E53" s="228"/>
      <c r="F53" s="229"/>
      <c r="G53" s="230"/>
      <c r="H53" s="231"/>
      <c r="I53" s="232"/>
      <c r="J53" s="233"/>
      <c r="K53" s="228"/>
      <c r="L53" s="235"/>
      <c r="M53" s="228"/>
      <c r="N53" s="237"/>
      <c r="O53" s="237"/>
      <c r="P53" s="237"/>
      <c r="Q53" s="294"/>
      <c r="R53" s="228"/>
      <c r="S53" s="17"/>
      <c r="T53" s="211" t="str">
        <f>IFERROR(HYPERLINK("https://clec.att.com/clec/hb/shell.cfm?section=" &amp;#REF! &amp; "&amp;hb=" &amp;#REF!,#REF! &amp; " CLEC Online 911 Page"),"")</f>
        <v/>
      </c>
      <c r="U53" s="17"/>
    </row>
    <row r="54" spans="2:21" s="18" customFormat="1" ht="24" customHeight="1" x14ac:dyDescent="0.25">
      <c r="B54" s="236"/>
      <c r="C54" s="226"/>
      <c r="D54" s="227"/>
      <c r="E54" s="228"/>
      <c r="F54" s="229"/>
      <c r="G54" s="230"/>
      <c r="H54" s="231"/>
      <c r="I54" s="232"/>
      <c r="J54" s="233"/>
      <c r="K54" s="228"/>
      <c r="L54" s="235"/>
      <c r="M54" s="228"/>
      <c r="N54" s="237"/>
      <c r="O54" s="237"/>
      <c r="P54" s="237"/>
      <c r="Q54" s="294"/>
      <c r="R54" s="228"/>
      <c r="S54" s="17"/>
      <c r="T54" s="81"/>
      <c r="U54" s="17"/>
    </row>
    <row r="55" spans="2:21" s="18" customFormat="1" ht="24" customHeight="1" x14ac:dyDescent="0.25">
      <c r="B55" s="236"/>
      <c r="C55" s="226"/>
      <c r="D55" s="227"/>
      <c r="E55" s="228"/>
      <c r="F55" s="229"/>
      <c r="G55" s="230"/>
      <c r="H55" s="231"/>
      <c r="I55" s="232"/>
      <c r="J55" s="233"/>
      <c r="K55" s="228"/>
      <c r="L55" s="235"/>
      <c r="M55" s="228"/>
      <c r="N55" s="237"/>
      <c r="O55" s="237"/>
      <c r="P55" s="237"/>
      <c r="Q55" s="294"/>
      <c r="R55" s="228"/>
      <c r="S55" s="17"/>
      <c r="T55" s="81"/>
      <c r="U55" s="17"/>
    </row>
    <row r="56" spans="2:21" s="18" customFormat="1" ht="24" customHeight="1" x14ac:dyDescent="0.25">
      <c r="B56" s="236"/>
      <c r="C56" s="226"/>
      <c r="D56" s="227"/>
      <c r="E56" s="228"/>
      <c r="F56" s="229"/>
      <c r="G56" s="230"/>
      <c r="H56" s="231"/>
      <c r="I56" s="232"/>
      <c r="J56" s="233"/>
      <c r="K56" s="228"/>
      <c r="L56" s="235"/>
      <c r="M56" s="228"/>
      <c r="N56" s="237"/>
      <c r="O56" s="237"/>
      <c r="P56" s="237"/>
      <c r="Q56" s="294"/>
      <c r="R56" s="228"/>
      <c r="S56" s="17"/>
      <c r="T56" s="81"/>
      <c r="U56" s="17"/>
    </row>
    <row r="57" spans="2:21" s="18" customFormat="1" ht="24" customHeight="1" x14ac:dyDescent="0.25">
      <c r="B57" s="236"/>
      <c r="C57" s="226"/>
      <c r="D57" s="227"/>
      <c r="E57" s="228"/>
      <c r="F57" s="229"/>
      <c r="G57" s="230"/>
      <c r="H57" s="231"/>
      <c r="I57" s="232"/>
      <c r="J57" s="233"/>
      <c r="K57" s="228"/>
      <c r="L57" s="235"/>
      <c r="M57" s="228"/>
      <c r="N57" s="237"/>
      <c r="O57" s="237"/>
      <c r="P57" s="237"/>
      <c r="Q57" s="294"/>
      <c r="R57" s="228"/>
      <c r="S57" s="17"/>
      <c r="T57" s="81"/>
      <c r="U57" s="17"/>
    </row>
    <row r="58" spans="2:21" s="18" customFormat="1" ht="24" customHeight="1" x14ac:dyDescent="0.25">
      <c r="B58" s="236"/>
      <c r="C58" s="226"/>
      <c r="D58" s="227"/>
      <c r="E58" s="228"/>
      <c r="F58" s="229"/>
      <c r="G58" s="230"/>
      <c r="H58" s="231"/>
      <c r="I58" s="232"/>
      <c r="J58" s="233"/>
      <c r="K58" s="228"/>
      <c r="L58" s="235"/>
      <c r="M58" s="228"/>
      <c r="N58" s="237"/>
      <c r="O58" s="237"/>
      <c r="P58" s="237"/>
      <c r="Q58" s="294"/>
      <c r="R58" s="228"/>
      <c r="S58" s="17"/>
      <c r="U58" s="17"/>
    </row>
    <row r="59" spans="2:21" s="18" customFormat="1" ht="24" customHeight="1" x14ac:dyDescent="0.25">
      <c r="B59" s="236"/>
      <c r="C59" s="226"/>
      <c r="D59" s="227"/>
      <c r="E59" s="228"/>
      <c r="F59" s="229"/>
      <c r="G59" s="230"/>
      <c r="H59" s="231"/>
      <c r="I59" s="232"/>
      <c r="J59" s="233"/>
      <c r="K59" s="228"/>
      <c r="L59" s="235"/>
      <c r="M59" s="228"/>
      <c r="N59" s="237"/>
      <c r="O59" s="237"/>
      <c r="P59" s="237"/>
      <c r="Q59" s="294"/>
      <c r="R59" s="228"/>
      <c r="S59" s="17"/>
      <c r="U59" s="17"/>
    </row>
    <row r="60" spans="2:21" s="18" customFormat="1" ht="24" customHeight="1" x14ac:dyDescent="0.25">
      <c r="B60" s="236"/>
      <c r="C60" s="226"/>
      <c r="D60" s="227"/>
      <c r="E60" s="228"/>
      <c r="F60" s="229"/>
      <c r="G60" s="230"/>
      <c r="H60" s="231"/>
      <c r="I60" s="232"/>
      <c r="J60" s="233"/>
      <c r="K60" s="228"/>
      <c r="L60" s="235"/>
      <c r="M60" s="228"/>
      <c r="N60" s="237"/>
      <c r="O60" s="237"/>
      <c r="P60" s="237"/>
      <c r="Q60" s="294"/>
      <c r="R60" s="228"/>
      <c r="S60" s="17"/>
      <c r="U60" s="17"/>
    </row>
    <row r="61" spans="2:21" s="18" customFormat="1" ht="24" customHeight="1" x14ac:dyDescent="0.25">
      <c r="B61" s="236"/>
      <c r="C61" s="226"/>
      <c r="D61" s="227"/>
      <c r="E61" s="228"/>
      <c r="F61" s="229"/>
      <c r="G61" s="230"/>
      <c r="H61" s="231"/>
      <c r="I61" s="232"/>
      <c r="J61" s="233"/>
      <c r="K61" s="228"/>
      <c r="L61" s="235"/>
      <c r="M61" s="228"/>
      <c r="N61" s="237"/>
      <c r="O61" s="237"/>
      <c r="P61" s="237"/>
      <c r="Q61" s="294"/>
      <c r="R61" s="228"/>
      <c r="S61" s="17"/>
      <c r="U61" s="17"/>
    </row>
    <row r="62" spans="2:21" s="18" customFormat="1" ht="24" customHeight="1" x14ac:dyDescent="0.25">
      <c r="B62" s="236"/>
      <c r="C62" s="226"/>
      <c r="D62" s="227"/>
      <c r="E62" s="228"/>
      <c r="F62" s="229"/>
      <c r="G62" s="230"/>
      <c r="H62" s="231"/>
      <c r="I62" s="232"/>
      <c r="J62" s="233"/>
      <c r="K62" s="228"/>
      <c r="L62" s="235"/>
      <c r="M62" s="228"/>
      <c r="N62" s="237"/>
      <c r="O62" s="237"/>
      <c r="P62" s="237"/>
      <c r="Q62" s="294"/>
      <c r="R62" s="228"/>
      <c r="S62" s="17"/>
      <c r="U62" s="17"/>
    </row>
    <row r="63" spans="2:21" s="18" customFormat="1" ht="24" customHeight="1" x14ac:dyDescent="0.25">
      <c r="B63" s="236"/>
      <c r="C63" s="226"/>
      <c r="D63" s="227"/>
      <c r="E63" s="228"/>
      <c r="F63" s="229"/>
      <c r="G63" s="230"/>
      <c r="H63" s="231"/>
      <c r="I63" s="232"/>
      <c r="J63" s="233"/>
      <c r="K63" s="228"/>
      <c r="L63" s="235"/>
      <c r="M63" s="228"/>
      <c r="N63" s="237"/>
      <c r="O63" s="237"/>
      <c r="P63" s="237"/>
      <c r="Q63" s="294"/>
      <c r="R63" s="228"/>
      <c r="S63" s="17"/>
      <c r="U63" s="17"/>
    </row>
    <row r="64" spans="2:21" s="18" customFormat="1" ht="24" customHeight="1" x14ac:dyDescent="0.25">
      <c r="B64" s="236"/>
      <c r="C64" s="226"/>
      <c r="D64" s="227"/>
      <c r="E64" s="228"/>
      <c r="F64" s="229"/>
      <c r="G64" s="230"/>
      <c r="H64" s="231"/>
      <c r="I64" s="232"/>
      <c r="J64" s="233"/>
      <c r="K64" s="228"/>
      <c r="L64" s="235"/>
      <c r="M64" s="228"/>
      <c r="N64" s="237"/>
      <c r="O64" s="237"/>
      <c r="P64" s="237"/>
      <c r="Q64" s="294"/>
      <c r="R64" s="228"/>
      <c r="S64" s="17"/>
      <c r="U64" s="17"/>
    </row>
    <row r="65" spans="2:21" s="18" customFormat="1" ht="24" customHeight="1" x14ac:dyDescent="0.25">
      <c r="B65" s="236"/>
      <c r="C65" s="226"/>
      <c r="D65" s="227"/>
      <c r="E65" s="228"/>
      <c r="F65" s="229"/>
      <c r="G65" s="230"/>
      <c r="H65" s="231"/>
      <c r="I65" s="232"/>
      <c r="J65" s="233"/>
      <c r="K65" s="228"/>
      <c r="L65" s="235"/>
      <c r="M65" s="228"/>
      <c r="N65" s="237"/>
      <c r="O65" s="237"/>
      <c r="P65" s="237"/>
      <c r="Q65" s="294"/>
      <c r="R65" s="228"/>
      <c r="S65" s="17"/>
      <c r="U65" s="17"/>
    </row>
    <row r="66" spans="2:21" s="18" customFormat="1" ht="24" customHeight="1" x14ac:dyDescent="0.25">
      <c r="B66" s="236"/>
      <c r="C66" s="226"/>
      <c r="D66" s="227"/>
      <c r="E66" s="228"/>
      <c r="F66" s="229"/>
      <c r="G66" s="230"/>
      <c r="H66" s="231"/>
      <c r="I66" s="232"/>
      <c r="J66" s="233"/>
      <c r="K66" s="228"/>
      <c r="L66" s="235"/>
      <c r="M66" s="228"/>
      <c r="N66" s="237"/>
      <c r="O66" s="237"/>
      <c r="P66" s="237"/>
      <c r="Q66" s="294"/>
      <c r="R66" s="228"/>
      <c r="S66" s="17"/>
      <c r="U66" s="17"/>
    </row>
    <row r="67" spans="2:21" s="18" customFormat="1" ht="24" customHeight="1" x14ac:dyDescent="0.25">
      <c r="B67" s="236"/>
      <c r="C67" s="226"/>
      <c r="D67" s="227"/>
      <c r="E67" s="228"/>
      <c r="F67" s="229"/>
      <c r="G67" s="230"/>
      <c r="H67" s="231"/>
      <c r="I67" s="232"/>
      <c r="J67" s="233"/>
      <c r="K67" s="228"/>
      <c r="L67" s="235"/>
      <c r="M67" s="228"/>
      <c r="N67" s="237"/>
      <c r="O67" s="237"/>
      <c r="P67" s="237"/>
      <c r="Q67" s="294"/>
      <c r="R67" s="228"/>
      <c r="S67" s="17"/>
      <c r="U67" s="17"/>
    </row>
    <row r="68" spans="2:21" s="18" customFormat="1" ht="24" customHeight="1" x14ac:dyDescent="0.25">
      <c r="B68" s="236"/>
      <c r="C68" s="226"/>
      <c r="D68" s="227"/>
      <c r="E68" s="228"/>
      <c r="F68" s="229"/>
      <c r="G68" s="230"/>
      <c r="H68" s="231"/>
      <c r="I68" s="232"/>
      <c r="J68" s="233"/>
      <c r="K68" s="228"/>
      <c r="L68" s="235"/>
      <c r="M68" s="228"/>
      <c r="N68" s="237"/>
      <c r="O68" s="237"/>
      <c r="P68" s="237"/>
      <c r="Q68" s="294"/>
      <c r="R68" s="228"/>
      <c r="S68" s="17"/>
      <c r="U68" s="17"/>
    </row>
    <row r="69" spans="2:21" s="18" customFormat="1" ht="24" customHeight="1" x14ac:dyDescent="0.25">
      <c r="B69" s="236"/>
      <c r="C69" s="226"/>
      <c r="D69" s="227"/>
      <c r="E69" s="228"/>
      <c r="F69" s="229"/>
      <c r="G69" s="230"/>
      <c r="H69" s="231"/>
      <c r="I69" s="232"/>
      <c r="J69" s="233"/>
      <c r="K69" s="228"/>
      <c r="L69" s="235"/>
      <c r="M69" s="228"/>
      <c r="N69" s="237"/>
      <c r="O69" s="237"/>
      <c r="P69" s="237"/>
      <c r="Q69" s="294"/>
      <c r="R69" s="228"/>
      <c r="S69" s="17"/>
      <c r="U69" s="17"/>
    </row>
    <row r="70" spans="2:21" s="18" customFormat="1" ht="24" customHeight="1" x14ac:dyDescent="0.25">
      <c r="B70" s="236"/>
      <c r="C70" s="226"/>
      <c r="D70" s="227"/>
      <c r="E70" s="228"/>
      <c r="F70" s="229"/>
      <c r="G70" s="230"/>
      <c r="H70" s="231"/>
      <c r="I70" s="232"/>
      <c r="J70" s="233"/>
      <c r="K70" s="228"/>
      <c r="L70" s="235"/>
      <c r="M70" s="228"/>
      <c r="N70" s="237"/>
      <c r="O70" s="237"/>
      <c r="P70" s="237"/>
      <c r="Q70" s="294"/>
      <c r="R70" s="228"/>
      <c r="S70" s="17"/>
      <c r="U70" s="17"/>
    </row>
    <row r="71" spans="2:21" s="18" customFormat="1" ht="24" customHeight="1" x14ac:dyDescent="0.25">
      <c r="B71" s="236"/>
      <c r="C71" s="226"/>
      <c r="D71" s="227"/>
      <c r="E71" s="228"/>
      <c r="F71" s="229"/>
      <c r="G71" s="230"/>
      <c r="H71" s="231"/>
      <c r="I71" s="232"/>
      <c r="J71" s="233"/>
      <c r="K71" s="228"/>
      <c r="L71" s="235"/>
      <c r="M71" s="228"/>
      <c r="N71" s="237"/>
      <c r="O71" s="237"/>
      <c r="P71" s="237"/>
      <c r="Q71" s="294"/>
      <c r="R71" s="228"/>
      <c r="S71" s="17"/>
      <c r="U71" s="17"/>
    </row>
    <row r="72" spans="2:21" s="18" customFormat="1" ht="24" customHeight="1" x14ac:dyDescent="0.25">
      <c r="B72" s="236"/>
      <c r="C72" s="226"/>
      <c r="D72" s="227"/>
      <c r="E72" s="228"/>
      <c r="F72" s="229"/>
      <c r="G72" s="230"/>
      <c r="H72" s="231"/>
      <c r="I72" s="232"/>
      <c r="J72" s="233"/>
      <c r="K72" s="228"/>
      <c r="L72" s="235"/>
      <c r="M72" s="228"/>
      <c r="N72" s="237"/>
      <c r="O72" s="237"/>
      <c r="P72" s="237"/>
      <c r="Q72" s="294"/>
      <c r="R72" s="228"/>
      <c r="S72" s="17"/>
      <c r="U72" s="17"/>
    </row>
    <row r="73" spans="2:21" s="18" customFormat="1" ht="24" customHeight="1" x14ac:dyDescent="0.25">
      <c r="B73" s="236"/>
      <c r="C73" s="226"/>
      <c r="D73" s="227"/>
      <c r="E73" s="228"/>
      <c r="F73" s="229"/>
      <c r="G73" s="230"/>
      <c r="H73" s="231"/>
      <c r="I73" s="232"/>
      <c r="J73" s="233"/>
      <c r="K73" s="228"/>
      <c r="L73" s="235"/>
      <c r="M73" s="228"/>
      <c r="N73" s="237"/>
      <c r="O73" s="237"/>
      <c r="P73" s="237"/>
      <c r="Q73" s="294"/>
      <c r="R73" s="228"/>
      <c r="S73" s="17"/>
      <c r="T73" s="211" t="str">
        <f>IFERROR(HYPERLINK("https://clec.att.com/clec/hb/shell.cfm?section=" &amp; W1 &amp; "&amp;hb=" &amp; W2,X1 &amp; " CLEC Online 911 Page"),"")</f>
        <v/>
      </c>
      <c r="U73" s="17"/>
    </row>
    <row r="74" spans="2:21" s="18" customFormat="1" ht="24" customHeight="1" x14ac:dyDescent="0.25">
      <c r="B74" s="236"/>
      <c r="C74" s="226"/>
      <c r="D74" s="227"/>
      <c r="E74" s="228"/>
      <c r="F74" s="229"/>
      <c r="G74" s="230"/>
      <c r="H74" s="231"/>
      <c r="I74" s="232"/>
      <c r="J74" s="233"/>
      <c r="K74" s="228"/>
      <c r="L74" s="235"/>
      <c r="M74" s="228"/>
      <c r="N74" s="237"/>
      <c r="O74" s="237"/>
      <c r="P74" s="237"/>
      <c r="Q74" s="294"/>
      <c r="R74" s="228"/>
      <c r="S74" s="17"/>
      <c r="T74" s="81"/>
      <c r="U74" s="17"/>
    </row>
    <row r="75" spans="2:21" s="18" customFormat="1" ht="24" customHeight="1" x14ac:dyDescent="0.25">
      <c r="B75" s="236"/>
      <c r="C75" s="226"/>
      <c r="D75" s="227"/>
      <c r="E75" s="228"/>
      <c r="F75" s="229"/>
      <c r="G75" s="230"/>
      <c r="H75" s="231"/>
      <c r="I75" s="232"/>
      <c r="J75" s="233"/>
      <c r="K75" s="228"/>
      <c r="L75" s="235"/>
      <c r="M75" s="228"/>
      <c r="N75" s="237"/>
      <c r="O75" s="237"/>
      <c r="P75" s="237"/>
      <c r="Q75" s="294"/>
      <c r="R75" s="228"/>
      <c r="S75" s="17"/>
      <c r="T75" s="81"/>
      <c r="U75" s="17"/>
    </row>
    <row r="76" spans="2:21" s="18" customFormat="1" ht="24" customHeight="1" x14ac:dyDescent="0.25">
      <c r="B76" s="236"/>
      <c r="C76" s="226"/>
      <c r="D76" s="227"/>
      <c r="E76" s="228"/>
      <c r="F76" s="229"/>
      <c r="G76" s="230"/>
      <c r="H76" s="231"/>
      <c r="I76" s="232"/>
      <c r="J76" s="233"/>
      <c r="K76" s="228"/>
      <c r="L76" s="235"/>
      <c r="M76" s="228"/>
      <c r="N76" s="237"/>
      <c r="O76" s="237"/>
      <c r="P76" s="237"/>
      <c r="Q76" s="294"/>
      <c r="R76" s="228"/>
      <c r="S76" s="17"/>
      <c r="T76" s="81"/>
      <c r="U76" s="17"/>
    </row>
    <row r="77" spans="2:21" s="18" customFormat="1" ht="24" customHeight="1" x14ac:dyDescent="0.25">
      <c r="B77" s="236"/>
      <c r="C77" s="226"/>
      <c r="D77" s="227"/>
      <c r="E77" s="228"/>
      <c r="F77" s="229"/>
      <c r="G77" s="230"/>
      <c r="H77" s="231"/>
      <c r="I77" s="232"/>
      <c r="J77" s="233"/>
      <c r="K77" s="228"/>
      <c r="L77" s="235"/>
      <c r="M77" s="228"/>
      <c r="N77" s="237"/>
      <c r="O77" s="237"/>
      <c r="P77" s="237"/>
      <c r="Q77" s="294"/>
      <c r="R77" s="228"/>
      <c r="S77" s="17"/>
      <c r="T77" s="81"/>
      <c r="U77" s="17"/>
    </row>
    <row r="78" spans="2:21" s="18" customFormat="1" ht="24" customHeight="1" x14ac:dyDescent="0.25">
      <c r="B78" s="236"/>
      <c r="C78" s="226"/>
      <c r="D78" s="227"/>
      <c r="E78" s="228"/>
      <c r="F78" s="229"/>
      <c r="G78" s="230"/>
      <c r="H78" s="231"/>
      <c r="I78" s="232"/>
      <c r="J78" s="233"/>
      <c r="K78" s="228"/>
      <c r="L78" s="235"/>
      <c r="M78" s="228"/>
      <c r="N78" s="237"/>
      <c r="O78" s="237"/>
      <c r="P78" s="237"/>
      <c r="Q78" s="294"/>
      <c r="R78" s="228"/>
      <c r="S78" s="17"/>
      <c r="U78" s="17"/>
    </row>
    <row r="79" spans="2:21" s="18" customFormat="1" ht="24" customHeight="1" x14ac:dyDescent="0.25">
      <c r="B79" s="236"/>
      <c r="C79" s="226"/>
      <c r="D79" s="227"/>
      <c r="E79" s="228"/>
      <c r="F79" s="229"/>
      <c r="G79" s="230"/>
      <c r="H79" s="231"/>
      <c r="I79" s="232"/>
      <c r="J79" s="233"/>
      <c r="K79" s="228"/>
      <c r="L79" s="235"/>
      <c r="M79" s="228"/>
      <c r="N79" s="237"/>
      <c r="O79" s="237"/>
      <c r="P79" s="237"/>
      <c r="Q79" s="294"/>
      <c r="R79" s="228"/>
      <c r="S79" s="17"/>
      <c r="U79" s="17"/>
    </row>
    <row r="80" spans="2:21" s="18" customFormat="1" ht="24" customHeight="1" x14ac:dyDescent="0.25">
      <c r="B80" s="236"/>
      <c r="C80" s="226"/>
      <c r="D80" s="227"/>
      <c r="E80" s="228"/>
      <c r="F80" s="229"/>
      <c r="G80" s="230"/>
      <c r="H80" s="231"/>
      <c r="I80" s="232"/>
      <c r="J80" s="233"/>
      <c r="K80" s="228"/>
      <c r="L80" s="235"/>
      <c r="M80" s="228"/>
      <c r="N80" s="237"/>
      <c r="O80" s="237"/>
      <c r="P80" s="237"/>
      <c r="Q80" s="294"/>
      <c r="R80" s="228"/>
      <c r="S80" s="17"/>
      <c r="U80" s="17"/>
    </row>
    <row r="81" spans="2:21" s="18" customFormat="1" ht="24" customHeight="1" x14ac:dyDescent="0.25">
      <c r="B81" s="236"/>
      <c r="C81" s="226"/>
      <c r="D81" s="227"/>
      <c r="E81" s="228"/>
      <c r="F81" s="229"/>
      <c r="G81" s="230"/>
      <c r="H81" s="231"/>
      <c r="I81" s="232"/>
      <c r="J81" s="233"/>
      <c r="K81" s="228"/>
      <c r="L81" s="235"/>
      <c r="M81" s="228"/>
      <c r="N81" s="237"/>
      <c r="O81" s="237"/>
      <c r="P81" s="237"/>
      <c r="Q81" s="294"/>
      <c r="R81" s="228"/>
      <c r="S81" s="17"/>
      <c r="U81" s="17"/>
    </row>
    <row r="82" spans="2:21" s="18" customFormat="1" ht="24" customHeight="1" x14ac:dyDescent="0.25">
      <c r="B82" s="236"/>
      <c r="C82" s="226"/>
      <c r="D82" s="227"/>
      <c r="E82" s="228"/>
      <c r="F82" s="229"/>
      <c r="G82" s="230"/>
      <c r="H82" s="231"/>
      <c r="I82" s="232"/>
      <c r="J82" s="233"/>
      <c r="K82" s="228"/>
      <c r="L82" s="235"/>
      <c r="M82" s="228"/>
      <c r="N82" s="237"/>
      <c r="O82" s="237"/>
      <c r="P82" s="237"/>
      <c r="Q82" s="294"/>
      <c r="R82" s="228"/>
      <c r="S82" s="17"/>
      <c r="U82" s="17"/>
    </row>
    <row r="83" spans="2:21" s="18" customFormat="1" ht="24" customHeight="1" x14ac:dyDescent="0.25">
      <c r="B83" s="236"/>
      <c r="C83" s="226"/>
      <c r="D83" s="227"/>
      <c r="E83" s="228"/>
      <c r="F83" s="229"/>
      <c r="G83" s="230"/>
      <c r="H83" s="231"/>
      <c r="I83" s="232"/>
      <c r="J83" s="233"/>
      <c r="K83" s="228"/>
      <c r="L83" s="235"/>
      <c r="M83" s="228"/>
      <c r="N83" s="237"/>
      <c r="O83" s="237"/>
      <c r="P83" s="237"/>
      <c r="Q83" s="294"/>
      <c r="R83" s="228"/>
      <c r="S83" s="17"/>
      <c r="U83" s="17"/>
    </row>
    <row r="84" spans="2:21" s="18" customFormat="1" ht="24" customHeight="1" x14ac:dyDescent="0.25">
      <c r="B84" s="236"/>
      <c r="C84" s="226"/>
      <c r="D84" s="227"/>
      <c r="E84" s="228"/>
      <c r="F84" s="229"/>
      <c r="G84" s="230"/>
      <c r="H84" s="231"/>
      <c r="I84" s="232"/>
      <c r="J84" s="233"/>
      <c r="K84" s="228"/>
      <c r="L84" s="235"/>
      <c r="M84" s="228"/>
      <c r="N84" s="237"/>
      <c r="O84" s="237"/>
      <c r="P84" s="237"/>
      <c r="Q84" s="294"/>
      <c r="R84" s="228"/>
      <c r="S84" s="17"/>
      <c r="U84" s="17"/>
    </row>
    <row r="85" spans="2:21" s="18" customFormat="1" ht="24" customHeight="1" x14ac:dyDescent="0.25">
      <c r="B85" s="236"/>
      <c r="C85" s="226"/>
      <c r="D85" s="227"/>
      <c r="E85" s="228"/>
      <c r="F85" s="229"/>
      <c r="G85" s="230"/>
      <c r="H85" s="231"/>
      <c r="I85" s="232"/>
      <c r="J85" s="233"/>
      <c r="K85" s="228"/>
      <c r="L85" s="235"/>
      <c r="M85" s="228"/>
      <c r="N85" s="237"/>
      <c r="O85" s="237"/>
      <c r="P85" s="237"/>
      <c r="Q85" s="294"/>
      <c r="R85" s="228"/>
      <c r="S85" s="17"/>
      <c r="U85" s="17"/>
    </row>
    <row r="86" spans="2:21" s="18" customFormat="1" ht="24" customHeight="1" x14ac:dyDescent="0.25">
      <c r="B86" s="236"/>
      <c r="C86" s="226"/>
      <c r="D86" s="227"/>
      <c r="E86" s="228"/>
      <c r="F86" s="229"/>
      <c r="G86" s="230"/>
      <c r="H86" s="231"/>
      <c r="I86" s="232"/>
      <c r="J86" s="233"/>
      <c r="K86" s="228"/>
      <c r="L86" s="235"/>
      <c r="M86" s="228"/>
      <c r="N86" s="237"/>
      <c r="O86" s="237"/>
      <c r="P86" s="237"/>
      <c r="Q86" s="294"/>
      <c r="R86" s="228"/>
      <c r="S86" s="17"/>
      <c r="U86" s="17"/>
    </row>
    <row r="87" spans="2:21" s="18" customFormat="1" ht="24" customHeight="1" x14ac:dyDescent="0.25">
      <c r="B87" s="236"/>
      <c r="C87" s="226"/>
      <c r="D87" s="227"/>
      <c r="E87" s="228"/>
      <c r="F87" s="229"/>
      <c r="G87" s="230"/>
      <c r="H87" s="231"/>
      <c r="I87" s="232"/>
      <c r="J87" s="233"/>
      <c r="K87" s="228"/>
      <c r="L87" s="235"/>
      <c r="M87" s="228"/>
      <c r="N87" s="237"/>
      <c r="O87" s="237"/>
      <c r="P87" s="237"/>
      <c r="Q87" s="294"/>
      <c r="R87" s="228"/>
      <c r="S87" s="17"/>
      <c r="U87" s="17"/>
    </row>
    <row r="88" spans="2:21" s="18" customFormat="1" ht="24" customHeight="1" x14ac:dyDescent="0.25">
      <c r="B88" s="236"/>
      <c r="C88" s="226"/>
      <c r="D88" s="227"/>
      <c r="E88" s="228"/>
      <c r="F88" s="229"/>
      <c r="G88" s="230"/>
      <c r="H88" s="231"/>
      <c r="I88" s="232"/>
      <c r="J88" s="233"/>
      <c r="K88" s="228"/>
      <c r="L88" s="235"/>
      <c r="M88" s="228"/>
      <c r="N88" s="237"/>
      <c r="O88" s="237"/>
      <c r="P88" s="237"/>
      <c r="Q88" s="294"/>
      <c r="R88" s="228"/>
      <c r="S88" s="17"/>
      <c r="U88" s="17"/>
    </row>
    <row r="89" spans="2:21" s="18" customFormat="1" ht="24" customHeight="1" x14ac:dyDescent="0.25">
      <c r="B89" s="236"/>
      <c r="C89" s="226"/>
      <c r="D89" s="227"/>
      <c r="E89" s="228"/>
      <c r="F89" s="229"/>
      <c r="G89" s="230"/>
      <c r="H89" s="231"/>
      <c r="I89" s="232"/>
      <c r="J89" s="233"/>
      <c r="K89" s="228"/>
      <c r="L89" s="235"/>
      <c r="M89" s="228"/>
      <c r="N89" s="237"/>
      <c r="O89" s="237"/>
      <c r="P89" s="237"/>
      <c r="Q89" s="294"/>
      <c r="R89" s="228"/>
      <c r="S89" s="17"/>
      <c r="U89" s="17"/>
    </row>
    <row r="90" spans="2:21" s="18" customFormat="1" ht="24" customHeight="1" x14ac:dyDescent="0.25">
      <c r="B90" s="236"/>
      <c r="C90" s="226"/>
      <c r="D90" s="227"/>
      <c r="E90" s="228"/>
      <c r="F90" s="229"/>
      <c r="G90" s="230"/>
      <c r="H90" s="231"/>
      <c r="I90" s="232"/>
      <c r="J90" s="233"/>
      <c r="K90" s="228"/>
      <c r="L90" s="235"/>
      <c r="M90" s="228"/>
      <c r="N90" s="237"/>
      <c r="O90" s="237"/>
      <c r="P90" s="237"/>
      <c r="Q90" s="294"/>
      <c r="R90" s="228"/>
      <c r="S90" s="17"/>
      <c r="U90" s="17"/>
    </row>
    <row r="91" spans="2:21" s="18" customFormat="1" ht="24" customHeight="1" x14ac:dyDescent="0.25">
      <c r="B91" s="236"/>
      <c r="C91" s="226"/>
      <c r="D91" s="227"/>
      <c r="E91" s="228"/>
      <c r="F91" s="229"/>
      <c r="G91" s="230"/>
      <c r="H91" s="231"/>
      <c r="I91" s="232"/>
      <c r="J91" s="233"/>
      <c r="K91" s="228"/>
      <c r="L91" s="235"/>
      <c r="M91" s="228"/>
      <c r="N91" s="237"/>
      <c r="O91" s="237"/>
      <c r="P91" s="237"/>
      <c r="Q91" s="294"/>
      <c r="R91" s="228"/>
      <c r="S91" s="17"/>
      <c r="U91" s="17"/>
    </row>
    <row r="92" spans="2:21" s="18" customFormat="1" ht="24" customHeight="1" x14ac:dyDescent="0.25">
      <c r="B92" s="236"/>
      <c r="C92" s="226"/>
      <c r="D92" s="227"/>
      <c r="E92" s="228"/>
      <c r="F92" s="229"/>
      <c r="G92" s="230"/>
      <c r="H92" s="231"/>
      <c r="I92" s="232"/>
      <c r="J92" s="233"/>
      <c r="K92" s="228"/>
      <c r="L92" s="235"/>
      <c r="M92" s="228"/>
      <c r="N92" s="237"/>
      <c r="O92" s="237"/>
      <c r="P92" s="237"/>
      <c r="Q92" s="294"/>
      <c r="R92" s="228"/>
      <c r="S92" s="17"/>
      <c r="U92" s="17"/>
    </row>
    <row r="93" spans="2:21" s="18" customFormat="1" ht="24" customHeight="1" x14ac:dyDescent="0.25">
      <c r="B93" s="236"/>
      <c r="C93" s="226"/>
      <c r="D93" s="227"/>
      <c r="E93" s="228"/>
      <c r="F93" s="229"/>
      <c r="G93" s="230"/>
      <c r="H93" s="231"/>
      <c r="I93" s="232"/>
      <c r="J93" s="233"/>
      <c r="K93" s="228"/>
      <c r="L93" s="235"/>
      <c r="M93" s="228"/>
      <c r="N93" s="237"/>
      <c r="O93" s="237"/>
      <c r="P93" s="237"/>
      <c r="Q93" s="294"/>
      <c r="R93" s="228"/>
      <c r="S93" s="17"/>
      <c r="U93" s="17"/>
    </row>
    <row r="94" spans="2:21" s="18" customFormat="1" ht="24" customHeight="1" x14ac:dyDescent="0.25">
      <c r="B94" s="236"/>
      <c r="C94" s="226"/>
      <c r="D94" s="227"/>
      <c r="E94" s="228"/>
      <c r="F94" s="229"/>
      <c r="G94" s="230"/>
      <c r="H94" s="231"/>
      <c r="I94" s="232"/>
      <c r="J94" s="233"/>
      <c r="K94" s="228"/>
      <c r="L94" s="235"/>
      <c r="M94" s="228"/>
      <c r="N94" s="237"/>
      <c r="O94" s="237"/>
      <c r="P94" s="237"/>
      <c r="Q94" s="294"/>
      <c r="R94" s="228"/>
      <c r="S94" s="17"/>
      <c r="U94" s="17"/>
    </row>
    <row r="95" spans="2:21" s="18" customFormat="1" ht="24" customHeight="1" x14ac:dyDescent="0.25">
      <c r="B95" s="236"/>
      <c r="C95" s="226"/>
      <c r="D95" s="227"/>
      <c r="E95" s="228"/>
      <c r="F95" s="229"/>
      <c r="G95" s="230"/>
      <c r="H95" s="231"/>
      <c r="I95" s="232"/>
      <c r="J95" s="233"/>
      <c r="K95" s="228"/>
      <c r="L95" s="235"/>
      <c r="M95" s="228"/>
      <c r="N95" s="237"/>
      <c r="O95" s="237"/>
      <c r="P95" s="237"/>
      <c r="Q95" s="294"/>
      <c r="R95" s="228"/>
      <c r="S95" s="17"/>
      <c r="U95" s="17"/>
    </row>
    <row r="96" spans="2:21" s="18" customFormat="1" ht="24" customHeight="1" x14ac:dyDescent="0.25">
      <c r="B96" s="236"/>
      <c r="C96" s="226"/>
      <c r="D96" s="227"/>
      <c r="E96" s="228"/>
      <c r="F96" s="229"/>
      <c r="G96" s="230"/>
      <c r="H96" s="231"/>
      <c r="I96" s="232"/>
      <c r="J96" s="233"/>
      <c r="K96" s="228"/>
      <c r="L96" s="235"/>
      <c r="M96" s="228"/>
      <c r="N96" s="237"/>
      <c r="O96" s="237"/>
      <c r="P96" s="237"/>
      <c r="Q96" s="294"/>
      <c r="R96" s="228"/>
      <c r="S96" s="17"/>
      <c r="U96" s="17"/>
    </row>
    <row r="97" spans="2:21" s="18" customFormat="1" ht="24" customHeight="1" x14ac:dyDescent="0.25">
      <c r="B97" s="236"/>
      <c r="C97" s="226"/>
      <c r="D97" s="227"/>
      <c r="E97" s="228"/>
      <c r="F97" s="229"/>
      <c r="G97" s="230"/>
      <c r="H97" s="231"/>
      <c r="I97" s="232"/>
      <c r="J97" s="233"/>
      <c r="K97" s="228"/>
      <c r="L97" s="235"/>
      <c r="M97" s="228"/>
      <c r="N97" s="237"/>
      <c r="O97" s="237"/>
      <c r="P97" s="237"/>
      <c r="Q97" s="294"/>
      <c r="R97" s="228"/>
      <c r="S97" s="17"/>
      <c r="U97" s="17"/>
    </row>
    <row r="98" spans="2:21" s="18" customFormat="1" ht="24" customHeight="1" x14ac:dyDescent="0.25">
      <c r="B98" s="236"/>
      <c r="C98" s="226"/>
      <c r="D98" s="227"/>
      <c r="E98" s="228"/>
      <c r="F98" s="229"/>
      <c r="G98" s="230"/>
      <c r="H98" s="231"/>
      <c r="I98" s="232"/>
      <c r="J98" s="233"/>
      <c r="K98" s="228"/>
      <c r="L98" s="235"/>
      <c r="M98" s="228"/>
      <c r="N98" s="237"/>
      <c r="O98" s="237"/>
      <c r="P98" s="237"/>
      <c r="Q98" s="294"/>
      <c r="R98" s="228"/>
      <c r="S98" s="17"/>
      <c r="U98" s="17"/>
    </row>
    <row r="99" spans="2:21" s="18" customFormat="1" ht="24" customHeight="1" x14ac:dyDescent="0.25">
      <c r="B99" s="236"/>
      <c r="C99" s="226"/>
      <c r="D99" s="227"/>
      <c r="E99" s="228"/>
      <c r="F99" s="229"/>
      <c r="G99" s="230"/>
      <c r="H99" s="231"/>
      <c r="I99" s="232"/>
      <c r="J99" s="233"/>
      <c r="K99" s="228"/>
      <c r="L99" s="235"/>
      <c r="M99" s="228"/>
      <c r="N99" s="237"/>
      <c r="O99" s="237"/>
      <c r="P99" s="237"/>
      <c r="Q99" s="294"/>
      <c r="R99" s="228"/>
      <c r="S99" s="17"/>
      <c r="U99" s="17"/>
    </row>
    <row r="100" spans="2:21" s="18" customFormat="1" ht="24" customHeight="1" x14ac:dyDescent="0.25">
      <c r="B100" s="236"/>
      <c r="C100" s="226"/>
      <c r="D100" s="227"/>
      <c r="E100" s="228"/>
      <c r="F100" s="229"/>
      <c r="G100" s="230"/>
      <c r="H100" s="231"/>
      <c r="I100" s="232"/>
      <c r="J100" s="233"/>
      <c r="K100" s="228"/>
      <c r="L100" s="235"/>
      <c r="M100" s="228"/>
      <c r="N100" s="237"/>
      <c r="O100" s="237"/>
      <c r="P100" s="237"/>
      <c r="Q100" s="294"/>
      <c r="R100" s="228"/>
      <c r="S100" s="17"/>
      <c r="U100" s="17"/>
    </row>
    <row r="101" spans="2:21" s="18" customFormat="1" ht="24" customHeight="1" x14ac:dyDescent="0.25">
      <c r="B101" s="236"/>
      <c r="C101" s="226"/>
      <c r="D101" s="227"/>
      <c r="E101" s="228"/>
      <c r="F101" s="229"/>
      <c r="G101" s="230"/>
      <c r="H101" s="231"/>
      <c r="I101" s="232"/>
      <c r="J101" s="233"/>
      <c r="K101" s="228"/>
      <c r="L101" s="235"/>
      <c r="M101" s="228"/>
      <c r="N101" s="237"/>
      <c r="O101" s="237"/>
      <c r="P101" s="237"/>
      <c r="Q101" s="294"/>
      <c r="R101" s="228"/>
      <c r="S101" s="17"/>
      <c r="U101" s="17"/>
    </row>
    <row r="102" spans="2:21" s="18" customFormat="1" ht="24" customHeight="1" x14ac:dyDescent="0.25">
      <c r="B102" s="236"/>
      <c r="C102" s="226"/>
      <c r="D102" s="227"/>
      <c r="E102" s="228"/>
      <c r="F102" s="229"/>
      <c r="G102" s="230"/>
      <c r="H102" s="231"/>
      <c r="I102" s="232"/>
      <c r="J102" s="233"/>
      <c r="K102" s="228"/>
      <c r="L102" s="235"/>
      <c r="M102" s="228"/>
      <c r="N102" s="237"/>
      <c r="O102" s="237"/>
      <c r="P102" s="237"/>
      <c r="Q102" s="294"/>
      <c r="R102" s="228"/>
      <c r="S102" s="17"/>
      <c r="U102" s="17"/>
    </row>
    <row r="103" spans="2:21" s="18" customFormat="1" ht="24" customHeight="1" x14ac:dyDescent="0.25">
      <c r="B103" s="236"/>
      <c r="C103" s="226"/>
      <c r="D103" s="227"/>
      <c r="E103" s="228"/>
      <c r="F103" s="229"/>
      <c r="G103" s="230"/>
      <c r="H103" s="231"/>
      <c r="I103" s="232"/>
      <c r="J103" s="233"/>
      <c r="K103" s="228"/>
      <c r="L103" s="235"/>
      <c r="M103" s="228"/>
      <c r="N103" s="237"/>
      <c r="O103" s="237"/>
      <c r="P103" s="237"/>
      <c r="Q103" s="294"/>
      <c r="R103" s="228"/>
      <c r="S103" s="17"/>
      <c r="U103" s="17"/>
    </row>
    <row r="104" spans="2:21" s="18" customFormat="1" ht="24" customHeight="1" x14ac:dyDescent="0.25">
      <c r="B104" s="236"/>
      <c r="C104" s="226"/>
      <c r="D104" s="227"/>
      <c r="E104" s="228"/>
      <c r="F104" s="229"/>
      <c r="G104" s="230"/>
      <c r="H104" s="231"/>
      <c r="I104" s="232"/>
      <c r="J104" s="233"/>
      <c r="K104" s="228"/>
      <c r="L104" s="235"/>
      <c r="M104" s="228"/>
      <c r="N104" s="237"/>
      <c r="O104" s="237"/>
      <c r="P104" s="237"/>
      <c r="Q104" s="294"/>
      <c r="R104" s="228"/>
      <c r="S104" s="17"/>
      <c r="U104" s="17"/>
    </row>
    <row r="105" spans="2:21" s="18" customFormat="1" ht="24" customHeight="1" x14ac:dyDescent="0.25">
      <c r="B105" s="236"/>
      <c r="C105" s="226"/>
      <c r="D105" s="227"/>
      <c r="E105" s="228"/>
      <c r="F105" s="229"/>
      <c r="G105" s="230"/>
      <c r="H105" s="231"/>
      <c r="I105" s="232"/>
      <c r="J105" s="233"/>
      <c r="K105" s="228"/>
      <c r="L105" s="235"/>
      <c r="M105" s="228"/>
      <c r="N105" s="237"/>
      <c r="O105" s="237"/>
      <c r="P105" s="237"/>
      <c r="Q105" s="294"/>
      <c r="R105" s="228"/>
      <c r="S105" s="17"/>
      <c r="U105" s="17"/>
    </row>
    <row r="106" spans="2:21" s="18" customFormat="1" ht="24" customHeight="1" x14ac:dyDescent="0.25">
      <c r="B106" s="236"/>
      <c r="C106" s="226"/>
      <c r="D106" s="227"/>
      <c r="E106" s="228"/>
      <c r="F106" s="229"/>
      <c r="G106" s="230"/>
      <c r="H106" s="231"/>
      <c r="I106" s="232"/>
      <c r="J106" s="233"/>
      <c r="K106" s="228"/>
      <c r="L106" s="235"/>
      <c r="M106" s="228"/>
      <c r="N106" s="237"/>
      <c r="O106" s="237"/>
      <c r="P106" s="237"/>
      <c r="Q106" s="294"/>
      <c r="R106" s="228"/>
      <c r="S106" s="17"/>
      <c r="U106" s="17"/>
    </row>
    <row r="107" spans="2:21" s="18" customFormat="1" ht="24" customHeight="1" x14ac:dyDescent="0.25">
      <c r="B107" s="236"/>
      <c r="C107" s="226"/>
      <c r="D107" s="227"/>
      <c r="E107" s="228"/>
      <c r="F107" s="229"/>
      <c r="G107" s="230"/>
      <c r="H107" s="231"/>
      <c r="I107" s="232"/>
      <c r="J107" s="233"/>
      <c r="K107" s="228"/>
      <c r="L107" s="235"/>
      <c r="M107" s="228"/>
      <c r="N107" s="237"/>
      <c r="O107" s="237"/>
      <c r="P107" s="237"/>
      <c r="Q107" s="294"/>
      <c r="R107" s="228"/>
      <c r="S107" s="17"/>
      <c r="U107" s="17"/>
    </row>
    <row r="108" spans="2:21" s="18" customFormat="1" ht="24" customHeight="1" x14ac:dyDescent="0.25">
      <c r="B108" s="236"/>
      <c r="C108" s="226"/>
      <c r="D108" s="227"/>
      <c r="E108" s="228"/>
      <c r="F108" s="229"/>
      <c r="G108" s="230"/>
      <c r="H108" s="231"/>
      <c r="I108" s="232"/>
      <c r="J108" s="233"/>
      <c r="K108" s="228"/>
      <c r="L108" s="235"/>
      <c r="M108" s="228"/>
      <c r="N108" s="237"/>
      <c r="O108" s="237"/>
      <c r="P108" s="237"/>
      <c r="Q108" s="294"/>
      <c r="R108" s="228"/>
      <c r="S108" s="17"/>
      <c r="U108" s="17"/>
    </row>
    <row r="109" spans="2:21" s="18" customFormat="1" ht="24" customHeight="1" x14ac:dyDescent="0.25">
      <c r="B109" s="236"/>
      <c r="C109" s="226"/>
      <c r="D109" s="227"/>
      <c r="E109" s="228"/>
      <c r="F109" s="229"/>
      <c r="G109" s="230"/>
      <c r="H109" s="231"/>
      <c r="I109" s="232"/>
      <c r="J109" s="233"/>
      <c r="K109" s="228"/>
      <c r="L109" s="235"/>
      <c r="M109" s="228"/>
      <c r="N109" s="237"/>
      <c r="O109" s="237"/>
      <c r="P109" s="237"/>
      <c r="Q109" s="294"/>
      <c r="R109" s="228"/>
      <c r="S109" s="17"/>
      <c r="U109" s="17"/>
    </row>
    <row r="110" spans="2:21" s="18" customFormat="1" ht="24" customHeight="1" x14ac:dyDescent="0.25">
      <c r="B110" s="236"/>
      <c r="C110" s="226"/>
      <c r="D110" s="227"/>
      <c r="E110" s="228"/>
      <c r="F110" s="229"/>
      <c r="G110" s="230"/>
      <c r="H110" s="231"/>
      <c r="I110" s="232"/>
      <c r="J110" s="233"/>
      <c r="K110" s="228"/>
      <c r="L110" s="235"/>
      <c r="M110" s="228"/>
      <c r="N110" s="237"/>
      <c r="O110" s="237"/>
      <c r="P110" s="237"/>
      <c r="Q110" s="294"/>
      <c r="R110" s="228"/>
      <c r="S110" s="17"/>
      <c r="U110" s="17"/>
    </row>
    <row r="111" spans="2:21" s="18" customFormat="1" ht="24" customHeight="1" x14ac:dyDescent="0.25">
      <c r="B111" s="236"/>
      <c r="C111" s="226"/>
      <c r="D111" s="227"/>
      <c r="E111" s="228"/>
      <c r="F111" s="229"/>
      <c r="G111" s="230"/>
      <c r="H111" s="231"/>
      <c r="I111" s="232"/>
      <c r="J111" s="233"/>
      <c r="K111" s="228"/>
      <c r="L111" s="235"/>
      <c r="M111" s="228"/>
      <c r="N111" s="237"/>
      <c r="O111" s="237"/>
      <c r="P111" s="237"/>
      <c r="Q111" s="294"/>
      <c r="R111" s="228"/>
      <c r="S111" s="17"/>
      <c r="U111" s="17"/>
    </row>
    <row r="112" spans="2:21" s="18" customFormat="1" ht="24" customHeight="1" x14ac:dyDescent="0.25">
      <c r="B112" s="236"/>
      <c r="C112" s="226"/>
      <c r="D112" s="227"/>
      <c r="E112" s="228"/>
      <c r="F112" s="229"/>
      <c r="G112" s="230"/>
      <c r="H112" s="231"/>
      <c r="I112" s="232"/>
      <c r="J112" s="233"/>
      <c r="K112" s="228"/>
      <c r="L112" s="235"/>
      <c r="M112" s="228"/>
      <c r="N112" s="237"/>
      <c r="O112" s="237"/>
      <c r="P112" s="237"/>
      <c r="Q112" s="294"/>
      <c r="R112" s="228"/>
      <c r="S112" s="17"/>
      <c r="U112" s="17"/>
    </row>
    <row r="113" spans="2:21" s="18" customFormat="1" ht="24" customHeight="1" x14ac:dyDescent="0.25">
      <c r="B113" s="236"/>
      <c r="C113" s="226"/>
      <c r="D113" s="227"/>
      <c r="E113" s="228"/>
      <c r="F113" s="229"/>
      <c r="G113" s="230"/>
      <c r="H113" s="231"/>
      <c r="I113" s="232"/>
      <c r="J113" s="233"/>
      <c r="K113" s="228"/>
      <c r="L113" s="235"/>
      <c r="M113" s="228"/>
      <c r="N113" s="237"/>
      <c r="O113" s="237"/>
      <c r="P113" s="237"/>
      <c r="Q113" s="294"/>
      <c r="R113" s="228"/>
      <c r="S113" s="17"/>
      <c r="U113" s="17"/>
    </row>
    <row r="114" spans="2:21" s="18" customFormat="1" ht="24" customHeight="1" x14ac:dyDescent="0.25">
      <c r="B114" s="236"/>
      <c r="C114" s="226"/>
      <c r="D114" s="227"/>
      <c r="E114" s="228"/>
      <c r="F114" s="229"/>
      <c r="G114" s="230"/>
      <c r="H114" s="231"/>
      <c r="I114" s="232"/>
      <c r="J114" s="233"/>
      <c r="K114" s="228"/>
      <c r="L114" s="235"/>
      <c r="M114" s="228"/>
      <c r="N114" s="237"/>
      <c r="O114" s="237"/>
      <c r="P114" s="237"/>
      <c r="Q114" s="294"/>
      <c r="R114" s="228"/>
      <c r="S114" s="17"/>
      <c r="U114" s="17"/>
    </row>
    <row r="115" spans="2:21" s="18" customFormat="1" ht="24" customHeight="1" x14ac:dyDescent="0.25">
      <c r="B115" s="236"/>
      <c r="C115" s="226"/>
      <c r="D115" s="227"/>
      <c r="E115" s="228"/>
      <c r="F115" s="229"/>
      <c r="G115" s="230"/>
      <c r="H115" s="231"/>
      <c r="I115" s="232"/>
      <c r="J115" s="233"/>
      <c r="K115" s="228"/>
      <c r="L115" s="235"/>
      <c r="M115" s="228"/>
      <c r="N115" s="237"/>
      <c r="O115" s="237"/>
      <c r="P115" s="237"/>
      <c r="Q115" s="294"/>
      <c r="R115" s="228"/>
      <c r="S115" s="17"/>
      <c r="U115" s="17"/>
    </row>
    <row r="116" spans="2:21" s="18" customFormat="1" ht="24" customHeight="1" x14ac:dyDescent="0.25">
      <c r="B116" s="236"/>
      <c r="C116" s="226"/>
      <c r="D116" s="227"/>
      <c r="E116" s="228"/>
      <c r="F116" s="229"/>
      <c r="G116" s="230"/>
      <c r="H116" s="231"/>
      <c r="I116" s="232"/>
      <c r="J116" s="233"/>
      <c r="K116" s="228"/>
      <c r="L116" s="235"/>
      <c r="M116" s="228"/>
      <c r="N116" s="237"/>
      <c r="O116" s="237"/>
      <c r="P116" s="237"/>
      <c r="Q116" s="294"/>
      <c r="R116" s="228"/>
      <c r="S116" s="17"/>
      <c r="U116" s="17"/>
    </row>
    <row r="117" spans="2:21" s="18" customFormat="1" ht="24" customHeight="1" x14ac:dyDescent="0.25">
      <c r="B117" s="236"/>
      <c r="C117" s="226"/>
      <c r="D117" s="227"/>
      <c r="E117" s="228"/>
      <c r="F117" s="229"/>
      <c r="G117" s="230"/>
      <c r="H117" s="231"/>
      <c r="I117" s="232"/>
      <c r="J117" s="233"/>
      <c r="K117" s="228"/>
      <c r="L117" s="235"/>
      <c r="M117" s="228"/>
      <c r="N117" s="237"/>
      <c r="O117" s="237"/>
      <c r="P117" s="237"/>
      <c r="Q117" s="294"/>
      <c r="R117" s="228"/>
      <c r="S117" s="17"/>
      <c r="U117" s="17"/>
    </row>
    <row r="118" spans="2:21" s="18" customFormat="1" ht="24" customHeight="1" x14ac:dyDescent="0.25">
      <c r="B118" s="236"/>
      <c r="C118" s="226"/>
      <c r="D118" s="227"/>
      <c r="E118" s="228"/>
      <c r="F118" s="229"/>
      <c r="G118" s="230"/>
      <c r="H118" s="231"/>
      <c r="I118" s="232"/>
      <c r="J118" s="233"/>
      <c r="K118" s="228"/>
      <c r="L118" s="235"/>
      <c r="M118" s="228"/>
      <c r="N118" s="237"/>
      <c r="O118" s="237"/>
      <c r="P118" s="237"/>
      <c r="Q118" s="294"/>
      <c r="R118" s="228"/>
      <c r="S118" s="17"/>
      <c r="U118" s="17"/>
    </row>
    <row r="119" spans="2:21" s="18" customFormat="1" ht="24" customHeight="1" x14ac:dyDescent="0.25">
      <c r="B119" s="236"/>
      <c r="C119" s="226"/>
      <c r="D119" s="227"/>
      <c r="E119" s="228"/>
      <c r="F119" s="229"/>
      <c r="G119" s="230"/>
      <c r="H119" s="231"/>
      <c r="I119" s="232"/>
      <c r="J119" s="233"/>
      <c r="K119" s="228"/>
      <c r="L119" s="235"/>
      <c r="M119" s="228"/>
      <c r="N119" s="237"/>
      <c r="O119" s="237"/>
      <c r="P119" s="237"/>
      <c r="Q119" s="294"/>
      <c r="R119" s="228"/>
      <c r="S119" s="17"/>
      <c r="U119" s="17"/>
    </row>
    <row r="120" spans="2:21" s="18" customFormat="1" ht="24" customHeight="1" x14ac:dyDescent="0.25">
      <c r="B120" s="236"/>
      <c r="C120" s="226"/>
      <c r="D120" s="227"/>
      <c r="E120" s="228"/>
      <c r="F120" s="229"/>
      <c r="G120" s="230"/>
      <c r="H120" s="231"/>
      <c r="I120" s="232"/>
      <c r="J120" s="233"/>
      <c r="K120" s="228"/>
      <c r="L120" s="235"/>
      <c r="M120" s="228"/>
      <c r="N120" s="237"/>
      <c r="O120" s="237"/>
      <c r="P120" s="237"/>
      <c r="Q120" s="294"/>
      <c r="R120" s="228"/>
      <c r="S120" s="17"/>
      <c r="U120" s="17"/>
    </row>
    <row r="121" spans="2:21" s="18" customFormat="1" ht="24" customHeight="1" x14ac:dyDescent="0.25">
      <c r="B121" s="236"/>
      <c r="C121" s="226"/>
      <c r="D121" s="227"/>
      <c r="E121" s="228"/>
      <c r="F121" s="229"/>
      <c r="G121" s="230"/>
      <c r="H121" s="231"/>
      <c r="I121" s="232"/>
      <c r="J121" s="233"/>
      <c r="K121" s="228"/>
      <c r="L121" s="235"/>
      <c r="M121" s="228"/>
      <c r="N121" s="237"/>
      <c r="O121" s="237"/>
      <c r="P121" s="237"/>
      <c r="Q121" s="294"/>
      <c r="R121" s="228"/>
      <c r="S121" s="17"/>
      <c r="U121" s="17"/>
    </row>
    <row r="122" spans="2:21" s="18" customFormat="1" ht="24" customHeight="1" x14ac:dyDescent="0.25">
      <c r="B122" s="236"/>
      <c r="C122" s="226"/>
      <c r="D122" s="227"/>
      <c r="E122" s="228"/>
      <c r="F122" s="229"/>
      <c r="G122" s="230"/>
      <c r="H122" s="231"/>
      <c r="I122" s="232"/>
      <c r="J122" s="233"/>
      <c r="K122" s="228"/>
      <c r="L122" s="235"/>
      <c r="M122" s="228"/>
      <c r="N122" s="237"/>
      <c r="O122" s="237"/>
      <c r="P122" s="237"/>
      <c r="Q122" s="294"/>
      <c r="R122" s="228"/>
      <c r="S122" s="17"/>
      <c r="U122" s="17"/>
    </row>
    <row r="123" spans="2:21" s="18" customFormat="1" ht="24" customHeight="1" x14ac:dyDescent="0.25">
      <c r="B123" s="236"/>
      <c r="C123" s="226"/>
      <c r="D123" s="227"/>
      <c r="E123" s="228"/>
      <c r="F123" s="229"/>
      <c r="G123" s="230"/>
      <c r="H123" s="231"/>
      <c r="I123" s="232"/>
      <c r="J123" s="233"/>
      <c r="K123" s="228"/>
      <c r="L123" s="235"/>
      <c r="M123" s="228"/>
      <c r="N123" s="237"/>
      <c r="O123" s="237"/>
      <c r="P123" s="237"/>
      <c r="Q123" s="294"/>
      <c r="R123" s="228"/>
      <c r="S123" s="17"/>
      <c r="U123" s="17"/>
    </row>
    <row r="124" spans="2:21" s="18" customFormat="1" ht="24" customHeight="1" x14ac:dyDescent="0.25">
      <c r="B124" s="236"/>
      <c r="C124" s="226"/>
      <c r="D124" s="227"/>
      <c r="E124" s="228"/>
      <c r="F124" s="229"/>
      <c r="G124" s="230"/>
      <c r="H124" s="231"/>
      <c r="I124" s="232"/>
      <c r="J124" s="233"/>
      <c r="K124" s="228"/>
      <c r="L124" s="235"/>
      <c r="M124" s="228"/>
      <c r="N124" s="237"/>
      <c r="O124" s="237"/>
      <c r="P124" s="237"/>
      <c r="Q124" s="294"/>
      <c r="R124" s="228"/>
      <c r="S124" s="17"/>
      <c r="U124" s="17"/>
    </row>
    <row r="125" spans="2:21" s="18" customFormat="1" ht="24" customHeight="1" x14ac:dyDescent="0.25">
      <c r="B125" s="236"/>
      <c r="C125" s="226"/>
      <c r="D125" s="227"/>
      <c r="E125" s="228"/>
      <c r="F125" s="229"/>
      <c r="G125" s="230"/>
      <c r="H125" s="231"/>
      <c r="I125" s="232"/>
      <c r="J125" s="233"/>
      <c r="K125" s="228"/>
      <c r="L125" s="235"/>
      <c r="M125" s="228"/>
      <c r="N125" s="237"/>
      <c r="O125" s="237"/>
      <c r="P125" s="237"/>
      <c r="Q125" s="294"/>
      <c r="R125" s="228"/>
      <c r="S125" s="17"/>
      <c r="U125" s="17"/>
    </row>
    <row r="126" spans="2:21" s="18" customFormat="1" ht="24" customHeight="1" x14ac:dyDescent="0.25">
      <c r="B126" s="236"/>
      <c r="C126" s="226"/>
      <c r="D126" s="227"/>
      <c r="E126" s="228"/>
      <c r="F126" s="229"/>
      <c r="G126" s="230"/>
      <c r="H126" s="231"/>
      <c r="I126" s="232"/>
      <c r="J126" s="233"/>
      <c r="K126" s="228"/>
      <c r="L126" s="235"/>
      <c r="M126" s="228"/>
      <c r="N126" s="237"/>
      <c r="O126" s="237"/>
      <c r="P126" s="237"/>
      <c r="Q126" s="294"/>
      <c r="R126" s="228"/>
      <c r="S126" s="17"/>
      <c r="U126" s="17"/>
    </row>
    <row r="127" spans="2:21" s="18" customFormat="1" ht="24" customHeight="1" x14ac:dyDescent="0.25">
      <c r="B127" s="236"/>
      <c r="C127" s="226"/>
      <c r="D127" s="227"/>
      <c r="E127" s="228"/>
      <c r="F127" s="229"/>
      <c r="G127" s="230"/>
      <c r="H127" s="231"/>
      <c r="I127" s="232"/>
      <c r="J127" s="233"/>
      <c r="K127" s="228"/>
      <c r="L127" s="235"/>
      <c r="M127" s="228"/>
      <c r="N127" s="237"/>
      <c r="O127" s="237"/>
      <c r="P127" s="237"/>
      <c r="Q127" s="294"/>
      <c r="R127" s="228"/>
      <c r="S127" s="17"/>
      <c r="U127" s="17"/>
    </row>
    <row r="128" spans="2:21" s="18" customFormat="1" ht="24" customHeight="1" x14ac:dyDescent="0.25">
      <c r="B128" s="236"/>
      <c r="C128" s="226"/>
      <c r="D128" s="227"/>
      <c r="E128" s="228"/>
      <c r="F128" s="229"/>
      <c r="G128" s="230"/>
      <c r="H128" s="231"/>
      <c r="I128" s="232"/>
      <c r="J128" s="233"/>
      <c r="K128" s="228"/>
      <c r="L128" s="235"/>
      <c r="M128" s="228"/>
      <c r="N128" s="237"/>
      <c r="O128" s="237"/>
      <c r="P128" s="237"/>
      <c r="Q128" s="294"/>
      <c r="R128" s="228"/>
      <c r="S128" s="17"/>
      <c r="U128" s="17"/>
    </row>
    <row r="129" spans="2:21" s="18" customFormat="1" ht="24" customHeight="1" x14ac:dyDescent="0.25">
      <c r="B129" s="236"/>
      <c r="C129" s="226"/>
      <c r="D129" s="227"/>
      <c r="E129" s="228"/>
      <c r="F129" s="229"/>
      <c r="G129" s="230"/>
      <c r="H129" s="231"/>
      <c r="I129" s="232"/>
      <c r="J129" s="233"/>
      <c r="K129" s="228"/>
      <c r="L129" s="235"/>
      <c r="M129" s="228"/>
      <c r="N129" s="237"/>
      <c r="O129" s="237"/>
      <c r="P129" s="237"/>
      <c r="Q129" s="294"/>
      <c r="R129" s="228"/>
      <c r="S129" s="17"/>
      <c r="U129" s="17"/>
    </row>
    <row r="130" spans="2:21" s="18" customFormat="1" ht="24" customHeight="1" x14ac:dyDescent="0.25">
      <c r="B130" s="236"/>
      <c r="C130" s="226"/>
      <c r="D130" s="227"/>
      <c r="E130" s="228"/>
      <c r="F130" s="229"/>
      <c r="G130" s="230"/>
      <c r="H130" s="231"/>
      <c r="I130" s="232"/>
      <c r="J130" s="233"/>
      <c r="K130" s="228"/>
      <c r="L130" s="235"/>
      <c r="M130" s="228"/>
      <c r="N130" s="237"/>
      <c r="O130" s="237"/>
      <c r="P130" s="237"/>
      <c r="Q130" s="294"/>
      <c r="R130" s="228"/>
      <c r="S130" s="17"/>
      <c r="U130" s="17"/>
    </row>
    <row r="131" spans="2:21" s="18" customFormat="1" ht="24" customHeight="1" x14ac:dyDescent="0.25">
      <c r="B131" s="236"/>
      <c r="C131" s="226"/>
      <c r="D131" s="227"/>
      <c r="E131" s="228"/>
      <c r="F131" s="229"/>
      <c r="G131" s="230"/>
      <c r="H131" s="231"/>
      <c r="I131" s="232"/>
      <c r="J131" s="233"/>
      <c r="K131" s="228"/>
      <c r="L131" s="235"/>
      <c r="M131" s="228"/>
      <c r="N131" s="237"/>
      <c r="O131" s="237"/>
      <c r="P131" s="237"/>
      <c r="Q131" s="294"/>
      <c r="R131" s="228"/>
      <c r="S131" s="17"/>
      <c r="U131" s="17"/>
    </row>
    <row r="132" spans="2:21" s="18" customFormat="1" ht="24" customHeight="1" x14ac:dyDescent="0.25">
      <c r="B132" s="236"/>
      <c r="C132" s="226"/>
      <c r="D132" s="227"/>
      <c r="E132" s="228"/>
      <c r="F132" s="229"/>
      <c r="G132" s="230"/>
      <c r="H132" s="231"/>
      <c r="I132" s="232"/>
      <c r="J132" s="233"/>
      <c r="K132" s="228"/>
      <c r="L132" s="235"/>
      <c r="M132" s="228"/>
      <c r="N132" s="237"/>
      <c r="O132" s="237"/>
      <c r="P132" s="237"/>
      <c r="Q132" s="294"/>
      <c r="R132" s="228"/>
      <c r="S132" s="17"/>
      <c r="T132" s="241"/>
      <c r="U132" s="17"/>
    </row>
    <row r="133" spans="2:21" s="18" customFormat="1" ht="24" customHeight="1" x14ac:dyDescent="0.25">
      <c r="B133" s="236"/>
      <c r="C133" s="226"/>
      <c r="D133" s="227"/>
      <c r="E133" s="228"/>
      <c r="F133" s="229"/>
      <c r="G133" s="230"/>
      <c r="H133" s="231"/>
      <c r="I133" s="232"/>
      <c r="J133" s="233"/>
      <c r="K133" s="228"/>
      <c r="L133" s="235"/>
      <c r="M133" s="228"/>
      <c r="N133" s="237"/>
      <c r="O133" s="237"/>
      <c r="P133" s="237"/>
      <c r="Q133" s="294"/>
      <c r="R133" s="228"/>
      <c r="S133" s="17"/>
      <c r="T133" s="280"/>
      <c r="U133" s="17"/>
    </row>
    <row r="134" spans="2:21" s="18" customFormat="1" ht="24" customHeight="1" x14ac:dyDescent="0.25">
      <c r="B134" s="236"/>
      <c r="C134" s="226"/>
      <c r="D134" s="227"/>
      <c r="E134" s="228"/>
      <c r="F134" s="229"/>
      <c r="G134" s="230"/>
      <c r="H134" s="231"/>
      <c r="I134" s="232"/>
      <c r="J134" s="233"/>
      <c r="K134" s="228"/>
      <c r="L134" s="235"/>
      <c r="M134" s="228"/>
      <c r="N134" s="237"/>
      <c r="O134" s="237"/>
      <c r="P134" s="237"/>
      <c r="Q134" s="294"/>
      <c r="R134" s="228"/>
      <c r="S134" s="17"/>
      <c r="T134" s="280"/>
      <c r="U134" s="17"/>
    </row>
    <row r="135" spans="2:21" s="18" customFormat="1" ht="24" customHeight="1" x14ac:dyDescent="0.25">
      <c r="B135" s="236"/>
      <c r="C135" s="226"/>
      <c r="D135" s="227"/>
      <c r="E135" s="228"/>
      <c r="F135" s="229"/>
      <c r="G135" s="230"/>
      <c r="H135" s="231"/>
      <c r="I135" s="232"/>
      <c r="J135" s="233"/>
      <c r="K135" s="228"/>
      <c r="L135" s="235"/>
      <c r="M135" s="228"/>
      <c r="N135" s="237"/>
      <c r="O135" s="237"/>
      <c r="P135" s="237"/>
      <c r="Q135" s="294"/>
      <c r="R135" s="228"/>
      <c r="S135" s="17"/>
      <c r="T135" s="280"/>
      <c r="U135" s="17"/>
    </row>
    <row r="136" spans="2:21" s="18" customFormat="1" ht="24" customHeight="1" x14ac:dyDescent="0.25">
      <c r="B136" s="236"/>
      <c r="C136" s="226"/>
      <c r="D136" s="227"/>
      <c r="E136" s="228"/>
      <c r="F136" s="229"/>
      <c r="G136" s="230"/>
      <c r="H136" s="231"/>
      <c r="I136" s="232"/>
      <c r="J136" s="233"/>
      <c r="K136" s="228"/>
      <c r="L136" s="235"/>
      <c r="M136" s="228"/>
      <c r="N136" s="237"/>
      <c r="O136" s="237"/>
      <c r="P136" s="237"/>
      <c r="Q136" s="294"/>
      <c r="R136" s="228"/>
      <c r="S136" s="17"/>
      <c r="T136" s="280"/>
      <c r="U136" s="17"/>
    </row>
    <row r="137" spans="2:21" s="18" customFormat="1" ht="24" customHeight="1" x14ac:dyDescent="0.25">
      <c r="B137" s="236"/>
      <c r="C137" s="226"/>
      <c r="D137" s="227"/>
      <c r="E137" s="228"/>
      <c r="F137" s="229"/>
      <c r="G137" s="230"/>
      <c r="H137" s="231"/>
      <c r="I137" s="232"/>
      <c r="J137" s="233"/>
      <c r="K137" s="228"/>
      <c r="L137" s="235"/>
      <c r="M137" s="228"/>
      <c r="N137" s="237"/>
      <c r="O137" s="237"/>
      <c r="P137" s="237"/>
      <c r="Q137" s="294"/>
      <c r="R137" s="228"/>
      <c r="S137" s="17"/>
      <c r="T137" s="280"/>
      <c r="U137" s="17"/>
    </row>
    <row r="138" spans="2:21" s="18" customFormat="1" ht="24" customHeight="1" x14ac:dyDescent="0.25">
      <c r="B138" s="236"/>
      <c r="C138" s="226"/>
      <c r="D138" s="227"/>
      <c r="E138" s="228"/>
      <c r="F138" s="229"/>
      <c r="G138" s="230"/>
      <c r="H138" s="231"/>
      <c r="I138" s="232"/>
      <c r="J138" s="233"/>
      <c r="K138" s="228"/>
      <c r="L138" s="235"/>
      <c r="M138" s="228"/>
      <c r="N138" s="237"/>
      <c r="O138" s="237"/>
      <c r="P138" s="237"/>
      <c r="Q138" s="294"/>
      <c r="R138" s="228"/>
      <c r="S138" s="17"/>
      <c r="T138" s="280"/>
      <c r="U138" s="17"/>
    </row>
    <row r="139" spans="2:21" s="18" customFormat="1" ht="24" customHeight="1" x14ac:dyDescent="0.25">
      <c r="B139" s="236"/>
      <c r="C139" s="226"/>
      <c r="D139" s="227"/>
      <c r="E139" s="228"/>
      <c r="F139" s="229"/>
      <c r="G139" s="230"/>
      <c r="H139" s="231"/>
      <c r="I139" s="232"/>
      <c r="J139" s="233"/>
      <c r="K139" s="228"/>
      <c r="L139" s="235"/>
      <c r="M139" s="228"/>
      <c r="N139" s="237"/>
      <c r="O139" s="237"/>
      <c r="P139" s="237"/>
      <c r="Q139" s="294"/>
      <c r="R139" s="228"/>
      <c r="S139" s="17"/>
      <c r="T139" s="280"/>
      <c r="U139" s="17"/>
    </row>
    <row r="140" spans="2:21" s="18" customFormat="1" ht="24" customHeight="1" x14ac:dyDescent="0.25">
      <c r="B140" s="236"/>
      <c r="C140" s="226"/>
      <c r="D140" s="227"/>
      <c r="E140" s="228"/>
      <c r="F140" s="229"/>
      <c r="G140" s="230"/>
      <c r="H140" s="231"/>
      <c r="I140" s="232"/>
      <c r="J140" s="233"/>
      <c r="K140" s="228"/>
      <c r="L140" s="235"/>
      <c r="M140" s="228"/>
      <c r="N140" s="237"/>
      <c r="O140" s="237"/>
      <c r="P140" s="237"/>
      <c r="Q140" s="294"/>
      <c r="R140" s="228"/>
      <c r="S140" s="17"/>
      <c r="T140" s="280"/>
      <c r="U140" s="17"/>
    </row>
    <row r="141" spans="2:21" s="18" customFormat="1" ht="24" customHeight="1" x14ac:dyDescent="0.25">
      <c r="B141" s="236"/>
      <c r="C141" s="226"/>
      <c r="D141" s="227"/>
      <c r="E141" s="228"/>
      <c r="F141" s="229"/>
      <c r="G141" s="230"/>
      <c r="H141" s="231"/>
      <c r="I141" s="232"/>
      <c r="J141" s="233"/>
      <c r="K141" s="228"/>
      <c r="L141" s="235"/>
      <c r="M141" s="228"/>
      <c r="N141" s="237"/>
      <c r="O141" s="237"/>
      <c r="P141" s="237"/>
      <c r="Q141" s="294"/>
      <c r="R141" s="228"/>
      <c r="S141" s="17"/>
      <c r="T141" s="280"/>
      <c r="U141" s="17"/>
    </row>
    <row r="142" spans="2:21" s="18" customFormat="1" ht="24" customHeight="1" x14ac:dyDescent="0.25">
      <c r="B142" s="236"/>
      <c r="C142" s="226"/>
      <c r="D142" s="227"/>
      <c r="E142" s="228"/>
      <c r="F142" s="229"/>
      <c r="G142" s="230"/>
      <c r="H142" s="231"/>
      <c r="I142" s="232"/>
      <c r="J142" s="233"/>
      <c r="K142" s="228"/>
      <c r="L142" s="235"/>
      <c r="M142" s="228"/>
      <c r="N142" s="237"/>
      <c r="O142" s="237"/>
      <c r="P142" s="237"/>
      <c r="Q142" s="294"/>
      <c r="R142" s="228"/>
      <c r="S142" s="17"/>
      <c r="T142" s="280"/>
      <c r="U142" s="17"/>
    </row>
    <row r="143" spans="2:21" s="18" customFormat="1" ht="24" customHeight="1" x14ac:dyDescent="0.25">
      <c r="B143" s="236"/>
      <c r="C143" s="226"/>
      <c r="D143" s="227"/>
      <c r="E143" s="228"/>
      <c r="F143" s="229"/>
      <c r="G143" s="230"/>
      <c r="H143" s="231"/>
      <c r="I143" s="232"/>
      <c r="J143" s="233"/>
      <c r="K143" s="228"/>
      <c r="L143" s="235"/>
      <c r="M143" s="228"/>
      <c r="N143" s="237"/>
      <c r="O143" s="237"/>
      <c r="P143" s="237"/>
      <c r="Q143" s="294"/>
      <c r="R143" s="228"/>
      <c r="S143" s="17"/>
      <c r="T143" s="280"/>
      <c r="U143" s="17"/>
    </row>
    <row r="144" spans="2:21" s="18" customFormat="1" ht="24" customHeight="1" x14ac:dyDescent="0.25">
      <c r="B144" s="236"/>
      <c r="C144" s="226"/>
      <c r="D144" s="227"/>
      <c r="E144" s="228"/>
      <c r="F144" s="229"/>
      <c r="G144" s="230"/>
      <c r="H144" s="231"/>
      <c r="I144" s="232"/>
      <c r="J144" s="233"/>
      <c r="K144" s="228"/>
      <c r="L144" s="235"/>
      <c r="M144" s="228"/>
      <c r="N144" s="237"/>
      <c r="O144" s="237"/>
      <c r="P144" s="237"/>
      <c r="Q144" s="294"/>
      <c r="R144" s="228"/>
      <c r="S144" s="17"/>
      <c r="U144" s="17"/>
    </row>
    <row r="145" spans="2:21" s="18" customFormat="1" ht="24" customHeight="1" x14ac:dyDescent="0.25">
      <c r="B145" s="236"/>
      <c r="C145" s="226"/>
      <c r="D145" s="227"/>
      <c r="E145" s="228"/>
      <c r="F145" s="229"/>
      <c r="G145" s="230"/>
      <c r="H145" s="231"/>
      <c r="I145" s="232"/>
      <c r="J145" s="233"/>
      <c r="K145" s="228"/>
      <c r="L145" s="235"/>
      <c r="M145" s="228"/>
      <c r="N145" s="237"/>
      <c r="O145" s="237"/>
      <c r="P145" s="237"/>
      <c r="Q145" s="294"/>
      <c r="R145" s="228"/>
      <c r="S145" s="17"/>
      <c r="U145" s="17"/>
    </row>
    <row r="146" spans="2:21" s="18" customFormat="1" ht="24" customHeight="1" x14ac:dyDescent="0.25">
      <c r="B146" s="236"/>
      <c r="C146" s="226"/>
      <c r="D146" s="227"/>
      <c r="E146" s="228"/>
      <c r="F146" s="229"/>
      <c r="G146" s="230"/>
      <c r="H146" s="231"/>
      <c r="I146" s="232"/>
      <c r="J146" s="233"/>
      <c r="K146" s="228"/>
      <c r="L146" s="235"/>
      <c r="M146" s="228"/>
      <c r="N146" s="237"/>
      <c r="O146" s="237"/>
      <c r="P146" s="237"/>
      <c r="Q146" s="294"/>
      <c r="R146" s="228"/>
      <c r="S146" s="17"/>
      <c r="U146" s="17"/>
    </row>
    <row r="147" spans="2:21" s="18" customFormat="1" ht="24" customHeight="1" x14ac:dyDescent="0.25">
      <c r="B147" s="236"/>
      <c r="C147" s="226"/>
      <c r="D147" s="227"/>
      <c r="E147" s="228"/>
      <c r="F147" s="229"/>
      <c r="G147" s="230"/>
      <c r="H147" s="231"/>
      <c r="I147" s="232"/>
      <c r="J147" s="233"/>
      <c r="K147" s="228"/>
      <c r="L147" s="235"/>
      <c r="M147" s="228"/>
      <c r="N147" s="237"/>
      <c r="O147" s="237"/>
      <c r="P147" s="237"/>
      <c r="Q147" s="294"/>
      <c r="R147" s="228"/>
      <c r="S147" s="17"/>
      <c r="U147" s="17"/>
    </row>
    <row r="148" spans="2:21" s="18" customFormat="1" ht="24" customHeight="1" x14ac:dyDescent="0.25">
      <c r="B148" s="236"/>
      <c r="C148" s="226"/>
      <c r="D148" s="227"/>
      <c r="E148" s="228"/>
      <c r="F148" s="229"/>
      <c r="G148" s="230"/>
      <c r="H148" s="231"/>
      <c r="I148" s="232"/>
      <c r="J148" s="233"/>
      <c r="K148" s="228"/>
      <c r="L148" s="235"/>
      <c r="M148" s="228"/>
      <c r="N148" s="237"/>
      <c r="O148" s="237"/>
      <c r="P148" s="237"/>
      <c r="Q148" s="294"/>
      <c r="R148" s="228"/>
      <c r="S148" s="17"/>
      <c r="U148" s="17"/>
    </row>
    <row r="149" spans="2:21" s="18" customFormat="1" ht="24" customHeight="1" x14ac:dyDescent="0.25">
      <c r="B149" s="236"/>
      <c r="C149" s="226"/>
      <c r="D149" s="227"/>
      <c r="E149" s="228"/>
      <c r="F149" s="229"/>
      <c r="G149" s="230"/>
      <c r="H149" s="231"/>
      <c r="I149" s="232"/>
      <c r="J149" s="233"/>
      <c r="K149" s="228"/>
      <c r="L149" s="235"/>
      <c r="M149" s="228"/>
      <c r="N149" s="237"/>
      <c r="O149" s="237"/>
      <c r="P149" s="237"/>
      <c r="Q149" s="294"/>
      <c r="R149" s="228"/>
      <c r="S149" s="17"/>
      <c r="U149" s="17"/>
    </row>
    <row r="150" spans="2:21" s="18" customFormat="1" ht="24" customHeight="1" x14ac:dyDescent="0.25">
      <c r="B150" s="236"/>
      <c r="C150" s="226"/>
      <c r="D150" s="227"/>
      <c r="E150" s="228"/>
      <c r="F150" s="229"/>
      <c r="G150" s="230"/>
      <c r="H150" s="231"/>
      <c r="I150" s="232"/>
      <c r="J150" s="233"/>
      <c r="K150" s="228"/>
      <c r="L150" s="235"/>
      <c r="M150" s="228"/>
      <c r="N150" s="237"/>
      <c r="O150" s="237"/>
      <c r="P150" s="237"/>
      <c r="Q150" s="294"/>
      <c r="R150" s="228"/>
      <c r="S150" s="17"/>
      <c r="U150" s="17"/>
    </row>
    <row r="151" spans="2:21" s="18" customFormat="1" ht="24" customHeight="1" x14ac:dyDescent="0.25">
      <c r="B151" s="236"/>
      <c r="C151" s="226"/>
      <c r="D151" s="227"/>
      <c r="E151" s="228"/>
      <c r="F151" s="229"/>
      <c r="G151" s="230"/>
      <c r="H151" s="231"/>
      <c r="I151" s="232"/>
      <c r="J151" s="233"/>
      <c r="K151" s="228"/>
      <c r="L151" s="235"/>
      <c r="M151" s="228"/>
      <c r="N151" s="237"/>
      <c r="O151" s="237"/>
      <c r="P151" s="237"/>
      <c r="Q151" s="294"/>
      <c r="R151" s="228"/>
      <c r="S151" s="17"/>
      <c r="U151" s="17"/>
    </row>
    <row r="152" spans="2:21" s="18" customFormat="1" ht="24" customHeight="1" x14ac:dyDescent="0.25">
      <c r="B152" s="236"/>
      <c r="C152" s="226"/>
      <c r="D152" s="227"/>
      <c r="E152" s="228"/>
      <c r="F152" s="229"/>
      <c r="G152" s="230"/>
      <c r="H152" s="231"/>
      <c r="I152" s="232"/>
      <c r="J152" s="233"/>
      <c r="K152" s="228"/>
      <c r="L152" s="235"/>
      <c r="M152" s="228"/>
      <c r="N152" s="237"/>
      <c r="O152" s="237"/>
      <c r="P152" s="237"/>
      <c r="Q152" s="294"/>
      <c r="R152" s="228"/>
      <c r="S152" s="17"/>
      <c r="U152" s="17"/>
    </row>
    <row r="153" spans="2:21" s="18" customFormat="1" ht="24" customHeight="1" x14ac:dyDescent="0.25">
      <c r="B153" s="236"/>
      <c r="C153" s="226"/>
      <c r="D153" s="227"/>
      <c r="E153" s="228"/>
      <c r="F153" s="229"/>
      <c r="G153" s="230"/>
      <c r="H153" s="231"/>
      <c r="I153" s="232"/>
      <c r="J153" s="233"/>
      <c r="K153" s="228"/>
      <c r="L153" s="235"/>
      <c r="M153" s="228"/>
      <c r="N153" s="237"/>
      <c r="O153" s="237"/>
      <c r="P153" s="237"/>
      <c r="Q153" s="294"/>
      <c r="R153" s="228"/>
      <c r="S153" s="17"/>
      <c r="U153" s="17"/>
    </row>
    <row r="154" spans="2:21" s="18" customFormat="1" ht="24" customHeight="1" x14ac:dyDescent="0.25">
      <c r="B154" s="236"/>
      <c r="C154" s="226"/>
      <c r="D154" s="227"/>
      <c r="E154" s="228"/>
      <c r="F154" s="229"/>
      <c r="G154" s="230"/>
      <c r="H154" s="231"/>
      <c r="I154" s="232"/>
      <c r="J154" s="233"/>
      <c r="K154" s="228"/>
      <c r="L154" s="235"/>
      <c r="M154" s="228"/>
      <c r="N154" s="237"/>
      <c r="O154" s="237"/>
      <c r="P154" s="237"/>
      <c r="Q154" s="294"/>
      <c r="R154" s="228"/>
      <c r="S154" s="17"/>
      <c r="T154" s="211" t="str">
        <f>IFERROR(HYPERLINK("https://clec.att.com/clec/hb/shell.cfm?section=" &amp;#REF! &amp; "&amp;hb=" &amp;#REF!,#REF! &amp; " CLEC Online 911 Page"),"")</f>
        <v/>
      </c>
      <c r="U154" s="17"/>
    </row>
    <row r="155" spans="2:21" s="18" customFormat="1" ht="24" customHeight="1" x14ac:dyDescent="0.25">
      <c r="B155" s="236"/>
      <c r="C155" s="226"/>
      <c r="D155" s="227"/>
      <c r="E155" s="228"/>
      <c r="F155" s="229"/>
      <c r="G155" s="230"/>
      <c r="H155" s="231"/>
      <c r="I155" s="232"/>
      <c r="J155" s="233"/>
      <c r="K155" s="228"/>
      <c r="L155" s="235"/>
      <c r="M155" s="228"/>
      <c r="N155" s="237"/>
      <c r="O155" s="237"/>
      <c r="P155" s="237"/>
      <c r="Q155" s="294"/>
      <c r="R155" s="228"/>
      <c r="S155" s="17"/>
      <c r="T155" s="81"/>
      <c r="U155" s="17"/>
    </row>
    <row r="156" spans="2:21" s="18" customFormat="1" ht="24" customHeight="1" x14ac:dyDescent="0.25">
      <c r="B156" s="236"/>
      <c r="C156" s="226"/>
      <c r="D156" s="227"/>
      <c r="E156" s="228"/>
      <c r="F156" s="229"/>
      <c r="G156" s="230"/>
      <c r="H156" s="231"/>
      <c r="I156" s="232"/>
      <c r="J156" s="233"/>
      <c r="K156" s="228"/>
      <c r="L156" s="235"/>
      <c r="M156" s="228"/>
      <c r="N156" s="237"/>
      <c r="O156" s="237"/>
      <c r="P156" s="237"/>
      <c r="Q156" s="294"/>
      <c r="R156" s="228"/>
      <c r="S156" s="17"/>
      <c r="T156" s="81"/>
      <c r="U156" s="17"/>
    </row>
    <row r="157" spans="2:21" s="18" customFormat="1" ht="24" customHeight="1" x14ac:dyDescent="0.25">
      <c r="B157" s="236"/>
      <c r="C157" s="226"/>
      <c r="D157" s="227"/>
      <c r="E157" s="228"/>
      <c r="F157" s="229"/>
      <c r="G157" s="230"/>
      <c r="H157" s="231"/>
      <c r="I157" s="232"/>
      <c r="J157" s="233"/>
      <c r="K157" s="228"/>
      <c r="L157" s="235"/>
      <c r="M157" s="228"/>
      <c r="N157" s="237"/>
      <c r="O157" s="237"/>
      <c r="P157" s="237"/>
      <c r="Q157" s="294"/>
      <c r="R157" s="228"/>
      <c r="S157" s="17"/>
      <c r="T157" s="81"/>
      <c r="U157" s="17"/>
    </row>
    <row r="158" spans="2:21" s="18" customFormat="1" ht="24" customHeight="1" x14ac:dyDescent="0.25">
      <c r="B158" s="236"/>
      <c r="C158" s="226"/>
      <c r="D158" s="227"/>
      <c r="E158" s="228"/>
      <c r="F158" s="229"/>
      <c r="G158" s="230"/>
      <c r="H158" s="231"/>
      <c r="I158" s="232"/>
      <c r="J158" s="233"/>
      <c r="K158" s="228"/>
      <c r="L158" s="235"/>
      <c r="M158" s="228"/>
      <c r="N158" s="237"/>
      <c r="O158" s="237"/>
      <c r="P158" s="237"/>
      <c r="Q158" s="294"/>
      <c r="R158" s="228"/>
      <c r="S158" s="17"/>
      <c r="T158" s="81"/>
      <c r="U158" s="17"/>
    </row>
    <row r="159" spans="2:21" s="18" customFormat="1" ht="24" customHeight="1" x14ac:dyDescent="0.25">
      <c r="B159" s="236"/>
      <c r="C159" s="226"/>
      <c r="D159" s="227"/>
      <c r="E159" s="228"/>
      <c r="F159" s="229"/>
      <c r="G159" s="230"/>
      <c r="H159" s="231"/>
      <c r="I159" s="232"/>
      <c r="J159" s="233"/>
      <c r="K159" s="228"/>
      <c r="L159" s="235"/>
      <c r="M159" s="228"/>
      <c r="N159" s="237"/>
      <c r="O159" s="237"/>
      <c r="P159" s="237"/>
      <c r="Q159" s="294"/>
      <c r="R159" s="228"/>
      <c r="S159" s="17"/>
      <c r="U159" s="17"/>
    </row>
    <row r="160" spans="2:21" s="18" customFormat="1" ht="24" customHeight="1" x14ac:dyDescent="0.25">
      <c r="B160" s="236"/>
      <c r="C160" s="226"/>
      <c r="D160" s="227"/>
      <c r="E160" s="228"/>
      <c r="F160" s="229"/>
      <c r="G160" s="230"/>
      <c r="H160" s="231"/>
      <c r="I160" s="232"/>
      <c r="J160" s="233"/>
      <c r="K160" s="228"/>
      <c r="L160" s="235"/>
      <c r="M160" s="228"/>
      <c r="N160" s="237"/>
      <c r="O160" s="237"/>
      <c r="P160" s="237"/>
      <c r="Q160" s="294"/>
      <c r="R160" s="228"/>
      <c r="S160" s="17"/>
      <c r="U160" s="17"/>
    </row>
    <row r="161" spans="2:21" s="18" customFormat="1" ht="24" customHeight="1" x14ac:dyDescent="0.25">
      <c r="B161" s="236"/>
      <c r="C161" s="226"/>
      <c r="D161" s="227"/>
      <c r="E161" s="228"/>
      <c r="F161" s="229"/>
      <c r="G161" s="230"/>
      <c r="H161" s="231"/>
      <c r="I161" s="232"/>
      <c r="J161" s="233"/>
      <c r="K161" s="228"/>
      <c r="L161" s="235"/>
      <c r="M161" s="228"/>
      <c r="N161" s="237"/>
      <c r="O161" s="237"/>
      <c r="P161" s="237"/>
      <c r="Q161" s="294"/>
      <c r="R161" s="228"/>
      <c r="S161" s="17"/>
      <c r="U161" s="17"/>
    </row>
    <row r="162" spans="2:21" s="18" customFormat="1" ht="24" customHeight="1" x14ac:dyDescent="0.25">
      <c r="B162" s="236"/>
      <c r="C162" s="226"/>
      <c r="D162" s="227"/>
      <c r="E162" s="228"/>
      <c r="F162" s="229"/>
      <c r="G162" s="230"/>
      <c r="H162" s="231"/>
      <c r="I162" s="232"/>
      <c r="J162" s="233"/>
      <c r="K162" s="228"/>
      <c r="L162" s="235"/>
      <c r="M162" s="228"/>
      <c r="N162" s="237"/>
      <c r="O162" s="237"/>
      <c r="P162" s="237"/>
      <c r="Q162" s="294"/>
      <c r="R162" s="228"/>
      <c r="S162" s="17"/>
      <c r="U162" s="17"/>
    </row>
    <row r="163" spans="2:21" s="18" customFormat="1" ht="24" customHeight="1" x14ac:dyDescent="0.25">
      <c r="B163" s="236"/>
      <c r="C163" s="226"/>
      <c r="D163" s="227"/>
      <c r="E163" s="228"/>
      <c r="F163" s="229"/>
      <c r="G163" s="230"/>
      <c r="H163" s="231"/>
      <c r="I163" s="232"/>
      <c r="J163" s="233"/>
      <c r="K163" s="228"/>
      <c r="L163" s="235"/>
      <c r="M163" s="228"/>
      <c r="N163" s="237"/>
      <c r="O163" s="237"/>
      <c r="P163" s="237"/>
      <c r="Q163" s="294"/>
      <c r="R163" s="228"/>
      <c r="S163" s="17"/>
      <c r="U163" s="17"/>
    </row>
    <row r="164" spans="2:21" s="18" customFormat="1" ht="24" customHeight="1" x14ac:dyDescent="0.25">
      <c r="B164" s="236"/>
      <c r="C164" s="226"/>
      <c r="D164" s="227"/>
      <c r="E164" s="228"/>
      <c r="F164" s="229"/>
      <c r="G164" s="230"/>
      <c r="H164" s="231"/>
      <c r="I164" s="232"/>
      <c r="J164" s="233"/>
      <c r="K164" s="228"/>
      <c r="L164" s="235"/>
      <c r="M164" s="228"/>
      <c r="N164" s="237"/>
      <c r="O164" s="237"/>
      <c r="P164" s="237"/>
      <c r="Q164" s="294"/>
      <c r="R164" s="228"/>
      <c r="S164" s="17"/>
      <c r="U164" s="17"/>
    </row>
    <row r="165" spans="2:21" s="18" customFormat="1" ht="24" customHeight="1" x14ac:dyDescent="0.25">
      <c r="B165" s="236"/>
      <c r="C165" s="226"/>
      <c r="D165" s="227"/>
      <c r="E165" s="228"/>
      <c r="F165" s="229"/>
      <c r="G165" s="230"/>
      <c r="H165" s="231"/>
      <c r="I165" s="232"/>
      <c r="J165" s="233"/>
      <c r="K165" s="228"/>
      <c r="L165" s="235"/>
      <c r="M165" s="228"/>
      <c r="N165" s="237"/>
      <c r="O165" s="237"/>
      <c r="P165" s="237"/>
      <c r="Q165" s="294"/>
      <c r="R165" s="228"/>
      <c r="S165" s="17"/>
      <c r="U165" s="17"/>
    </row>
    <row r="166" spans="2:21" s="18" customFormat="1" ht="24" customHeight="1" x14ac:dyDescent="0.25">
      <c r="B166" s="236"/>
      <c r="C166" s="226"/>
      <c r="D166" s="227"/>
      <c r="E166" s="228"/>
      <c r="F166" s="229"/>
      <c r="G166" s="230"/>
      <c r="H166" s="231"/>
      <c r="I166" s="232"/>
      <c r="J166" s="233"/>
      <c r="K166" s="228"/>
      <c r="L166" s="235"/>
      <c r="M166" s="228"/>
      <c r="N166" s="237"/>
      <c r="O166" s="237"/>
      <c r="P166" s="237"/>
      <c r="Q166" s="294"/>
      <c r="R166" s="228"/>
      <c r="S166" s="17"/>
      <c r="U166" s="17"/>
    </row>
    <row r="167" spans="2:21" s="18" customFormat="1" ht="24" customHeight="1" x14ac:dyDescent="0.25">
      <c r="B167" s="236"/>
      <c r="C167" s="226"/>
      <c r="D167" s="227"/>
      <c r="E167" s="228"/>
      <c r="F167" s="229"/>
      <c r="G167" s="230"/>
      <c r="H167" s="231"/>
      <c r="I167" s="232"/>
      <c r="J167" s="233"/>
      <c r="K167" s="228"/>
      <c r="L167" s="235"/>
      <c r="M167" s="228"/>
      <c r="N167" s="237"/>
      <c r="O167" s="237"/>
      <c r="P167" s="237"/>
      <c r="Q167" s="294"/>
      <c r="R167" s="228"/>
      <c r="S167" s="17"/>
      <c r="U167" s="17"/>
    </row>
    <row r="168" spans="2:21" s="18" customFormat="1" ht="24" customHeight="1" x14ac:dyDescent="0.25">
      <c r="B168" s="236"/>
      <c r="C168" s="226"/>
      <c r="D168" s="227"/>
      <c r="E168" s="228"/>
      <c r="F168" s="229"/>
      <c r="G168" s="230"/>
      <c r="H168" s="231"/>
      <c r="I168" s="232"/>
      <c r="J168" s="233"/>
      <c r="K168" s="228"/>
      <c r="L168" s="235"/>
      <c r="M168" s="228"/>
      <c r="N168" s="237"/>
      <c r="O168" s="237"/>
      <c r="P168" s="237"/>
      <c r="Q168" s="294"/>
      <c r="R168" s="228"/>
      <c r="S168" s="17"/>
      <c r="U168" s="17"/>
    </row>
    <row r="169" spans="2:21" s="18" customFormat="1" ht="24" customHeight="1" x14ac:dyDescent="0.25">
      <c r="B169" s="236"/>
      <c r="C169" s="226"/>
      <c r="D169" s="227"/>
      <c r="E169" s="228"/>
      <c r="F169" s="229"/>
      <c r="G169" s="230"/>
      <c r="H169" s="231"/>
      <c r="I169" s="232"/>
      <c r="J169" s="233"/>
      <c r="K169" s="228"/>
      <c r="L169" s="235"/>
      <c r="M169" s="228"/>
      <c r="N169" s="237"/>
      <c r="O169" s="237"/>
      <c r="P169" s="237"/>
      <c r="Q169" s="294"/>
      <c r="R169" s="228"/>
      <c r="S169" s="17"/>
      <c r="U169" s="17"/>
    </row>
    <row r="170" spans="2:21" s="18" customFormat="1" ht="24" customHeight="1" x14ac:dyDescent="0.25">
      <c r="B170" s="236"/>
      <c r="C170" s="226"/>
      <c r="D170" s="227"/>
      <c r="E170" s="228"/>
      <c r="F170" s="229"/>
      <c r="G170" s="230"/>
      <c r="H170" s="231"/>
      <c r="I170" s="232"/>
      <c r="J170" s="233"/>
      <c r="K170" s="228"/>
      <c r="L170" s="235"/>
      <c r="M170" s="228"/>
      <c r="N170" s="237"/>
      <c r="O170" s="237"/>
      <c r="P170" s="237"/>
      <c r="Q170" s="294"/>
      <c r="R170" s="228"/>
      <c r="S170" s="17"/>
      <c r="U170" s="17"/>
    </row>
    <row r="171" spans="2:21" s="18" customFormat="1" ht="24" customHeight="1" x14ac:dyDescent="0.25">
      <c r="B171" s="236"/>
      <c r="C171" s="226"/>
      <c r="D171" s="227"/>
      <c r="E171" s="228"/>
      <c r="F171" s="229"/>
      <c r="G171" s="230"/>
      <c r="H171" s="231"/>
      <c r="I171" s="232"/>
      <c r="J171" s="233"/>
      <c r="K171" s="228"/>
      <c r="L171" s="235"/>
      <c r="M171" s="228"/>
      <c r="N171" s="237"/>
      <c r="O171" s="237"/>
      <c r="P171" s="237"/>
      <c r="Q171" s="294"/>
      <c r="R171" s="228"/>
      <c r="S171" s="17"/>
      <c r="U171" s="17"/>
    </row>
    <row r="172" spans="2:21" s="18" customFormat="1" ht="24" customHeight="1" x14ac:dyDescent="0.25">
      <c r="B172" s="236"/>
      <c r="C172" s="226"/>
      <c r="D172" s="227"/>
      <c r="E172" s="228"/>
      <c r="F172" s="229"/>
      <c r="G172" s="230"/>
      <c r="H172" s="231"/>
      <c r="I172" s="232"/>
      <c r="J172" s="233"/>
      <c r="K172" s="228"/>
      <c r="L172" s="235"/>
      <c r="M172" s="228"/>
      <c r="N172" s="237"/>
      <c r="O172" s="237"/>
      <c r="P172" s="237"/>
      <c r="Q172" s="294"/>
      <c r="R172" s="228"/>
      <c r="S172" s="17"/>
      <c r="U172" s="17"/>
    </row>
    <row r="173" spans="2:21" s="18" customFormat="1" ht="24" customHeight="1" x14ac:dyDescent="0.25">
      <c r="B173" s="236"/>
      <c r="C173" s="226"/>
      <c r="D173" s="227"/>
      <c r="E173" s="228"/>
      <c r="F173" s="229"/>
      <c r="G173" s="230"/>
      <c r="H173" s="231"/>
      <c r="I173" s="232"/>
      <c r="J173" s="233"/>
      <c r="K173" s="228"/>
      <c r="L173" s="235"/>
      <c r="M173" s="228"/>
      <c r="N173" s="237"/>
      <c r="O173" s="237"/>
      <c r="P173" s="237"/>
      <c r="Q173" s="294"/>
      <c r="R173" s="228"/>
      <c r="S173" s="17"/>
      <c r="U173" s="17"/>
    </row>
    <row r="174" spans="2:21" s="18" customFormat="1" ht="24" customHeight="1" x14ac:dyDescent="0.25">
      <c r="B174" s="236"/>
      <c r="C174" s="226"/>
      <c r="D174" s="227"/>
      <c r="E174" s="228"/>
      <c r="F174" s="229"/>
      <c r="G174" s="230"/>
      <c r="H174" s="231"/>
      <c r="I174" s="232"/>
      <c r="J174" s="233"/>
      <c r="K174" s="228"/>
      <c r="L174" s="235"/>
      <c r="M174" s="228"/>
      <c r="N174" s="237"/>
      <c r="O174" s="237"/>
      <c r="P174" s="237"/>
      <c r="Q174" s="294"/>
      <c r="R174" s="228"/>
      <c r="S174" s="17"/>
      <c r="T174" s="81"/>
      <c r="U174" s="17"/>
    </row>
    <row r="175" spans="2:21" s="18" customFormat="1" ht="24" customHeight="1" x14ac:dyDescent="0.25">
      <c r="B175" s="236"/>
      <c r="C175" s="226"/>
      <c r="D175" s="227"/>
      <c r="E175" s="228"/>
      <c r="F175" s="229"/>
      <c r="G175" s="230"/>
      <c r="H175" s="231"/>
      <c r="I175" s="232"/>
      <c r="J175" s="233"/>
      <c r="K175" s="228"/>
      <c r="L175" s="235"/>
      <c r="M175" s="228"/>
      <c r="N175" s="237"/>
      <c r="O175" s="237"/>
      <c r="P175" s="237"/>
      <c r="Q175" s="294"/>
      <c r="R175" s="228"/>
      <c r="S175" s="17"/>
      <c r="T175" s="81"/>
      <c r="U175" s="17"/>
    </row>
    <row r="176" spans="2:21" s="18" customFormat="1" ht="24" customHeight="1" x14ac:dyDescent="0.25">
      <c r="B176" s="236"/>
      <c r="C176" s="226"/>
      <c r="D176" s="227"/>
      <c r="E176" s="228"/>
      <c r="F176" s="229"/>
      <c r="G176" s="230"/>
      <c r="H176" s="231"/>
      <c r="I176" s="232"/>
      <c r="J176" s="233"/>
      <c r="K176" s="228"/>
      <c r="L176" s="235"/>
      <c r="M176" s="228"/>
      <c r="N176" s="237"/>
      <c r="O176" s="237"/>
      <c r="P176" s="237"/>
      <c r="Q176" s="294"/>
      <c r="R176" s="228"/>
      <c r="S176" s="17"/>
      <c r="T176" s="81"/>
      <c r="U176" s="17"/>
    </row>
    <row r="177" spans="2:21" s="18" customFormat="1" ht="24" customHeight="1" x14ac:dyDescent="0.25">
      <c r="B177" s="236"/>
      <c r="C177" s="226"/>
      <c r="D177" s="227"/>
      <c r="E177" s="228"/>
      <c r="F177" s="229"/>
      <c r="G177" s="230"/>
      <c r="H177" s="231"/>
      <c r="I177" s="232"/>
      <c r="J177" s="233"/>
      <c r="K177" s="228"/>
      <c r="L177" s="235"/>
      <c r="M177" s="228"/>
      <c r="N177" s="237"/>
      <c r="O177" s="237"/>
      <c r="P177" s="237"/>
      <c r="Q177" s="294"/>
      <c r="R177" s="228"/>
      <c r="S177" s="17"/>
      <c r="T177" s="81"/>
      <c r="U177" s="17"/>
    </row>
    <row r="178" spans="2:21" s="18" customFormat="1" ht="24" customHeight="1" x14ac:dyDescent="0.25">
      <c r="B178" s="236"/>
      <c r="C178" s="226"/>
      <c r="D178" s="227"/>
      <c r="E178" s="228"/>
      <c r="F178" s="229"/>
      <c r="G178" s="230"/>
      <c r="H178" s="231"/>
      <c r="I178" s="232"/>
      <c r="J178" s="233"/>
      <c r="K178" s="228"/>
      <c r="L178" s="235"/>
      <c r="M178" s="228"/>
      <c r="N178" s="237"/>
      <c r="O178" s="237"/>
      <c r="P178" s="237"/>
      <c r="Q178" s="294"/>
      <c r="R178" s="228"/>
      <c r="S178" s="17"/>
      <c r="U178" s="17"/>
    </row>
    <row r="179" spans="2:21" s="18" customFormat="1" ht="24" customHeight="1" x14ac:dyDescent="0.25">
      <c r="B179" s="236"/>
      <c r="C179" s="226"/>
      <c r="D179" s="227"/>
      <c r="E179" s="228"/>
      <c r="F179" s="229"/>
      <c r="G179" s="230"/>
      <c r="H179" s="231"/>
      <c r="I179" s="232"/>
      <c r="J179" s="233"/>
      <c r="K179" s="228"/>
      <c r="L179" s="235"/>
      <c r="M179" s="228"/>
      <c r="N179" s="237"/>
      <c r="O179" s="237"/>
      <c r="P179" s="237"/>
      <c r="Q179" s="294"/>
      <c r="R179" s="228"/>
      <c r="S179" s="17"/>
      <c r="U179" s="17"/>
    </row>
    <row r="180" spans="2:21" s="18" customFormat="1" ht="24" customHeight="1" x14ac:dyDescent="0.25">
      <c r="B180" s="236"/>
      <c r="C180" s="226"/>
      <c r="D180" s="227"/>
      <c r="E180" s="228"/>
      <c r="F180" s="229"/>
      <c r="G180" s="230"/>
      <c r="H180" s="231"/>
      <c r="I180" s="232"/>
      <c r="J180" s="233"/>
      <c r="K180" s="228"/>
      <c r="L180" s="235"/>
      <c r="M180" s="228"/>
      <c r="N180" s="237"/>
      <c r="O180" s="237"/>
      <c r="P180" s="237"/>
      <c r="Q180" s="294"/>
      <c r="R180" s="228"/>
      <c r="S180" s="17"/>
      <c r="U180" s="17"/>
    </row>
    <row r="181" spans="2:21" s="18" customFormat="1" ht="24" customHeight="1" x14ac:dyDescent="0.25">
      <c r="B181" s="236"/>
      <c r="C181" s="226"/>
      <c r="D181" s="227"/>
      <c r="E181" s="228"/>
      <c r="F181" s="229"/>
      <c r="G181" s="230"/>
      <c r="H181" s="231"/>
      <c r="I181" s="232"/>
      <c r="J181" s="233"/>
      <c r="K181" s="228"/>
      <c r="L181" s="235"/>
      <c r="M181" s="228"/>
      <c r="N181" s="237"/>
      <c r="O181" s="237"/>
      <c r="P181" s="237"/>
      <c r="Q181" s="294"/>
      <c r="R181" s="228"/>
      <c r="S181" s="17"/>
      <c r="U181" s="17"/>
    </row>
    <row r="182" spans="2:21" s="18" customFormat="1" ht="24" customHeight="1" x14ac:dyDescent="0.25">
      <c r="B182" s="236"/>
      <c r="C182" s="226"/>
      <c r="D182" s="227"/>
      <c r="E182" s="228"/>
      <c r="F182" s="229"/>
      <c r="G182" s="230"/>
      <c r="H182" s="231"/>
      <c r="I182" s="232"/>
      <c r="J182" s="233"/>
      <c r="K182" s="228"/>
      <c r="L182" s="235"/>
      <c r="M182" s="228"/>
      <c r="N182" s="237"/>
      <c r="O182" s="237"/>
      <c r="P182" s="237"/>
      <c r="Q182" s="294"/>
      <c r="R182" s="228"/>
      <c r="S182" s="17"/>
      <c r="U182" s="17"/>
    </row>
    <row r="183" spans="2:21" s="18" customFormat="1" ht="24" customHeight="1" x14ac:dyDescent="0.25">
      <c r="B183" s="236"/>
      <c r="C183" s="226"/>
      <c r="D183" s="227"/>
      <c r="E183" s="228"/>
      <c r="F183" s="229"/>
      <c r="G183" s="230"/>
      <c r="H183" s="231"/>
      <c r="I183" s="232"/>
      <c r="J183" s="233"/>
      <c r="K183" s="228"/>
      <c r="L183" s="235"/>
      <c r="M183" s="228"/>
      <c r="N183" s="237"/>
      <c r="O183" s="237"/>
      <c r="P183" s="237"/>
      <c r="Q183" s="294"/>
      <c r="R183" s="228"/>
      <c r="S183" s="17"/>
      <c r="U183" s="17"/>
    </row>
    <row r="184" spans="2:21" s="18" customFormat="1" ht="24" customHeight="1" x14ac:dyDescent="0.25">
      <c r="B184" s="236"/>
      <c r="C184" s="226"/>
      <c r="D184" s="227"/>
      <c r="E184" s="228"/>
      <c r="F184" s="229"/>
      <c r="G184" s="230"/>
      <c r="H184" s="231"/>
      <c r="I184" s="232"/>
      <c r="J184" s="233"/>
      <c r="K184" s="228"/>
      <c r="L184" s="235"/>
      <c r="M184" s="228"/>
      <c r="N184" s="237"/>
      <c r="O184" s="237"/>
      <c r="P184" s="237"/>
      <c r="Q184" s="294"/>
      <c r="R184" s="228"/>
      <c r="S184" s="17"/>
      <c r="U184" s="17"/>
    </row>
    <row r="185" spans="2:21" s="18" customFormat="1" ht="24" customHeight="1" x14ac:dyDescent="0.25">
      <c r="B185" s="236"/>
      <c r="C185" s="226"/>
      <c r="D185" s="227"/>
      <c r="E185" s="228"/>
      <c r="F185" s="229"/>
      <c r="G185" s="230"/>
      <c r="H185" s="231"/>
      <c r="I185" s="232"/>
      <c r="J185" s="233"/>
      <c r="K185" s="228"/>
      <c r="L185" s="235"/>
      <c r="M185" s="228"/>
      <c r="N185" s="237"/>
      <c r="O185" s="237"/>
      <c r="P185" s="237"/>
      <c r="Q185" s="294"/>
      <c r="R185" s="228"/>
      <c r="S185" s="17"/>
      <c r="U185" s="17"/>
    </row>
    <row r="186" spans="2:21" s="18" customFormat="1" ht="24" customHeight="1" x14ac:dyDescent="0.25">
      <c r="B186" s="236"/>
      <c r="C186" s="226"/>
      <c r="D186" s="227"/>
      <c r="E186" s="228"/>
      <c r="F186" s="229"/>
      <c r="G186" s="230"/>
      <c r="H186" s="231"/>
      <c r="I186" s="232"/>
      <c r="J186" s="233"/>
      <c r="K186" s="228"/>
      <c r="L186" s="235"/>
      <c r="M186" s="228"/>
      <c r="N186" s="237"/>
      <c r="O186" s="237"/>
      <c r="P186" s="237"/>
      <c r="Q186" s="294"/>
      <c r="R186" s="228"/>
      <c r="S186" s="17"/>
      <c r="U186" s="17"/>
    </row>
    <row r="187" spans="2:21" s="18" customFormat="1" ht="24" customHeight="1" x14ac:dyDescent="0.25">
      <c r="B187" s="236"/>
      <c r="C187" s="226"/>
      <c r="D187" s="227"/>
      <c r="E187" s="228"/>
      <c r="F187" s="229"/>
      <c r="G187" s="230"/>
      <c r="H187" s="231"/>
      <c r="I187" s="232"/>
      <c r="J187" s="233"/>
      <c r="K187" s="228"/>
      <c r="L187" s="235"/>
      <c r="M187" s="228"/>
      <c r="N187" s="237"/>
      <c r="O187" s="237"/>
      <c r="P187" s="237"/>
      <c r="Q187" s="294"/>
      <c r="R187" s="228"/>
      <c r="S187" s="17"/>
      <c r="U187" s="17"/>
    </row>
    <row r="188" spans="2:21" s="18" customFormat="1" ht="24" customHeight="1" x14ac:dyDescent="0.25">
      <c r="B188" s="236"/>
      <c r="C188" s="226"/>
      <c r="D188" s="227"/>
      <c r="E188" s="228"/>
      <c r="F188" s="229"/>
      <c r="G188" s="230"/>
      <c r="H188" s="231"/>
      <c r="I188" s="232"/>
      <c r="J188" s="233"/>
      <c r="K188" s="228"/>
      <c r="L188" s="235"/>
      <c r="M188" s="228"/>
      <c r="N188" s="237"/>
      <c r="O188" s="237"/>
      <c r="P188" s="237"/>
      <c r="Q188" s="294"/>
      <c r="R188" s="228"/>
      <c r="S188" s="17"/>
      <c r="U188" s="17"/>
    </row>
    <row r="189" spans="2:21" s="18" customFormat="1" ht="24" customHeight="1" x14ac:dyDescent="0.25">
      <c r="B189" s="236"/>
      <c r="C189" s="226"/>
      <c r="D189" s="227"/>
      <c r="E189" s="228"/>
      <c r="F189" s="229"/>
      <c r="G189" s="230"/>
      <c r="H189" s="231"/>
      <c r="I189" s="232"/>
      <c r="J189" s="233"/>
      <c r="K189" s="228"/>
      <c r="L189" s="235"/>
      <c r="M189" s="228"/>
      <c r="N189" s="237"/>
      <c r="O189" s="237"/>
      <c r="P189" s="237"/>
      <c r="Q189" s="294"/>
      <c r="R189" s="228"/>
      <c r="S189" s="17"/>
      <c r="U189" s="17"/>
    </row>
    <row r="190" spans="2:21" s="18" customFormat="1" ht="24" customHeight="1" x14ac:dyDescent="0.25">
      <c r="B190" s="236"/>
      <c r="C190" s="226"/>
      <c r="D190" s="227"/>
      <c r="E190" s="228"/>
      <c r="F190" s="229"/>
      <c r="G190" s="230"/>
      <c r="H190" s="231"/>
      <c r="I190" s="232"/>
      <c r="J190" s="233"/>
      <c r="K190" s="228"/>
      <c r="L190" s="235"/>
      <c r="M190" s="228"/>
      <c r="N190" s="237"/>
      <c r="O190" s="237"/>
      <c r="P190" s="237"/>
      <c r="Q190" s="294"/>
      <c r="R190" s="228"/>
      <c r="S190" s="17"/>
      <c r="U190" s="17"/>
    </row>
    <row r="191" spans="2:21" s="18" customFormat="1" ht="24" customHeight="1" x14ac:dyDescent="0.25">
      <c r="B191" s="236"/>
      <c r="C191" s="226"/>
      <c r="D191" s="227"/>
      <c r="E191" s="228"/>
      <c r="F191" s="229"/>
      <c r="G191" s="230"/>
      <c r="H191" s="231"/>
      <c r="I191" s="232"/>
      <c r="J191" s="233"/>
      <c r="K191" s="228"/>
      <c r="L191" s="235"/>
      <c r="M191" s="228"/>
      <c r="N191" s="237"/>
      <c r="O191" s="237"/>
      <c r="P191" s="237"/>
      <c r="Q191" s="294"/>
      <c r="R191" s="228"/>
      <c r="S191" s="17"/>
      <c r="U191" s="17"/>
    </row>
    <row r="192" spans="2:21" s="18" customFormat="1" ht="24" customHeight="1" x14ac:dyDescent="0.25">
      <c r="B192" s="236"/>
      <c r="C192" s="226"/>
      <c r="D192" s="227"/>
      <c r="E192" s="228"/>
      <c r="F192" s="229"/>
      <c r="G192" s="230"/>
      <c r="H192" s="231"/>
      <c r="I192" s="232"/>
      <c r="J192" s="233"/>
      <c r="K192" s="228"/>
      <c r="L192" s="235"/>
      <c r="M192" s="228"/>
      <c r="N192" s="237"/>
      <c r="O192" s="237"/>
      <c r="P192" s="237"/>
      <c r="Q192" s="294"/>
      <c r="R192" s="228"/>
      <c r="S192" s="17"/>
      <c r="U192" s="17"/>
    </row>
    <row r="193" spans="2:21" s="18" customFormat="1" ht="24" customHeight="1" x14ac:dyDescent="0.25">
      <c r="B193" s="236"/>
      <c r="C193" s="226"/>
      <c r="D193" s="227"/>
      <c r="E193" s="228"/>
      <c r="F193" s="229"/>
      <c r="G193" s="230"/>
      <c r="H193" s="231"/>
      <c r="I193" s="232"/>
      <c r="J193" s="233"/>
      <c r="K193" s="228"/>
      <c r="L193" s="235"/>
      <c r="M193" s="228"/>
      <c r="N193" s="237"/>
      <c r="O193" s="237"/>
      <c r="P193" s="237"/>
      <c r="Q193" s="294"/>
      <c r="R193" s="228"/>
      <c r="S193" s="17"/>
      <c r="U193" s="17"/>
    </row>
    <row r="194" spans="2:21" s="18" customFormat="1" ht="24" customHeight="1" x14ac:dyDescent="0.25">
      <c r="B194" s="236"/>
      <c r="C194" s="226"/>
      <c r="D194" s="227"/>
      <c r="E194" s="228"/>
      <c r="F194" s="229"/>
      <c r="G194" s="230"/>
      <c r="H194" s="231"/>
      <c r="I194" s="232"/>
      <c r="J194" s="233"/>
      <c r="K194" s="228"/>
      <c r="L194" s="235"/>
      <c r="M194" s="228"/>
      <c r="N194" s="237"/>
      <c r="O194" s="237"/>
      <c r="P194" s="237"/>
      <c r="Q194" s="294"/>
      <c r="R194" s="228"/>
      <c r="S194" s="17"/>
      <c r="U194" s="17"/>
    </row>
    <row r="195" spans="2:21" s="18" customFormat="1" ht="24" customHeight="1" x14ac:dyDescent="0.25">
      <c r="B195" s="236"/>
      <c r="C195" s="226"/>
      <c r="D195" s="227"/>
      <c r="E195" s="228"/>
      <c r="F195" s="229"/>
      <c r="G195" s="230"/>
      <c r="H195" s="231"/>
      <c r="I195" s="232"/>
      <c r="J195" s="233"/>
      <c r="K195" s="228"/>
      <c r="L195" s="235"/>
      <c r="M195" s="228"/>
      <c r="N195" s="237"/>
      <c r="O195" s="237"/>
      <c r="P195" s="237"/>
      <c r="Q195" s="294"/>
      <c r="R195" s="228"/>
      <c r="S195" s="17"/>
      <c r="U195" s="17"/>
    </row>
    <row r="196" spans="2:21" s="18" customFormat="1" ht="24" customHeight="1" x14ac:dyDescent="0.25">
      <c r="B196" s="236"/>
      <c r="C196" s="226"/>
      <c r="D196" s="227"/>
      <c r="E196" s="228"/>
      <c r="F196" s="229"/>
      <c r="G196" s="230"/>
      <c r="H196" s="231"/>
      <c r="I196" s="232"/>
      <c r="J196" s="233"/>
      <c r="K196" s="228"/>
      <c r="L196" s="235"/>
      <c r="M196" s="228"/>
      <c r="N196" s="237"/>
      <c r="O196" s="237"/>
      <c r="P196" s="237"/>
      <c r="Q196" s="294"/>
      <c r="R196" s="228"/>
      <c r="S196" s="17"/>
      <c r="U196" s="17"/>
    </row>
    <row r="197" spans="2:21" s="18" customFormat="1" ht="24" customHeight="1" x14ac:dyDescent="0.25">
      <c r="B197" s="236"/>
      <c r="C197" s="226"/>
      <c r="D197" s="227"/>
      <c r="E197" s="228"/>
      <c r="F197" s="229"/>
      <c r="G197" s="230"/>
      <c r="H197" s="231"/>
      <c r="I197" s="232"/>
      <c r="J197" s="233"/>
      <c r="K197" s="228"/>
      <c r="L197" s="235"/>
      <c r="M197" s="228"/>
      <c r="N197" s="237"/>
      <c r="O197" s="237"/>
      <c r="P197" s="237"/>
      <c r="Q197" s="294"/>
      <c r="R197" s="228"/>
      <c r="S197" s="17"/>
      <c r="U197" s="17"/>
    </row>
    <row r="198" spans="2:21" s="18" customFormat="1" ht="24" customHeight="1" x14ac:dyDescent="0.25">
      <c r="B198" s="236"/>
      <c r="C198" s="226"/>
      <c r="D198" s="227"/>
      <c r="E198" s="228"/>
      <c r="F198" s="229"/>
      <c r="G198" s="230"/>
      <c r="H198" s="231"/>
      <c r="I198" s="232"/>
      <c r="J198" s="233"/>
      <c r="K198" s="228"/>
      <c r="L198" s="235"/>
      <c r="M198" s="228"/>
      <c r="N198" s="237"/>
      <c r="O198" s="237"/>
      <c r="P198" s="237"/>
      <c r="Q198" s="294"/>
      <c r="R198" s="228"/>
      <c r="S198" s="17"/>
      <c r="U198" s="17"/>
    </row>
    <row r="199" spans="2:21" s="18" customFormat="1" ht="24" customHeight="1" x14ac:dyDescent="0.25">
      <c r="B199" s="236"/>
      <c r="C199" s="226"/>
      <c r="D199" s="227"/>
      <c r="E199" s="228"/>
      <c r="F199" s="229"/>
      <c r="G199" s="230"/>
      <c r="H199" s="231"/>
      <c r="I199" s="232"/>
      <c r="J199" s="233"/>
      <c r="K199" s="228"/>
      <c r="L199" s="235"/>
      <c r="M199" s="228"/>
      <c r="N199" s="237"/>
      <c r="O199" s="237"/>
      <c r="P199" s="237"/>
      <c r="Q199" s="294"/>
      <c r="R199" s="228"/>
      <c r="S199" s="17"/>
      <c r="U199" s="17"/>
    </row>
    <row r="200" spans="2:21" s="18" customFormat="1" ht="24" customHeight="1" x14ac:dyDescent="0.25">
      <c r="B200" s="236"/>
      <c r="C200" s="226"/>
      <c r="D200" s="227"/>
      <c r="E200" s="228"/>
      <c r="F200" s="229"/>
      <c r="G200" s="230"/>
      <c r="H200" s="231"/>
      <c r="I200" s="232"/>
      <c r="J200" s="233"/>
      <c r="K200" s="228"/>
      <c r="L200" s="235"/>
      <c r="M200" s="228"/>
      <c r="N200" s="237"/>
      <c r="O200" s="237"/>
      <c r="P200" s="237"/>
      <c r="Q200" s="294"/>
      <c r="R200" s="228"/>
      <c r="S200" s="17"/>
      <c r="U200" s="17"/>
    </row>
    <row r="201" spans="2:21" s="18" customFormat="1" ht="24" customHeight="1" x14ac:dyDescent="0.25">
      <c r="B201" s="236"/>
      <c r="C201" s="226"/>
      <c r="D201" s="227"/>
      <c r="E201" s="228"/>
      <c r="F201" s="229"/>
      <c r="G201" s="230"/>
      <c r="H201" s="231"/>
      <c r="I201" s="232"/>
      <c r="J201" s="233"/>
      <c r="K201" s="228"/>
      <c r="L201" s="235"/>
      <c r="M201" s="228"/>
      <c r="N201" s="237"/>
      <c r="O201" s="237"/>
      <c r="P201" s="237"/>
      <c r="Q201" s="294"/>
      <c r="R201" s="228"/>
      <c r="S201" s="17"/>
      <c r="U201" s="17"/>
    </row>
    <row r="202" spans="2:21" s="18" customFormat="1" ht="24" customHeight="1" x14ac:dyDescent="0.25">
      <c r="B202" s="236"/>
      <c r="C202" s="226"/>
      <c r="D202" s="227"/>
      <c r="E202" s="228"/>
      <c r="F202" s="229"/>
      <c r="G202" s="230"/>
      <c r="H202" s="231"/>
      <c r="I202" s="232"/>
      <c r="J202" s="233"/>
      <c r="K202" s="228"/>
      <c r="L202" s="235"/>
      <c r="M202" s="228"/>
      <c r="N202" s="237"/>
      <c r="O202" s="237"/>
      <c r="P202" s="237"/>
      <c r="Q202" s="294"/>
      <c r="R202" s="228"/>
      <c r="S202" s="17"/>
      <c r="U202" s="17"/>
    </row>
    <row r="203" spans="2:21" s="18" customFormat="1" ht="24" customHeight="1" x14ac:dyDescent="0.25">
      <c r="B203" s="236"/>
      <c r="C203" s="226"/>
      <c r="D203" s="227"/>
      <c r="E203" s="228"/>
      <c r="F203" s="229"/>
      <c r="G203" s="230"/>
      <c r="H203" s="231"/>
      <c r="I203" s="232"/>
      <c r="J203" s="233"/>
      <c r="K203" s="228"/>
      <c r="L203" s="235"/>
      <c r="M203" s="228"/>
      <c r="N203" s="237"/>
      <c r="O203" s="237"/>
      <c r="P203" s="237"/>
      <c r="Q203" s="294"/>
      <c r="R203" s="228"/>
      <c r="S203" s="17"/>
      <c r="U203" s="17"/>
    </row>
    <row r="204" spans="2:21" s="18" customFormat="1" ht="24" customHeight="1" x14ac:dyDescent="0.25">
      <c r="B204" s="236"/>
      <c r="C204" s="226"/>
      <c r="D204" s="227"/>
      <c r="E204" s="228"/>
      <c r="F204" s="229"/>
      <c r="G204" s="230"/>
      <c r="H204" s="231"/>
      <c r="I204" s="232"/>
      <c r="J204" s="233"/>
      <c r="K204" s="228"/>
      <c r="L204" s="235"/>
      <c r="M204" s="228"/>
      <c r="N204" s="237"/>
      <c r="O204" s="237"/>
      <c r="P204" s="237"/>
      <c r="Q204" s="294"/>
      <c r="R204" s="228"/>
      <c r="S204" s="17"/>
      <c r="U204" s="17"/>
    </row>
    <row r="205" spans="2:21" s="18" customFormat="1" ht="24" customHeight="1" x14ac:dyDescent="0.25">
      <c r="B205" s="236"/>
      <c r="C205" s="226"/>
      <c r="D205" s="227"/>
      <c r="E205" s="228"/>
      <c r="F205" s="229"/>
      <c r="G205" s="230"/>
      <c r="H205" s="231"/>
      <c r="I205" s="232"/>
      <c r="J205" s="233"/>
      <c r="K205" s="228"/>
      <c r="L205" s="235"/>
      <c r="M205" s="228"/>
      <c r="N205" s="237"/>
      <c r="O205" s="237"/>
      <c r="P205" s="237"/>
      <c r="Q205" s="294"/>
      <c r="R205" s="228"/>
      <c r="S205" s="17"/>
      <c r="U205" s="17"/>
    </row>
    <row r="206" spans="2:21" s="18" customFormat="1" ht="24" customHeight="1" x14ac:dyDescent="0.25">
      <c r="B206" s="236"/>
      <c r="C206" s="226"/>
      <c r="D206" s="227"/>
      <c r="E206" s="228"/>
      <c r="F206" s="229"/>
      <c r="G206" s="230"/>
      <c r="H206" s="231"/>
      <c r="I206" s="232"/>
      <c r="J206" s="233"/>
      <c r="K206" s="228"/>
      <c r="L206" s="235"/>
      <c r="M206" s="228"/>
      <c r="N206" s="237"/>
      <c r="O206" s="237"/>
      <c r="P206" s="237"/>
      <c r="Q206" s="294"/>
      <c r="R206" s="228"/>
      <c r="S206" s="17"/>
      <c r="U206" s="17"/>
    </row>
    <row r="207" spans="2:21" s="18" customFormat="1" ht="24" customHeight="1" x14ac:dyDescent="0.25">
      <c r="B207" s="236"/>
      <c r="C207" s="226"/>
      <c r="D207" s="227"/>
      <c r="E207" s="228"/>
      <c r="F207" s="229"/>
      <c r="G207" s="230"/>
      <c r="H207" s="231"/>
      <c r="I207" s="232"/>
      <c r="J207" s="233"/>
      <c r="K207" s="228"/>
      <c r="L207" s="235"/>
      <c r="M207" s="228"/>
      <c r="N207" s="237"/>
      <c r="O207" s="237"/>
      <c r="P207" s="237"/>
      <c r="Q207" s="294"/>
      <c r="R207" s="228"/>
      <c r="S207" s="17"/>
      <c r="U207" s="17"/>
    </row>
    <row r="208" spans="2:21" s="18" customFormat="1" ht="24" customHeight="1" x14ac:dyDescent="0.25">
      <c r="B208" s="236"/>
      <c r="C208" s="226"/>
      <c r="D208" s="227"/>
      <c r="E208" s="228"/>
      <c r="F208" s="229"/>
      <c r="G208" s="230"/>
      <c r="H208" s="231"/>
      <c r="I208" s="232"/>
      <c r="J208" s="233"/>
      <c r="K208" s="228"/>
      <c r="L208" s="235"/>
      <c r="M208" s="228"/>
      <c r="N208" s="237"/>
      <c r="O208" s="237"/>
      <c r="P208" s="237"/>
      <c r="Q208" s="294"/>
      <c r="R208" s="228"/>
      <c r="S208" s="17"/>
      <c r="U208" s="17"/>
    </row>
    <row r="209" spans="2:21" s="18" customFormat="1" ht="24" customHeight="1" x14ac:dyDescent="0.25">
      <c r="B209" s="236"/>
      <c r="C209" s="226"/>
      <c r="D209" s="227"/>
      <c r="E209" s="228"/>
      <c r="F209" s="229"/>
      <c r="G209" s="230"/>
      <c r="H209" s="231"/>
      <c r="I209" s="232"/>
      <c r="J209" s="233"/>
      <c r="K209" s="228"/>
      <c r="L209" s="235"/>
      <c r="M209" s="228"/>
      <c r="N209" s="237"/>
      <c r="O209" s="237"/>
      <c r="P209" s="237"/>
      <c r="Q209" s="294"/>
      <c r="R209" s="228"/>
      <c r="S209" s="17"/>
      <c r="U209" s="17"/>
    </row>
    <row r="210" spans="2:21" s="18" customFormat="1" ht="24" customHeight="1" x14ac:dyDescent="0.25">
      <c r="B210" s="236"/>
      <c r="C210" s="226"/>
      <c r="D210" s="227"/>
      <c r="E210" s="228"/>
      <c r="F210" s="229"/>
      <c r="G210" s="230"/>
      <c r="H210" s="231"/>
      <c r="I210" s="232"/>
      <c r="J210" s="233"/>
      <c r="K210" s="228"/>
      <c r="L210" s="235"/>
      <c r="M210" s="228"/>
      <c r="N210" s="237"/>
      <c r="O210" s="237"/>
      <c r="P210" s="237"/>
      <c r="Q210" s="294"/>
      <c r="R210" s="228"/>
      <c r="S210" s="17"/>
      <c r="U210" s="17"/>
    </row>
    <row r="211" spans="2:21" s="18" customFormat="1" ht="24" customHeight="1" x14ac:dyDescent="0.25">
      <c r="B211" s="236"/>
      <c r="C211" s="226"/>
      <c r="D211" s="227"/>
      <c r="E211" s="228"/>
      <c r="F211" s="229"/>
      <c r="G211" s="230"/>
      <c r="H211" s="231"/>
      <c r="I211" s="232"/>
      <c r="J211" s="233"/>
      <c r="K211" s="228"/>
      <c r="L211" s="235"/>
      <c r="M211" s="228"/>
      <c r="N211" s="237"/>
      <c r="O211" s="237"/>
      <c r="P211" s="237"/>
      <c r="Q211" s="294"/>
      <c r="R211" s="228"/>
      <c r="S211" s="17"/>
      <c r="U211" s="17"/>
    </row>
    <row r="212" spans="2:21" s="18" customFormat="1" ht="24" customHeight="1" x14ac:dyDescent="0.25">
      <c r="B212" s="236"/>
      <c r="C212" s="226"/>
      <c r="D212" s="227"/>
      <c r="E212" s="228"/>
      <c r="F212" s="229"/>
      <c r="G212" s="230"/>
      <c r="H212" s="231"/>
      <c r="I212" s="232"/>
      <c r="J212" s="233"/>
      <c r="K212" s="228"/>
      <c r="L212" s="235"/>
      <c r="M212" s="228"/>
      <c r="N212" s="237"/>
      <c r="O212" s="237"/>
      <c r="P212" s="237"/>
      <c r="Q212" s="294"/>
      <c r="R212" s="228"/>
      <c r="S212" s="17"/>
      <c r="U212" s="17"/>
    </row>
    <row r="213" spans="2:21" s="18" customFormat="1" ht="24" customHeight="1" x14ac:dyDescent="0.25">
      <c r="B213" s="236"/>
      <c r="C213" s="226"/>
      <c r="D213" s="227"/>
      <c r="E213" s="228"/>
      <c r="F213" s="229"/>
      <c r="G213" s="230"/>
      <c r="H213" s="231"/>
      <c r="I213" s="232"/>
      <c r="J213" s="233"/>
      <c r="K213" s="228"/>
      <c r="L213" s="235"/>
      <c r="M213" s="228"/>
      <c r="N213" s="237"/>
      <c r="O213" s="237"/>
      <c r="P213" s="237"/>
      <c r="Q213" s="294"/>
      <c r="R213" s="228"/>
      <c r="S213" s="17"/>
      <c r="U213" s="17"/>
    </row>
    <row r="214" spans="2:21" s="18" customFormat="1" ht="24" customHeight="1" x14ac:dyDescent="0.25">
      <c r="B214" s="236"/>
      <c r="C214" s="226"/>
      <c r="D214" s="227"/>
      <c r="E214" s="228"/>
      <c r="F214" s="229"/>
      <c r="G214" s="230"/>
      <c r="H214" s="231"/>
      <c r="I214" s="232"/>
      <c r="J214" s="233"/>
      <c r="K214" s="228"/>
      <c r="L214" s="235"/>
      <c r="M214" s="228"/>
      <c r="N214" s="237"/>
      <c r="O214" s="237"/>
      <c r="P214" s="237"/>
      <c r="Q214" s="294"/>
      <c r="R214" s="228"/>
      <c r="S214" s="17"/>
      <c r="U214" s="17"/>
    </row>
    <row r="215" spans="2:21" s="18" customFormat="1" ht="24" customHeight="1" x14ac:dyDescent="0.25">
      <c r="B215" s="236"/>
      <c r="C215" s="226"/>
      <c r="D215" s="227"/>
      <c r="E215" s="228"/>
      <c r="F215" s="229"/>
      <c r="G215" s="230"/>
      <c r="H215" s="231"/>
      <c r="I215" s="232"/>
      <c r="J215" s="233"/>
      <c r="K215" s="228"/>
      <c r="L215" s="235"/>
      <c r="M215" s="228"/>
      <c r="N215" s="237"/>
      <c r="O215" s="237"/>
      <c r="P215" s="237"/>
      <c r="Q215" s="294"/>
      <c r="R215" s="228"/>
      <c r="S215" s="17"/>
      <c r="U215" s="17"/>
    </row>
    <row r="216" spans="2:21" s="18" customFormat="1" ht="24" customHeight="1" x14ac:dyDescent="0.25">
      <c r="B216" s="236"/>
      <c r="C216" s="226"/>
      <c r="D216" s="227"/>
      <c r="E216" s="228"/>
      <c r="F216" s="229"/>
      <c r="G216" s="230"/>
      <c r="H216" s="231"/>
      <c r="I216" s="232"/>
      <c r="J216" s="233"/>
      <c r="K216" s="228"/>
      <c r="L216" s="235"/>
      <c r="M216" s="228"/>
      <c r="N216" s="237"/>
      <c r="O216" s="237"/>
      <c r="P216" s="237"/>
      <c r="Q216" s="294"/>
      <c r="R216" s="228"/>
      <c r="S216" s="17"/>
      <c r="U216" s="17"/>
    </row>
    <row r="217" spans="2:21" s="18" customFormat="1" ht="24" customHeight="1" x14ac:dyDescent="0.25">
      <c r="B217" s="236"/>
      <c r="C217" s="226"/>
      <c r="D217" s="227"/>
      <c r="E217" s="228"/>
      <c r="F217" s="229"/>
      <c r="G217" s="230"/>
      <c r="H217" s="231"/>
      <c r="I217" s="232"/>
      <c r="J217" s="233"/>
      <c r="K217" s="228"/>
      <c r="L217" s="235"/>
      <c r="M217" s="228"/>
      <c r="N217" s="237"/>
      <c r="O217" s="237"/>
      <c r="P217" s="237"/>
      <c r="Q217" s="294"/>
      <c r="R217" s="228"/>
      <c r="S217" s="17"/>
      <c r="U217" s="17"/>
    </row>
    <row r="218" spans="2:21" s="18" customFormat="1" ht="24" customHeight="1" x14ac:dyDescent="0.25">
      <c r="B218" s="236"/>
      <c r="C218" s="226"/>
      <c r="D218" s="227"/>
      <c r="E218" s="228"/>
      <c r="F218" s="229"/>
      <c r="G218" s="230"/>
      <c r="H218" s="231"/>
      <c r="I218" s="232"/>
      <c r="J218" s="233"/>
      <c r="K218" s="228"/>
      <c r="L218" s="235"/>
      <c r="M218" s="228"/>
      <c r="N218" s="237"/>
      <c r="O218" s="237"/>
      <c r="P218" s="237"/>
      <c r="Q218" s="294"/>
      <c r="R218" s="228"/>
      <c r="S218" s="17"/>
      <c r="U218" s="17"/>
    </row>
    <row r="219" spans="2:21" s="18" customFormat="1" ht="24" customHeight="1" x14ac:dyDescent="0.25">
      <c r="B219" s="236"/>
      <c r="C219" s="226"/>
      <c r="D219" s="227"/>
      <c r="E219" s="228"/>
      <c r="F219" s="229"/>
      <c r="G219" s="230"/>
      <c r="H219" s="231"/>
      <c r="I219" s="232"/>
      <c r="J219" s="233"/>
      <c r="K219" s="228"/>
      <c r="L219" s="235"/>
      <c r="M219" s="228"/>
      <c r="N219" s="237"/>
      <c r="O219" s="237"/>
      <c r="P219" s="237"/>
      <c r="Q219" s="294"/>
      <c r="R219" s="228"/>
      <c r="S219" s="17"/>
      <c r="U219" s="17"/>
    </row>
    <row r="220" spans="2:21" s="18" customFormat="1" ht="24" customHeight="1" x14ac:dyDescent="0.25">
      <c r="B220" s="236"/>
      <c r="C220" s="226"/>
      <c r="D220" s="227"/>
      <c r="E220" s="228"/>
      <c r="F220" s="229"/>
      <c r="G220" s="230"/>
      <c r="H220" s="231"/>
      <c r="I220" s="232"/>
      <c r="J220" s="233"/>
      <c r="K220" s="228"/>
      <c r="L220" s="235"/>
      <c r="M220" s="228"/>
      <c r="N220" s="237"/>
      <c r="O220" s="237"/>
      <c r="P220" s="237"/>
      <c r="Q220" s="294"/>
      <c r="R220" s="228"/>
      <c r="S220" s="17"/>
      <c r="U220" s="17"/>
    </row>
    <row r="221" spans="2:21" s="18" customFormat="1" ht="24" customHeight="1" x14ac:dyDescent="0.25">
      <c r="B221" s="236"/>
      <c r="C221" s="226"/>
      <c r="D221" s="227"/>
      <c r="E221" s="228"/>
      <c r="F221" s="229"/>
      <c r="G221" s="230"/>
      <c r="H221" s="231"/>
      <c r="I221" s="232"/>
      <c r="J221" s="233"/>
      <c r="K221" s="228"/>
      <c r="L221" s="235"/>
      <c r="M221" s="228"/>
      <c r="N221" s="237"/>
      <c r="O221" s="237"/>
      <c r="P221" s="237"/>
      <c r="Q221" s="294"/>
      <c r="R221" s="228"/>
      <c r="S221" s="17"/>
      <c r="U221" s="17"/>
    </row>
    <row r="222" spans="2:21" s="18" customFormat="1" ht="24" customHeight="1" x14ac:dyDescent="0.25">
      <c r="B222" s="236"/>
      <c r="C222" s="226"/>
      <c r="D222" s="227"/>
      <c r="E222" s="228"/>
      <c r="F222" s="229"/>
      <c r="G222" s="230"/>
      <c r="H222" s="231"/>
      <c r="I222" s="232"/>
      <c r="J222" s="233"/>
      <c r="K222" s="228"/>
      <c r="L222" s="235"/>
      <c r="M222" s="228"/>
      <c r="N222" s="237"/>
      <c r="O222" s="237"/>
      <c r="P222" s="237"/>
      <c r="Q222" s="294"/>
      <c r="R222" s="228"/>
      <c r="S222" s="17"/>
      <c r="U222" s="17"/>
    </row>
    <row r="223" spans="2:21" s="18" customFormat="1" ht="24" customHeight="1" x14ac:dyDescent="0.25">
      <c r="B223" s="236"/>
      <c r="C223" s="226"/>
      <c r="D223" s="227"/>
      <c r="E223" s="228"/>
      <c r="F223" s="229"/>
      <c r="G223" s="230"/>
      <c r="H223" s="231"/>
      <c r="I223" s="232"/>
      <c r="J223" s="233"/>
      <c r="K223" s="228"/>
      <c r="L223" s="235"/>
      <c r="M223" s="228"/>
      <c r="N223" s="237"/>
      <c r="O223" s="237"/>
      <c r="P223" s="237"/>
      <c r="Q223" s="294"/>
      <c r="R223" s="228"/>
      <c r="S223" s="17"/>
      <c r="U223" s="17"/>
    </row>
    <row r="224" spans="2:21" s="18" customFormat="1" ht="24" customHeight="1" x14ac:dyDescent="0.25">
      <c r="B224" s="236"/>
      <c r="C224" s="226"/>
      <c r="D224" s="227"/>
      <c r="E224" s="228"/>
      <c r="F224" s="229"/>
      <c r="G224" s="230"/>
      <c r="H224" s="231"/>
      <c r="I224" s="232"/>
      <c r="J224" s="233"/>
      <c r="K224" s="228"/>
      <c r="L224" s="235"/>
      <c r="M224" s="228"/>
      <c r="N224" s="237"/>
      <c r="O224" s="237"/>
      <c r="P224" s="237"/>
      <c r="Q224" s="294"/>
      <c r="R224" s="228"/>
      <c r="S224" s="17"/>
      <c r="U224" s="17"/>
    </row>
    <row r="225" spans="2:21" s="18" customFormat="1" ht="24" customHeight="1" x14ac:dyDescent="0.25">
      <c r="B225" s="236"/>
      <c r="C225" s="226"/>
      <c r="D225" s="227"/>
      <c r="E225" s="228"/>
      <c r="F225" s="229"/>
      <c r="G225" s="230"/>
      <c r="H225" s="231"/>
      <c r="I225" s="232"/>
      <c r="J225" s="233"/>
      <c r="K225" s="228"/>
      <c r="L225" s="235"/>
      <c r="M225" s="228"/>
      <c r="N225" s="237"/>
      <c r="O225" s="237"/>
      <c r="P225" s="237"/>
      <c r="Q225" s="294"/>
      <c r="R225" s="228"/>
      <c r="S225" s="17"/>
      <c r="U225" s="17"/>
    </row>
    <row r="226" spans="2:21" s="18" customFormat="1" ht="24" customHeight="1" x14ac:dyDescent="0.25">
      <c r="B226" s="236"/>
      <c r="C226" s="226"/>
      <c r="D226" s="227"/>
      <c r="E226" s="228"/>
      <c r="F226" s="229"/>
      <c r="G226" s="230"/>
      <c r="H226" s="231"/>
      <c r="I226" s="232"/>
      <c r="J226" s="233"/>
      <c r="K226" s="228"/>
      <c r="L226" s="235"/>
      <c r="M226" s="228"/>
      <c r="N226" s="237"/>
      <c r="O226" s="237"/>
      <c r="P226" s="237"/>
      <c r="Q226" s="294"/>
      <c r="R226" s="228"/>
      <c r="S226" s="17"/>
      <c r="U226" s="17"/>
    </row>
    <row r="227" spans="2:21" s="18" customFormat="1" ht="24" customHeight="1" x14ac:dyDescent="0.25">
      <c r="B227" s="236"/>
      <c r="C227" s="226"/>
      <c r="D227" s="227"/>
      <c r="E227" s="228"/>
      <c r="F227" s="229"/>
      <c r="G227" s="230"/>
      <c r="H227" s="231"/>
      <c r="I227" s="232"/>
      <c r="J227" s="233"/>
      <c r="K227" s="228"/>
      <c r="L227" s="235"/>
      <c r="M227" s="228"/>
      <c r="N227" s="237"/>
      <c r="O227" s="237"/>
      <c r="P227" s="237"/>
      <c r="Q227" s="294"/>
      <c r="R227" s="228"/>
      <c r="S227" s="17"/>
      <c r="U227" s="17"/>
    </row>
    <row r="228" spans="2:21" s="18" customFormat="1" ht="24" customHeight="1" x14ac:dyDescent="0.25">
      <c r="B228" s="236"/>
      <c r="C228" s="226"/>
      <c r="D228" s="227"/>
      <c r="E228" s="228"/>
      <c r="F228" s="229"/>
      <c r="G228" s="230"/>
      <c r="H228" s="231"/>
      <c r="I228" s="232"/>
      <c r="J228" s="233"/>
      <c r="K228" s="228"/>
      <c r="L228" s="235"/>
      <c r="M228" s="228"/>
      <c r="N228" s="237"/>
      <c r="O228" s="237"/>
      <c r="P228" s="237"/>
      <c r="Q228" s="294"/>
      <c r="R228" s="228"/>
      <c r="S228" s="17"/>
      <c r="U228" s="17"/>
    </row>
    <row r="229" spans="2:21" s="18" customFormat="1" ht="24" customHeight="1" x14ac:dyDescent="0.25">
      <c r="B229" s="236"/>
      <c r="C229" s="226"/>
      <c r="D229" s="227"/>
      <c r="E229" s="228"/>
      <c r="F229" s="229"/>
      <c r="G229" s="230"/>
      <c r="H229" s="231"/>
      <c r="I229" s="232"/>
      <c r="J229" s="233"/>
      <c r="K229" s="228"/>
      <c r="L229" s="235"/>
      <c r="M229" s="228"/>
      <c r="N229" s="237"/>
      <c r="O229" s="237"/>
      <c r="P229" s="237"/>
      <c r="Q229" s="294"/>
      <c r="R229" s="228"/>
      <c r="S229" s="17"/>
      <c r="U229" s="17"/>
    </row>
    <row r="230" spans="2:21" s="18" customFormat="1" ht="24" customHeight="1" x14ac:dyDescent="0.25">
      <c r="B230" s="236"/>
      <c r="C230" s="226"/>
      <c r="D230" s="227"/>
      <c r="E230" s="228"/>
      <c r="F230" s="229"/>
      <c r="G230" s="230"/>
      <c r="H230" s="231"/>
      <c r="I230" s="232"/>
      <c r="J230" s="233"/>
      <c r="K230" s="228"/>
      <c r="L230" s="235"/>
      <c r="M230" s="228"/>
      <c r="N230" s="237"/>
      <c r="O230" s="237"/>
      <c r="P230" s="237"/>
      <c r="Q230" s="294"/>
      <c r="R230" s="228"/>
      <c r="S230" s="17"/>
      <c r="U230" s="17"/>
    </row>
    <row r="231" spans="2:21" s="18" customFormat="1" ht="24" customHeight="1" x14ac:dyDescent="0.25">
      <c r="B231" s="236"/>
      <c r="C231" s="226"/>
      <c r="D231" s="227"/>
      <c r="E231" s="228"/>
      <c r="F231" s="229"/>
      <c r="G231" s="230"/>
      <c r="H231" s="231"/>
      <c r="I231" s="232"/>
      <c r="J231" s="233"/>
      <c r="K231" s="228"/>
      <c r="L231" s="235"/>
      <c r="M231" s="228"/>
      <c r="N231" s="237"/>
      <c r="O231" s="237"/>
      <c r="P231" s="237"/>
      <c r="Q231" s="294"/>
      <c r="R231" s="228"/>
      <c r="S231" s="17"/>
      <c r="U231" s="17"/>
    </row>
    <row r="232" spans="2:21" s="18" customFormat="1" ht="24" customHeight="1" x14ac:dyDescent="0.25">
      <c r="B232" s="236"/>
      <c r="C232" s="226"/>
      <c r="D232" s="227"/>
      <c r="E232" s="228"/>
      <c r="F232" s="229"/>
      <c r="G232" s="230"/>
      <c r="H232" s="231"/>
      <c r="I232" s="232"/>
      <c r="J232" s="233"/>
      <c r="K232" s="228"/>
      <c r="L232" s="235"/>
      <c r="M232" s="228"/>
      <c r="N232" s="237"/>
      <c r="O232" s="237"/>
      <c r="P232" s="237"/>
      <c r="Q232" s="294"/>
      <c r="R232" s="228"/>
      <c r="S232" s="17"/>
      <c r="U232" s="17"/>
    </row>
    <row r="233" spans="2:21" s="18" customFormat="1" ht="24" customHeight="1" x14ac:dyDescent="0.25">
      <c r="B233" s="236"/>
      <c r="C233" s="226"/>
      <c r="D233" s="227"/>
      <c r="E233" s="228"/>
      <c r="F233" s="229"/>
      <c r="G233" s="230"/>
      <c r="H233" s="231"/>
      <c r="I233" s="232"/>
      <c r="J233" s="233"/>
      <c r="K233" s="228"/>
      <c r="L233" s="235"/>
      <c r="M233" s="228"/>
      <c r="N233" s="237"/>
      <c r="O233" s="237"/>
      <c r="P233" s="237"/>
      <c r="Q233" s="294"/>
      <c r="R233" s="228"/>
      <c r="S233" s="17"/>
      <c r="U233" s="17"/>
    </row>
    <row r="234" spans="2:21" s="18" customFormat="1" ht="24" customHeight="1" x14ac:dyDescent="0.25">
      <c r="B234" s="236"/>
      <c r="C234" s="226"/>
      <c r="D234" s="227"/>
      <c r="E234" s="228"/>
      <c r="F234" s="229"/>
      <c r="G234" s="230"/>
      <c r="H234" s="231"/>
      <c r="I234" s="232"/>
      <c r="J234" s="233"/>
      <c r="K234" s="228"/>
      <c r="L234" s="235"/>
      <c r="M234" s="228"/>
      <c r="N234" s="237"/>
      <c r="O234" s="237"/>
      <c r="P234" s="237"/>
      <c r="Q234" s="294"/>
      <c r="R234" s="228"/>
      <c r="S234" s="17"/>
      <c r="U234" s="17"/>
    </row>
    <row r="235" spans="2:21" s="18" customFormat="1" ht="24" customHeight="1" x14ac:dyDescent="0.25">
      <c r="B235" s="236"/>
      <c r="C235" s="226"/>
      <c r="D235" s="227"/>
      <c r="E235" s="228"/>
      <c r="F235" s="229"/>
      <c r="G235" s="230"/>
      <c r="H235" s="231"/>
      <c r="I235" s="232"/>
      <c r="J235" s="233"/>
      <c r="K235" s="228"/>
      <c r="L235" s="235"/>
      <c r="M235" s="228"/>
      <c r="N235" s="237"/>
      <c r="O235" s="237"/>
      <c r="P235" s="237"/>
      <c r="Q235" s="294"/>
      <c r="R235" s="228"/>
      <c r="S235" s="17"/>
      <c r="U235" s="17"/>
    </row>
    <row r="236" spans="2:21" s="18" customFormat="1" ht="24" customHeight="1" x14ac:dyDescent="0.25">
      <c r="B236" s="236"/>
      <c r="C236" s="226"/>
      <c r="D236" s="227"/>
      <c r="E236" s="228"/>
      <c r="F236" s="229"/>
      <c r="G236" s="230"/>
      <c r="H236" s="231"/>
      <c r="I236" s="232"/>
      <c r="J236" s="233"/>
      <c r="K236" s="228"/>
      <c r="L236" s="235"/>
      <c r="M236" s="228"/>
      <c r="N236" s="237"/>
      <c r="O236" s="237"/>
      <c r="P236" s="237"/>
      <c r="Q236" s="294"/>
      <c r="R236" s="228"/>
      <c r="S236" s="17"/>
      <c r="U236" s="17"/>
    </row>
    <row r="237" spans="2:21" s="18" customFormat="1" ht="24" customHeight="1" x14ac:dyDescent="0.25">
      <c r="B237" s="236"/>
      <c r="C237" s="226"/>
      <c r="D237" s="227"/>
      <c r="E237" s="228"/>
      <c r="F237" s="229"/>
      <c r="G237" s="230"/>
      <c r="H237" s="231"/>
      <c r="I237" s="232"/>
      <c r="J237" s="233"/>
      <c r="K237" s="228"/>
      <c r="L237" s="235"/>
      <c r="M237" s="228"/>
      <c r="N237" s="237"/>
      <c r="O237" s="237"/>
      <c r="P237" s="237"/>
      <c r="Q237" s="294"/>
      <c r="R237" s="228"/>
      <c r="S237" s="17"/>
      <c r="U237" s="17"/>
    </row>
    <row r="238" spans="2:21" s="18" customFormat="1" ht="24" customHeight="1" x14ac:dyDescent="0.25">
      <c r="B238" s="236"/>
      <c r="C238" s="226"/>
      <c r="D238" s="227"/>
      <c r="E238" s="228"/>
      <c r="F238" s="229"/>
      <c r="G238" s="230"/>
      <c r="H238" s="231"/>
      <c r="I238" s="232"/>
      <c r="J238" s="233"/>
      <c r="K238" s="228"/>
      <c r="L238" s="235"/>
      <c r="M238" s="228"/>
      <c r="N238" s="237"/>
      <c r="O238" s="237"/>
      <c r="P238" s="237"/>
      <c r="Q238" s="294"/>
      <c r="R238" s="228"/>
      <c r="S238" s="17"/>
      <c r="U238" s="17"/>
    </row>
    <row r="239" spans="2:21" s="18" customFormat="1" ht="24" customHeight="1" x14ac:dyDescent="0.25">
      <c r="B239" s="236"/>
      <c r="C239" s="226"/>
      <c r="D239" s="227"/>
      <c r="E239" s="228"/>
      <c r="F239" s="229"/>
      <c r="G239" s="230"/>
      <c r="H239" s="231"/>
      <c r="I239" s="232"/>
      <c r="J239" s="233"/>
      <c r="K239" s="228"/>
      <c r="L239" s="235"/>
      <c r="M239" s="228"/>
      <c r="N239" s="237"/>
      <c r="O239" s="237"/>
      <c r="P239" s="237"/>
      <c r="Q239" s="294"/>
      <c r="R239" s="228"/>
      <c r="S239" s="17"/>
      <c r="U239" s="17"/>
    </row>
    <row r="240" spans="2:21" s="18" customFormat="1" ht="24" customHeight="1" x14ac:dyDescent="0.25">
      <c r="B240" s="236"/>
      <c r="C240" s="226"/>
      <c r="D240" s="227"/>
      <c r="E240" s="228"/>
      <c r="F240" s="229"/>
      <c r="G240" s="230"/>
      <c r="H240" s="231"/>
      <c r="I240" s="232"/>
      <c r="J240" s="233"/>
      <c r="K240" s="228"/>
      <c r="L240" s="235"/>
      <c r="M240" s="228"/>
      <c r="N240" s="237"/>
      <c r="O240" s="237"/>
      <c r="P240" s="237"/>
      <c r="Q240" s="294"/>
      <c r="R240" s="228"/>
      <c r="S240" s="17"/>
      <c r="U240" s="17"/>
    </row>
    <row r="241" spans="2:21" s="18" customFormat="1" ht="24" customHeight="1" x14ac:dyDescent="0.25">
      <c r="B241" s="236"/>
      <c r="C241" s="226"/>
      <c r="D241" s="227"/>
      <c r="E241" s="228"/>
      <c r="F241" s="229"/>
      <c r="G241" s="230"/>
      <c r="H241" s="231"/>
      <c r="I241" s="232"/>
      <c r="J241" s="233"/>
      <c r="K241" s="228"/>
      <c r="L241" s="235"/>
      <c r="M241" s="228"/>
      <c r="N241" s="237"/>
      <c r="O241" s="237"/>
      <c r="P241" s="237"/>
      <c r="Q241" s="294"/>
      <c r="R241" s="228"/>
      <c r="S241" s="17"/>
      <c r="U241" s="17"/>
    </row>
    <row r="242" spans="2:21" s="18" customFormat="1" ht="24" customHeight="1" x14ac:dyDescent="0.25">
      <c r="B242" s="236"/>
      <c r="C242" s="226"/>
      <c r="D242" s="227"/>
      <c r="E242" s="228"/>
      <c r="F242" s="229"/>
      <c r="G242" s="230"/>
      <c r="H242" s="231"/>
      <c r="I242" s="232"/>
      <c r="J242" s="233"/>
      <c r="K242" s="228"/>
      <c r="L242" s="235"/>
      <c r="M242" s="228"/>
      <c r="N242" s="237"/>
      <c r="O242" s="237"/>
      <c r="P242" s="237"/>
      <c r="Q242" s="294"/>
      <c r="R242" s="228"/>
      <c r="S242" s="17"/>
      <c r="U242" s="17"/>
    </row>
    <row r="243" spans="2:21" s="18" customFormat="1" ht="24" customHeight="1" x14ac:dyDescent="0.25">
      <c r="B243" s="236"/>
      <c r="C243" s="226"/>
      <c r="D243" s="227"/>
      <c r="E243" s="228"/>
      <c r="F243" s="229"/>
      <c r="G243" s="230"/>
      <c r="H243" s="231"/>
      <c r="I243" s="232"/>
      <c r="J243" s="233"/>
      <c r="K243" s="228"/>
      <c r="L243" s="235"/>
      <c r="M243" s="228"/>
      <c r="N243" s="237"/>
      <c r="O243" s="237"/>
      <c r="P243" s="237"/>
      <c r="Q243" s="294"/>
      <c r="R243" s="228"/>
      <c r="S243" s="17"/>
      <c r="U243" s="17"/>
    </row>
    <row r="244" spans="2:21" s="18" customFormat="1" ht="24" customHeight="1" x14ac:dyDescent="0.25">
      <c r="B244" s="236"/>
      <c r="C244" s="226"/>
      <c r="D244" s="227"/>
      <c r="E244" s="228"/>
      <c r="F244" s="229"/>
      <c r="G244" s="230"/>
      <c r="H244" s="231"/>
      <c r="I244" s="232"/>
      <c r="J244" s="233"/>
      <c r="K244" s="228"/>
      <c r="L244" s="235"/>
      <c r="M244" s="228"/>
      <c r="N244" s="237"/>
      <c r="O244" s="237"/>
      <c r="P244" s="237"/>
      <c r="Q244" s="294"/>
      <c r="R244" s="228"/>
      <c r="S244" s="17"/>
      <c r="U244" s="17"/>
    </row>
    <row r="245" spans="2:21" s="18" customFormat="1" ht="24" customHeight="1" x14ac:dyDescent="0.25">
      <c r="B245" s="236"/>
      <c r="C245" s="226"/>
      <c r="D245" s="227"/>
      <c r="E245" s="228"/>
      <c r="F245" s="229"/>
      <c r="G245" s="230"/>
      <c r="H245" s="231"/>
      <c r="I245" s="232"/>
      <c r="J245" s="233"/>
      <c r="K245" s="228"/>
      <c r="L245" s="235"/>
      <c r="M245" s="228"/>
      <c r="N245" s="237"/>
      <c r="O245" s="237"/>
      <c r="P245" s="237"/>
      <c r="Q245" s="294"/>
      <c r="R245" s="228"/>
      <c r="S245" s="17"/>
      <c r="U245" s="17"/>
    </row>
    <row r="246" spans="2:21" s="18" customFormat="1" ht="24" customHeight="1" x14ac:dyDescent="0.25">
      <c r="B246" s="236"/>
      <c r="C246" s="226"/>
      <c r="D246" s="227"/>
      <c r="E246" s="228"/>
      <c r="F246" s="229"/>
      <c r="G246" s="230"/>
      <c r="H246" s="231"/>
      <c r="I246" s="232"/>
      <c r="J246" s="233"/>
      <c r="K246" s="228"/>
      <c r="L246" s="235"/>
      <c r="M246" s="228"/>
      <c r="N246" s="237"/>
      <c r="O246" s="237"/>
      <c r="P246" s="237"/>
      <c r="Q246" s="294"/>
      <c r="R246" s="228"/>
      <c r="S246" s="17"/>
      <c r="U246" s="17"/>
    </row>
    <row r="247" spans="2:21" s="18" customFormat="1" ht="24" customHeight="1" x14ac:dyDescent="0.25">
      <c r="B247" s="236"/>
      <c r="C247" s="226"/>
      <c r="D247" s="227"/>
      <c r="E247" s="228"/>
      <c r="F247" s="229"/>
      <c r="G247" s="230"/>
      <c r="H247" s="231"/>
      <c r="I247" s="232"/>
      <c r="J247" s="233"/>
      <c r="K247" s="228"/>
      <c r="L247" s="235"/>
      <c r="M247" s="228"/>
      <c r="N247" s="237"/>
      <c r="O247" s="237"/>
      <c r="P247" s="237"/>
      <c r="Q247" s="294"/>
      <c r="R247" s="228"/>
      <c r="S247" s="17"/>
      <c r="U247" s="17"/>
    </row>
    <row r="248" spans="2:21" s="18" customFormat="1" ht="24" customHeight="1" x14ac:dyDescent="0.25">
      <c r="B248" s="236"/>
      <c r="C248" s="226"/>
      <c r="D248" s="227"/>
      <c r="E248" s="228"/>
      <c r="F248" s="229"/>
      <c r="G248" s="230"/>
      <c r="H248" s="231"/>
      <c r="I248" s="232"/>
      <c r="J248" s="233"/>
      <c r="K248" s="228"/>
      <c r="L248" s="235"/>
      <c r="M248" s="228"/>
      <c r="N248" s="237"/>
      <c r="O248" s="237"/>
      <c r="P248" s="237"/>
      <c r="Q248" s="294"/>
      <c r="R248" s="228"/>
      <c r="S248" s="17"/>
      <c r="U248" s="17"/>
    </row>
    <row r="249" spans="2:21" s="18" customFormat="1" ht="24" customHeight="1" x14ac:dyDescent="0.25">
      <c r="B249" s="236"/>
      <c r="C249" s="226"/>
      <c r="D249" s="227"/>
      <c r="E249" s="228"/>
      <c r="F249" s="229"/>
      <c r="G249" s="230"/>
      <c r="H249" s="231"/>
      <c r="I249" s="232"/>
      <c r="J249" s="233"/>
      <c r="K249" s="228"/>
      <c r="L249" s="235"/>
      <c r="M249" s="228"/>
      <c r="N249" s="237"/>
      <c r="O249" s="237"/>
      <c r="P249" s="237"/>
      <c r="Q249" s="294"/>
      <c r="R249" s="228"/>
      <c r="S249" s="17"/>
      <c r="U249" s="17"/>
    </row>
    <row r="250" spans="2:21" s="18" customFormat="1" ht="24" customHeight="1" x14ac:dyDescent="0.25">
      <c r="B250" s="236"/>
      <c r="C250" s="226"/>
      <c r="D250" s="227"/>
      <c r="E250" s="228"/>
      <c r="F250" s="229"/>
      <c r="G250" s="230"/>
      <c r="H250" s="231"/>
      <c r="I250" s="232"/>
      <c r="J250" s="233"/>
      <c r="K250" s="228"/>
      <c r="L250" s="235"/>
      <c r="M250" s="228"/>
      <c r="N250" s="237"/>
      <c r="O250" s="237"/>
      <c r="P250" s="237"/>
      <c r="Q250" s="294"/>
      <c r="R250" s="228"/>
      <c r="S250" s="17"/>
      <c r="U250" s="17"/>
    </row>
    <row r="251" spans="2:21" s="18" customFormat="1" ht="16.399999999999999" customHeight="1" x14ac:dyDescent="0.25">
      <c r="B251" s="17"/>
      <c r="C251" s="17"/>
      <c r="D251" s="17"/>
      <c r="E251" s="17"/>
      <c r="F251" s="17"/>
      <c r="G251" s="17"/>
      <c r="H251" s="17"/>
      <c r="I251" s="17"/>
      <c r="J251" s="17"/>
      <c r="K251" s="17"/>
      <c r="L251" s="17"/>
      <c r="M251" s="17"/>
      <c r="N251" s="17"/>
      <c r="O251" s="17"/>
      <c r="P251" s="17"/>
      <c r="Q251" s="17"/>
      <c r="R251" s="17"/>
      <c r="S251" s="17"/>
      <c r="U251" s="17"/>
    </row>
    <row r="252" spans="2:21" ht="1.5" hidden="1" customHeight="1" x14ac:dyDescent="0.25"/>
    <row r="253" spans="2:21" ht="12" customHeight="1" x14ac:dyDescent="0.25"/>
    <row r="254" spans="2:21" ht="12" customHeight="1" x14ac:dyDescent="0.25"/>
  </sheetData>
  <sheetProtection algorithmName="SHA-512" hashValue="0gqDGUgp4u65Vahj41s4reOzDNy4ZowDZ8Kf3IPiYRO6pnwf6gkKLqJ8dhqMwMJjkhbldRCgLaiKAp/8suh1/Q==" saltValue="aRVyt54zb7zZ00D2TwC1dA==" spinCount="100000" sheet="1" insertRows="0" deleteRows="0"/>
  <mergeCells count="41">
    <mergeCell ref="D6:E6"/>
    <mergeCell ref="C14:D14"/>
    <mergeCell ref="D15:D16"/>
    <mergeCell ref="L14:L16"/>
    <mergeCell ref="O1:Q2"/>
    <mergeCell ref="B1:N2"/>
    <mergeCell ref="C15:C16"/>
    <mergeCell ref="M4:N4"/>
    <mergeCell ref="M6:N6"/>
    <mergeCell ref="B11:L13"/>
    <mergeCell ref="O4:P4"/>
    <mergeCell ref="H6:J6"/>
    <mergeCell ref="G14:G15"/>
    <mergeCell ref="B14:B16"/>
    <mergeCell ref="M14:M16"/>
    <mergeCell ref="D4:F4"/>
    <mergeCell ref="I14:J14"/>
    <mergeCell ref="D8:E8"/>
    <mergeCell ref="E14:E15"/>
    <mergeCell ref="F14:F15"/>
    <mergeCell ref="T19:T21"/>
    <mergeCell ref="T2:T18"/>
    <mergeCell ref="S1:S8"/>
    <mergeCell ref="R1:R6"/>
    <mergeCell ref="R7:R8"/>
    <mergeCell ref="O6:Q6"/>
    <mergeCell ref="H4:I4"/>
    <mergeCell ref="T24:T29"/>
    <mergeCell ref="O8:P8"/>
    <mergeCell ref="R15:R16"/>
    <mergeCell ref="Q15:Q16"/>
    <mergeCell ref="M8:N8"/>
    <mergeCell ref="N15:N16"/>
    <mergeCell ref="R11:R14"/>
    <mergeCell ref="N14:Q14"/>
    <mergeCell ref="O15:O16"/>
    <mergeCell ref="B10:R10"/>
    <mergeCell ref="H8:I8"/>
    <mergeCell ref="P15:P16"/>
    <mergeCell ref="K14:K15"/>
    <mergeCell ref="H14:H15"/>
  </mergeCells>
  <phoneticPr fontId="4" type="noConversion"/>
  <conditionalFormatting sqref="N11:O13 N17:O250">
    <cfRule type="expression" dxfId="0" priority="2">
      <formula>OR(REASON=2,REASON=4,REASON=5)</formula>
    </cfRule>
  </conditionalFormatting>
  <dataValidations count="1">
    <dataValidation type="list" allowBlank="1" showInputMessage="1" showErrorMessage="1" sqref="Q17:Q250" xr:uid="{FF367435-771C-46AA-8F57-8A895696C3DD}">
      <formula1>"Yes, No"</formula1>
    </dataValidation>
  </dataValidations>
  <hyperlinks>
    <hyperlink ref="R7" r:id="rId1" xr:uid="{F3E16C88-8CBA-4E26-9A76-9AAE17DFE54A}"/>
  </hyperlinks>
  <printOptions horizontalCentered="1"/>
  <pageMargins left="0.25" right="0.25" top="0.75" bottom="0.75" header="0.5" footer="0.5"/>
  <pageSetup scale="97" fitToHeight="0" orientation="landscape"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324D-F6AD-4104-AC93-3100B0B60370}">
  <dimension ref="A1:I1007"/>
  <sheetViews>
    <sheetView zoomScale="150" zoomScaleNormal="150" workbookViewId="0">
      <selection activeCell="B8" sqref="B8:H8"/>
    </sheetView>
  </sheetViews>
  <sheetFormatPr defaultColWidth="9.109375" defaultRowHeight="11.5" x14ac:dyDescent="0.25"/>
  <cols>
    <col min="1" max="1" width="9.109375" style="167"/>
    <col min="2" max="2" width="14.44140625" style="167" customWidth="1"/>
    <col min="3" max="3" width="16.88671875" style="167" customWidth="1"/>
    <col min="4" max="4" width="11" style="167" bestFit="1" customWidth="1"/>
    <col min="5" max="5" width="25.33203125" style="167" customWidth="1"/>
    <col min="6" max="6" width="23.109375" style="167" customWidth="1"/>
    <col min="7" max="7" width="22.6640625" style="167" customWidth="1"/>
    <col min="8" max="8" width="24.109375" style="167" customWidth="1"/>
    <col min="9" max="16384" width="9.109375" style="167"/>
  </cols>
  <sheetData>
    <row r="1" spans="1:9" ht="4.25" customHeight="1" x14ac:dyDescent="0.25"/>
    <row r="2" spans="1:9" ht="15.5" x14ac:dyDescent="0.35">
      <c r="B2" s="543" t="s">
        <v>1463</v>
      </c>
      <c r="C2" s="543"/>
      <c r="D2" s="543"/>
      <c r="E2" s="543"/>
      <c r="F2" s="543"/>
      <c r="G2" s="543"/>
      <c r="H2" s="543"/>
    </row>
    <row r="3" spans="1:9" ht="3.65" customHeight="1" x14ac:dyDescent="0.35">
      <c r="B3" s="310"/>
      <c r="C3" s="310"/>
      <c r="D3" s="310"/>
      <c r="E3" s="310"/>
      <c r="F3" s="310"/>
      <c r="G3" s="310"/>
      <c r="H3" s="310"/>
    </row>
    <row r="4" spans="1:9" s="309" customFormat="1" ht="17.25" customHeight="1" x14ac:dyDescent="0.25">
      <c r="A4" s="299"/>
      <c r="B4" s="472" t="s">
        <v>1132</v>
      </c>
      <c r="C4" s="473"/>
      <c r="D4" s="473"/>
      <c r="E4" s="473"/>
      <c r="F4" s="473"/>
      <c r="G4" s="473"/>
      <c r="H4" s="474"/>
      <c r="I4" s="299"/>
    </row>
    <row r="5" spans="1:9" s="309" customFormat="1" ht="5.4" customHeight="1" x14ac:dyDescent="0.25">
      <c r="A5" s="299"/>
      <c r="B5" s="297"/>
      <c r="C5" s="297"/>
      <c r="D5" s="297"/>
      <c r="E5" s="297"/>
      <c r="F5" s="297"/>
      <c r="G5" s="297"/>
      <c r="H5" s="297"/>
      <c r="I5" s="297"/>
    </row>
    <row r="6" spans="1:9" s="309" customFormat="1" ht="18.649999999999999" customHeight="1" x14ac:dyDescent="0.25">
      <c r="A6" s="299"/>
      <c r="B6" s="544" t="s">
        <v>1461</v>
      </c>
      <c r="C6" s="544"/>
      <c r="D6" s="544"/>
      <c r="E6" s="544"/>
      <c r="F6" s="544"/>
      <c r="G6" s="544"/>
      <c r="H6" s="544"/>
      <c r="I6" s="311"/>
    </row>
    <row r="7" spans="1:9" s="309" customFormat="1" ht="24" customHeight="1" x14ac:dyDescent="0.25">
      <c r="A7" s="299"/>
      <c r="B7" s="544" t="s">
        <v>1426</v>
      </c>
      <c r="C7" s="544"/>
      <c r="D7" s="544"/>
      <c r="E7" s="544"/>
      <c r="F7" s="544"/>
      <c r="G7" s="544"/>
      <c r="H7" s="544"/>
      <c r="I7" s="311"/>
    </row>
    <row r="8" spans="1:9" s="309" customFormat="1" ht="17.25" customHeight="1" x14ac:dyDescent="0.25">
      <c r="A8" s="299"/>
      <c r="B8" s="545" t="s">
        <v>1462</v>
      </c>
      <c r="C8" s="545"/>
      <c r="D8" s="545"/>
      <c r="E8" s="545"/>
      <c r="F8" s="545"/>
      <c r="G8" s="545"/>
      <c r="H8" s="545"/>
      <c r="I8" s="311"/>
    </row>
    <row r="9" spans="1:9" ht="4.75" customHeight="1" x14ac:dyDescent="0.25"/>
    <row r="10" spans="1:9" s="298" customFormat="1" ht="17.25" customHeight="1" x14ac:dyDescent="0.25">
      <c r="A10" s="297"/>
      <c r="B10" s="466" t="s">
        <v>1456</v>
      </c>
      <c r="C10" s="467"/>
      <c r="D10" s="467"/>
      <c r="E10" s="468"/>
      <c r="F10" s="539" t="s">
        <v>1391</v>
      </c>
      <c r="G10" s="540"/>
      <c r="H10" s="225"/>
      <c r="I10" s="297"/>
    </row>
    <row r="11" spans="1:9" s="298" customFormat="1" ht="17.25" customHeight="1" x14ac:dyDescent="0.25">
      <c r="A11" s="299"/>
      <c r="B11" s="300" t="s">
        <v>24</v>
      </c>
      <c r="C11" s="300" t="s">
        <v>1095</v>
      </c>
      <c r="D11" s="300" t="s">
        <v>1094</v>
      </c>
      <c r="E11" s="300" t="s">
        <v>1093</v>
      </c>
      <c r="F11" s="541" t="s">
        <v>1100</v>
      </c>
      <c r="G11" s="300" t="s">
        <v>1088</v>
      </c>
      <c r="H11" s="541" t="s">
        <v>1203</v>
      </c>
      <c r="I11" s="299"/>
    </row>
    <row r="12" spans="1:9" s="298" customFormat="1" ht="17.25" customHeight="1" x14ac:dyDescent="0.25">
      <c r="A12" s="299"/>
      <c r="B12" s="301" t="s">
        <v>1436</v>
      </c>
      <c r="C12" s="301" t="s">
        <v>1437</v>
      </c>
      <c r="D12" s="302" t="s">
        <v>354</v>
      </c>
      <c r="E12" s="301" t="s">
        <v>1202</v>
      </c>
      <c r="F12" s="542"/>
      <c r="G12" s="301" t="s">
        <v>1089</v>
      </c>
      <c r="H12" s="542"/>
      <c r="I12" s="303">
        <v>0</v>
      </c>
    </row>
    <row r="13" spans="1:9" s="298" customFormat="1" ht="17.25" customHeight="1" x14ac:dyDescent="0.25">
      <c r="A13" s="299"/>
      <c r="B13" s="304"/>
      <c r="C13" s="305"/>
      <c r="D13" s="306"/>
      <c r="E13" s="305"/>
      <c r="F13" s="305"/>
      <c r="G13" s="305"/>
      <c r="H13" s="307"/>
      <c r="I13" s="308"/>
    </row>
    <row r="14" spans="1:9" s="298" customFormat="1" ht="17.25" customHeight="1" x14ac:dyDescent="0.25">
      <c r="A14" s="299"/>
      <c r="B14" s="304"/>
      <c r="C14" s="305"/>
      <c r="D14" s="306"/>
      <c r="E14" s="305"/>
      <c r="F14" s="305"/>
      <c r="G14" s="305"/>
      <c r="H14" s="307"/>
      <c r="I14" s="308"/>
    </row>
    <row r="15" spans="1:9" s="298" customFormat="1" ht="17.25" customHeight="1" x14ac:dyDescent="0.25">
      <c r="A15" s="299"/>
      <c r="B15" s="304"/>
      <c r="C15" s="305"/>
      <c r="D15" s="306"/>
      <c r="E15" s="305"/>
      <c r="F15" s="305"/>
      <c r="G15" s="305"/>
      <c r="H15" s="307"/>
      <c r="I15" s="308"/>
    </row>
    <row r="16" spans="1:9" s="298" customFormat="1" ht="17.25" customHeight="1" x14ac:dyDescent="0.25">
      <c r="A16" s="299"/>
      <c r="B16" s="304"/>
      <c r="C16" s="305"/>
      <c r="D16" s="306"/>
      <c r="E16" s="305"/>
      <c r="F16" s="305"/>
      <c r="G16" s="305"/>
      <c r="H16" s="307"/>
      <c r="I16" s="308"/>
    </row>
    <row r="17" spans="1:9" s="298" customFormat="1" ht="17.25" customHeight="1" x14ac:dyDescent="0.25">
      <c r="A17" s="299"/>
      <c r="B17" s="304"/>
      <c r="C17" s="305"/>
      <c r="D17" s="306"/>
      <c r="E17" s="305"/>
      <c r="F17" s="305"/>
      <c r="G17" s="305"/>
      <c r="H17" s="307"/>
      <c r="I17" s="308"/>
    </row>
    <row r="18" spans="1:9" s="298" customFormat="1" ht="17.25" customHeight="1" x14ac:dyDescent="0.25">
      <c r="A18" s="299"/>
      <c r="B18" s="304"/>
      <c r="C18" s="305"/>
      <c r="D18" s="306"/>
      <c r="E18" s="305"/>
      <c r="F18" s="305"/>
      <c r="G18" s="305"/>
      <c r="H18" s="307"/>
      <c r="I18" s="308"/>
    </row>
    <row r="19" spans="1:9" s="298" customFormat="1" ht="17.25" customHeight="1" x14ac:dyDescent="0.25">
      <c r="A19" s="299"/>
      <c r="B19" s="304"/>
      <c r="C19" s="305"/>
      <c r="D19" s="306"/>
      <c r="E19" s="305"/>
      <c r="F19" s="305"/>
      <c r="G19" s="305"/>
      <c r="H19" s="307"/>
      <c r="I19" s="308"/>
    </row>
    <row r="20" spans="1:9" s="298" customFormat="1" ht="17.25" customHeight="1" x14ac:dyDescent="0.25">
      <c r="A20" s="299"/>
      <c r="B20" s="304"/>
      <c r="C20" s="305"/>
      <c r="D20" s="306"/>
      <c r="E20" s="305"/>
      <c r="F20" s="305"/>
      <c r="G20" s="305"/>
      <c r="H20" s="307"/>
      <c r="I20" s="308"/>
    </row>
    <row r="21" spans="1:9" s="298" customFormat="1" ht="17.25" customHeight="1" x14ac:dyDescent="0.25">
      <c r="A21" s="299"/>
      <c r="B21" s="304"/>
      <c r="C21" s="305"/>
      <c r="D21" s="306"/>
      <c r="E21" s="305"/>
      <c r="F21" s="305"/>
      <c r="G21" s="305"/>
      <c r="H21" s="307"/>
      <c r="I21" s="308"/>
    </row>
    <row r="22" spans="1:9" s="298" customFormat="1" ht="17.25" customHeight="1" x14ac:dyDescent="0.25">
      <c r="A22" s="299"/>
      <c r="B22" s="304"/>
      <c r="C22" s="305"/>
      <c r="D22" s="306"/>
      <c r="E22" s="305"/>
      <c r="F22" s="305"/>
      <c r="G22" s="305"/>
      <c r="H22" s="307"/>
      <c r="I22" s="308"/>
    </row>
    <row r="23" spans="1:9" s="298" customFormat="1" ht="17.25" customHeight="1" x14ac:dyDescent="0.25">
      <c r="A23" s="299"/>
      <c r="B23" s="304"/>
      <c r="C23" s="305"/>
      <c r="D23" s="306"/>
      <c r="E23" s="305"/>
      <c r="F23" s="305"/>
      <c r="G23" s="305"/>
      <c r="H23" s="307"/>
      <c r="I23" s="308"/>
    </row>
    <row r="24" spans="1:9" s="298" customFormat="1" ht="17.25" customHeight="1" x14ac:dyDescent="0.25">
      <c r="A24" s="299"/>
      <c r="B24" s="304"/>
      <c r="C24" s="305"/>
      <c r="D24" s="306"/>
      <c r="E24" s="305"/>
      <c r="F24" s="305"/>
      <c r="G24" s="305"/>
      <c r="H24" s="307"/>
      <c r="I24" s="308"/>
    </row>
    <row r="25" spans="1:9" s="298" customFormat="1" ht="17.25" customHeight="1" x14ac:dyDescent="0.25">
      <c r="A25" s="299"/>
      <c r="B25" s="304"/>
      <c r="C25" s="305"/>
      <c r="D25" s="306"/>
      <c r="E25" s="305"/>
      <c r="F25" s="305"/>
      <c r="G25" s="305"/>
      <c r="H25" s="307"/>
      <c r="I25" s="308"/>
    </row>
    <row r="26" spans="1:9" s="298" customFormat="1" ht="17.25" customHeight="1" x14ac:dyDescent="0.25">
      <c r="A26" s="299"/>
      <c r="B26" s="304"/>
      <c r="C26" s="305"/>
      <c r="D26" s="306"/>
      <c r="E26" s="305"/>
      <c r="F26" s="305"/>
      <c r="G26" s="305"/>
      <c r="H26" s="307"/>
      <c r="I26" s="308"/>
    </row>
    <row r="27" spans="1:9" s="298" customFormat="1" ht="17.25" customHeight="1" x14ac:dyDescent="0.25">
      <c r="A27" s="299"/>
      <c r="B27" s="304"/>
      <c r="C27" s="305"/>
      <c r="D27" s="306"/>
      <c r="E27" s="305"/>
      <c r="F27" s="305"/>
      <c r="G27" s="305"/>
      <c r="H27" s="307"/>
      <c r="I27" s="308"/>
    </row>
    <row r="28" spans="1:9" s="298" customFormat="1" ht="17.25" customHeight="1" x14ac:dyDescent="0.25">
      <c r="A28" s="299"/>
      <c r="B28" s="304"/>
      <c r="C28" s="305"/>
      <c r="D28" s="306"/>
      <c r="E28" s="305"/>
      <c r="F28" s="305"/>
      <c r="G28" s="305"/>
      <c r="H28" s="307"/>
      <c r="I28" s="308"/>
    </row>
    <row r="29" spans="1:9" s="298" customFormat="1" ht="17.25" customHeight="1" x14ac:dyDescent="0.25">
      <c r="A29" s="299"/>
      <c r="B29" s="304"/>
      <c r="C29" s="305"/>
      <c r="D29" s="306"/>
      <c r="E29" s="305"/>
      <c r="F29" s="305"/>
      <c r="G29" s="305"/>
      <c r="H29" s="307"/>
      <c r="I29" s="308"/>
    </row>
    <row r="30" spans="1:9" s="298" customFormat="1" ht="17.25" customHeight="1" x14ac:dyDescent="0.25">
      <c r="A30" s="299"/>
      <c r="B30" s="304"/>
      <c r="C30" s="305"/>
      <c r="D30" s="306"/>
      <c r="E30" s="305"/>
      <c r="F30" s="305"/>
      <c r="G30" s="305"/>
      <c r="H30" s="307"/>
      <c r="I30" s="308"/>
    </row>
    <row r="31" spans="1:9" s="298" customFormat="1" ht="17.25" customHeight="1" x14ac:dyDescent="0.25">
      <c r="A31" s="299"/>
      <c r="B31" s="304"/>
      <c r="C31" s="305"/>
      <c r="D31" s="306"/>
      <c r="E31" s="305"/>
      <c r="F31" s="305"/>
      <c r="G31" s="305"/>
      <c r="H31" s="307"/>
      <c r="I31" s="308"/>
    </row>
    <row r="32" spans="1:9" s="298" customFormat="1" ht="17.25" customHeight="1" x14ac:dyDescent="0.25">
      <c r="A32" s="299"/>
      <c r="B32" s="304"/>
      <c r="C32" s="305"/>
      <c r="D32" s="306"/>
      <c r="E32" s="305"/>
      <c r="F32" s="305"/>
      <c r="G32" s="305"/>
      <c r="H32" s="307"/>
      <c r="I32" s="308"/>
    </row>
    <row r="33" spans="1:9" s="298" customFormat="1" ht="17.25" customHeight="1" x14ac:dyDescent="0.25">
      <c r="A33" s="299"/>
      <c r="B33" s="304"/>
      <c r="C33" s="305"/>
      <c r="D33" s="306"/>
      <c r="E33" s="305"/>
      <c r="F33" s="305"/>
      <c r="G33" s="305"/>
      <c r="H33" s="307"/>
      <c r="I33" s="308"/>
    </row>
    <row r="34" spans="1:9" s="298" customFormat="1" ht="17.25" customHeight="1" x14ac:dyDescent="0.25">
      <c r="A34" s="299"/>
      <c r="B34" s="304"/>
      <c r="C34" s="305"/>
      <c r="D34" s="306"/>
      <c r="E34" s="305"/>
      <c r="F34" s="305"/>
      <c r="G34" s="305"/>
      <c r="H34" s="307"/>
      <c r="I34" s="308"/>
    </row>
    <row r="35" spans="1:9" s="298" customFormat="1" ht="17.25" customHeight="1" x14ac:dyDescent="0.25">
      <c r="A35" s="299"/>
      <c r="B35" s="304"/>
      <c r="C35" s="305"/>
      <c r="D35" s="306"/>
      <c r="E35" s="305"/>
      <c r="F35" s="305"/>
      <c r="G35" s="305"/>
      <c r="H35" s="307"/>
      <c r="I35" s="308"/>
    </row>
    <row r="36" spans="1:9" s="298" customFormat="1" ht="17.25" customHeight="1" x14ac:dyDescent="0.25">
      <c r="A36" s="299"/>
      <c r="B36" s="304"/>
      <c r="C36" s="305"/>
      <c r="D36" s="306"/>
      <c r="E36" s="305"/>
      <c r="F36" s="305"/>
      <c r="G36" s="305"/>
      <c r="H36" s="307"/>
      <c r="I36" s="308"/>
    </row>
    <row r="37" spans="1:9" s="298" customFormat="1" ht="17.25" customHeight="1" x14ac:dyDescent="0.25">
      <c r="A37" s="299"/>
      <c r="B37" s="304"/>
      <c r="C37" s="305"/>
      <c r="D37" s="306"/>
      <c r="E37" s="305"/>
      <c r="F37" s="305"/>
      <c r="G37" s="305"/>
      <c r="H37" s="307"/>
      <c r="I37" s="308"/>
    </row>
    <row r="38" spans="1:9" s="298" customFormat="1" ht="17.25" customHeight="1" x14ac:dyDescent="0.25">
      <c r="A38" s="299"/>
      <c r="B38" s="304"/>
      <c r="C38" s="305"/>
      <c r="D38" s="306"/>
      <c r="E38" s="305"/>
      <c r="F38" s="305"/>
      <c r="G38" s="305"/>
      <c r="H38" s="307"/>
      <c r="I38" s="308"/>
    </row>
    <row r="39" spans="1:9" s="298" customFormat="1" ht="17.25" customHeight="1" x14ac:dyDescent="0.25">
      <c r="A39" s="299"/>
      <c r="B39" s="304"/>
      <c r="C39" s="305"/>
      <c r="D39" s="306"/>
      <c r="E39" s="305"/>
      <c r="F39" s="305"/>
      <c r="G39" s="305"/>
      <c r="H39" s="307"/>
      <c r="I39" s="308"/>
    </row>
    <row r="40" spans="1:9" s="298" customFormat="1" ht="17.25" customHeight="1" x14ac:dyDescent="0.25">
      <c r="A40" s="299"/>
      <c r="B40" s="304"/>
      <c r="C40" s="305"/>
      <c r="D40" s="306"/>
      <c r="E40" s="305"/>
      <c r="F40" s="305"/>
      <c r="G40" s="305"/>
      <c r="H40" s="307"/>
      <c r="I40" s="308"/>
    </row>
    <row r="41" spans="1:9" s="298" customFormat="1" ht="17.25" customHeight="1" x14ac:dyDescent="0.25">
      <c r="A41" s="299"/>
      <c r="B41" s="304"/>
      <c r="C41" s="305"/>
      <c r="D41" s="306"/>
      <c r="E41" s="305"/>
      <c r="F41" s="305"/>
      <c r="G41" s="305"/>
      <c r="H41" s="307"/>
      <c r="I41" s="308"/>
    </row>
    <row r="42" spans="1:9" s="298" customFormat="1" ht="17.25" customHeight="1" x14ac:dyDescent="0.25">
      <c r="A42" s="299"/>
      <c r="B42" s="304"/>
      <c r="C42" s="305"/>
      <c r="D42" s="306"/>
      <c r="E42" s="305"/>
      <c r="F42" s="305"/>
      <c r="G42" s="305"/>
      <c r="H42" s="307"/>
      <c r="I42" s="308"/>
    </row>
    <row r="43" spans="1:9" s="298" customFormat="1" ht="17.25" customHeight="1" x14ac:dyDescent="0.25">
      <c r="A43" s="299"/>
      <c r="B43" s="304"/>
      <c r="C43" s="305"/>
      <c r="D43" s="306"/>
      <c r="E43" s="305"/>
      <c r="F43" s="305"/>
      <c r="G43" s="305"/>
      <c r="H43" s="307"/>
      <c r="I43" s="308"/>
    </row>
    <row r="44" spans="1:9" s="298" customFormat="1" ht="17.25" customHeight="1" x14ac:dyDescent="0.25">
      <c r="A44" s="299"/>
      <c r="B44" s="304"/>
      <c r="C44" s="305"/>
      <c r="D44" s="306"/>
      <c r="E44" s="305"/>
      <c r="F44" s="305"/>
      <c r="G44" s="305"/>
      <c r="H44" s="307"/>
      <c r="I44" s="308"/>
    </row>
    <row r="45" spans="1:9" s="298" customFormat="1" ht="17.25" customHeight="1" x14ac:dyDescent="0.25">
      <c r="A45" s="299"/>
      <c r="B45" s="304"/>
      <c r="C45" s="305"/>
      <c r="D45" s="306"/>
      <c r="E45" s="305"/>
      <c r="F45" s="305"/>
      <c r="G45" s="305"/>
      <c r="H45" s="307"/>
      <c r="I45" s="308"/>
    </row>
    <row r="46" spans="1:9" s="298" customFormat="1" ht="17.25" customHeight="1" x14ac:dyDescent="0.25">
      <c r="A46" s="299"/>
      <c r="B46" s="304"/>
      <c r="C46" s="305"/>
      <c r="D46" s="306"/>
      <c r="E46" s="305"/>
      <c r="F46" s="305"/>
      <c r="G46" s="305"/>
      <c r="H46" s="307"/>
      <c r="I46" s="308"/>
    </row>
    <row r="47" spans="1:9" s="298" customFormat="1" ht="17.25" customHeight="1" x14ac:dyDescent="0.25">
      <c r="A47" s="299"/>
      <c r="B47" s="304"/>
      <c r="C47" s="305"/>
      <c r="D47" s="306"/>
      <c r="E47" s="305"/>
      <c r="F47" s="305"/>
      <c r="G47" s="305"/>
      <c r="H47" s="307"/>
      <c r="I47" s="308"/>
    </row>
    <row r="48" spans="1:9" s="298" customFormat="1" ht="17.25" customHeight="1" x14ac:dyDescent="0.25">
      <c r="A48" s="299"/>
      <c r="B48" s="304"/>
      <c r="C48" s="305"/>
      <c r="D48" s="306"/>
      <c r="E48" s="305"/>
      <c r="F48" s="305"/>
      <c r="G48" s="305"/>
      <c r="H48" s="307"/>
      <c r="I48" s="308"/>
    </row>
    <row r="49" spans="1:9" s="298" customFormat="1" ht="17.25" customHeight="1" x14ac:dyDescent="0.25">
      <c r="A49" s="299"/>
      <c r="B49" s="304"/>
      <c r="C49" s="305"/>
      <c r="D49" s="306"/>
      <c r="E49" s="305"/>
      <c r="F49" s="305"/>
      <c r="G49" s="305"/>
      <c r="H49" s="307"/>
      <c r="I49" s="308"/>
    </row>
    <row r="50" spans="1:9" s="298" customFormat="1" ht="17.25" customHeight="1" x14ac:dyDescent="0.25">
      <c r="A50" s="299"/>
      <c r="B50" s="304"/>
      <c r="C50" s="305"/>
      <c r="D50" s="306"/>
      <c r="E50" s="305"/>
      <c r="F50" s="305"/>
      <c r="G50" s="305"/>
      <c r="H50" s="307"/>
      <c r="I50" s="308"/>
    </row>
    <row r="51" spans="1:9" s="298" customFormat="1" ht="17.25" customHeight="1" x14ac:dyDescent="0.25">
      <c r="A51" s="299"/>
      <c r="B51" s="304"/>
      <c r="C51" s="305"/>
      <c r="D51" s="306"/>
      <c r="E51" s="305"/>
      <c r="F51" s="305"/>
      <c r="G51" s="305"/>
      <c r="H51" s="307"/>
      <c r="I51" s="308"/>
    </row>
    <row r="52" spans="1:9" s="298" customFormat="1" ht="17.25" customHeight="1" x14ac:dyDescent="0.25">
      <c r="A52" s="299"/>
      <c r="B52" s="304"/>
      <c r="C52" s="305"/>
      <c r="D52" s="306"/>
      <c r="E52" s="305"/>
      <c r="F52" s="305"/>
      <c r="G52" s="305"/>
      <c r="H52" s="307"/>
      <c r="I52" s="308"/>
    </row>
    <row r="53" spans="1:9" s="298" customFormat="1" ht="17.25" customHeight="1" x14ac:dyDescent="0.25">
      <c r="A53" s="299"/>
      <c r="B53" s="304"/>
      <c r="C53" s="305"/>
      <c r="D53" s="306"/>
      <c r="E53" s="305"/>
      <c r="F53" s="305"/>
      <c r="G53" s="305"/>
      <c r="H53" s="307"/>
      <c r="I53" s="308"/>
    </row>
    <row r="54" spans="1:9" s="298" customFormat="1" ht="17.25" customHeight="1" x14ac:dyDescent="0.25">
      <c r="A54" s="299"/>
      <c r="B54" s="304"/>
      <c r="C54" s="305"/>
      <c r="D54" s="306"/>
      <c r="E54" s="305"/>
      <c r="F54" s="305"/>
      <c r="G54" s="305"/>
      <c r="H54" s="307"/>
      <c r="I54" s="308"/>
    </row>
    <row r="55" spans="1:9" s="298" customFormat="1" ht="17.25" customHeight="1" x14ac:dyDescent="0.25">
      <c r="A55" s="299"/>
      <c r="B55" s="304"/>
      <c r="C55" s="305"/>
      <c r="D55" s="306"/>
      <c r="E55" s="305"/>
      <c r="F55" s="305"/>
      <c r="G55" s="305"/>
      <c r="H55" s="307"/>
      <c r="I55" s="308"/>
    </row>
    <row r="56" spans="1:9" s="298" customFormat="1" ht="17.25" customHeight="1" x14ac:dyDescent="0.25">
      <c r="A56" s="299"/>
      <c r="B56" s="304"/>
      <c r="C56" s="305"/>
      <c r="D56" s="306"/>
      <c r="E56" s="305"/>
      <c r="F56" s="305"/>
      <c r="G56" s="305"/>
      <c r="H56" s="307"/>
      <c r="I56" s="308"/>
    </row>
    <row r="57" spans="1:9" s="298" customFormat="1" ht="17.25" customHeight="1" x14ac:dyDescent="0.25">
      <c r="A57" s="299"/>
      <c r="B57" s="304"/>
      <c r="C57" s="305"/>
      <c r="D57" s="306"/>
      <c r="E57" s="305"/>
      <c r="F57" s="305"/>
      <c r="G57" s="305"/>
      <c r="H57" s="307"/>
      <c r="I57" s="308"/>
    </row>
    <row r="58" spans="1:9" s="298" customFormat="1" ht="17.25" customHeight="1" x14ac:dyDescent="0.25">
      <c r="A58" s="299"/>
      <c r="B58" s="304"/>
      <c r="C58" s="305"/>
      <c r="D58" s="306"/>
      <c r="E58" s="305"/>
      <c r="F58" s="305"/>
      <c r="G58" s="305"/>
      <c r="H58" s="307"/>
      <c r="I58" s="308"/>
    </row>
    <row r="59" spans="1:9" s="298" customFormat="1" ht="17.25" customHeight="1" x14ac:dyDescent="0.25">
      <c r="A59" s="299"/>
      <c r="B59" s="304"/>
      <c r="C59" s="305"/>
      <c r="D59" s="306"/>
      <c r="E59" s="305"/>
      <c r="F59" s="305"/>
      <c r="G59" s="305"/>
      <c r="H59" s="307"/>
      <c r="I59" s="308"/>
    </row>
    <row r="60" spans="1:9" s="298" customFormat="1" ht="17.25" customHeight="1" x14ac:dyDescent="0.25">
      <c r="A60" s="299"/>
      <c r="B60" s="304"/>
      <c r="C60" s="305"/>
      <c r="D60" s="306"/>
      <c r="E60" s="305"/>
      <c r="F60" s="305"/>
      <c r="G60" s="305"/>
      <c r="H60" s="307"/>
      <c r="I60" s="308"/>
    </row>
    <row r="61" spans="1:9" s="298" customFormat="1" ht="17.25" customHeight="1" x14ac:dyDescent="0.25">
      <c r="A61" s="299"/>
      <c r="B61" s="304"/>
      <c r="C61" s="305"/>
      <c r="D61" s="306"/>
      <c r="E61" s="305"/>
      <c r="F61" s="305"/>
      <c r="G61" s="305"/>
      <c r="H61" s="307"/>
      <c r="I61" s="308"/>
    </row>
    <row r="62" spans="1:9" s="298" customFormat="1" ht="17.25" customHeight="1" x14ac:dyDescent="0.25">
      <c r="A62" s="299"/>
      <c r="B62" s="304"/>
      <c r="C62" s="305"/>
      <c r="D62" s="306"/>
      <c r="E62" s="305"/>
      <c r="F62" s="305"/>
      <c r="G62" s="305"/>
      <c r="H62" s="307"/>
      <c r="I62" s="308"/>
    </row>
    <row r="63" spans="1:9" s="298" customFormat="1" ht="17.25" customHeight="1" x14ac:dyDescent="0.25">
      <c r="A63" s="299"/>
      <c r="B63" s="304"/>
      <c r="C63" s="305"/>
      <c r="D63" s="306"/>
      <c r="E63" s="305"/>
      <c r="F63" s="305"/>
      <c r="G63" s="305"/>
      <c r="H63" s="307"/>
      <c r="I63" s="308"/>
    </row>
    <row r="64" spans="1:9" s="298" customFormat="1" ht="17.25" customHeight="1" x14ac:dyDescent="0.25">
      <c r="A64" s="299"/>
      <c r="B64" s="304"/>
      <c r="C64" s="305"/>
      <c r="D64" s="306"/>
      <c r="E64" s="305"/>
      <c r="F64" s="305"/>
      <c r="G64" s="305"/>
      <c r="H64" s="307"/>
      <c r="I64" s="308"/>
    </row>
    <row r="65" spans="1:9" s="298" customFormat="1" ht="17.25" customHeight="1" x14ac:dyDescent="0.25">
      <c r="A65" s="299"/>
      <c r="B65" s="304"/>
      <c r="C65" s="305"/>
      <c r="D65" s="306"/>
      <c r="E65" s="305"/>
      <c r="F65" s="305"/>
      <c r="G65" s="305"/>
      <c r="H65" s="307"/>
      <c r="I65" s="308"/>
    </row>
    <row r="66" spans="1:9" s="298" customFormat="1" ht="17.25" customHeight="1" x14ac:dyDescent="0.25">
      <c r="A66" s="299"/>
      <c r="B66" s="304"/>
      <c r="C66" s="305"/>
      <c r="D66" s="306"/>
      <c r="E66" s="305"/>
      <c r="F66" s="305"/>
      <c r="G66" s="305"/>
      <c r="H66" s="307"/>
      <c r="I66" s="308"/>
    </row>
    <row r="67" spans="1:9" s="298" customFormat="1" ht="17.25" customHeight="1" x14ac:dyDescent="0.25">
      <c r="A67" s="299"/>
      <c r="B67" s="304"/>
      <c r="C67" s="305"/>
      <c r="D67" s="306"/>
      <c r="E67" s="305"/>
      <c r="F67" s="305"/>
      <c r="G67" s="305"/>
      <c r="H67" s="307"/>
      <c r="I67" s="308"/>
    </row>
    <row r="68" spans="1:9" s="298" customFormat="1" ht="17.25" customHeight="1" x14ac:dyDescent="0.25">
      <c r="A68" s="299"/>
      <c r="B68" s="304"/>
      <c r="C68" s="305"/>
      <c r="D68" s="306"/>
      <c r="E68" s="305"/>
      <c r="F68" s="305"/>
      <c r="G68" s="305"/>
      <c r="H68" s="307"/>
      <c r="I68" s="308"/>
    </row>
    <row r="69" spans="1:9" s="298" customFormat="1" ht="17.25" customHeight="1" x14ac:dyDescent="0.25">
      <c r="A69" s="299"/>
      <c r="B69" s="304"/>
      <c r="C69" s="305"/>
      <c r="D69" s="306"/>
      <c r="E69" s="305"/>
      <c r="F69" s="305"/>
      <c r="G69" s="305"/>
      <c r="H69" s="307"/>
      <c r="I69" s="308"/>
    </row>
    <row r="70" spans="1:9" s="298" customFormat="1" ht="17.25" customHeight="1" x14ac:dyDescent="0.25">
      <c r="A70" s="299"/>
      <c r="B70" s="304"/>
      <c r="C70" s="305"/>
      <c r="D70" s="306"/>
      <c r="E70" s="305"/>
      <c r="F70" s="305"/>
      <c r="G70" s="305"/>
      <c r="H70" s="307"/>
      <c r="I70" s="308"/>
    </row>
    <row r="71" spans="1:9" s="298" customFormat="1" ht="17.25" customHeight="1" x14ac:dyDescent="0.25">
      <c r="A71" s="299"/>
      <c r="B71" s="304"/>
      <c r="C71" s="305"/>
      <c r="D71" s="306"/>
      <c r="E71" s="305"/>
      <c r="F71" s="305"/>
      <c r="G71" s="305"/>
      <c r="H71" s="307"/>
      <c r="I71" s="308"/>
    </row>
    <row r="72" spans="1:9" s="298" customFormat="1" ht="17.25" customHeight="1" x14ac:dyDescent="0.25">
      <c r="A72" s="299"/>
      <c r="B72" s="304"/>
      <c r="C72" s="305"/>
      <c r="D72" s="306"/>
      <c r="E72" s="305"/>
      <c r="F72" s="305"/>
      <c r="G72" s="305"/>
      <c r="H72" s="307"/>
      <c r="I72" s="308"/>
    </row>
    <row r="73" spans="1:9" s="298" customFormat="1" ht="17.25" customHeight="1" x14ac:dyDescent="0.25">
      <c r="A73" s="299"/>
      <c r="B73" s="304"/>
      <c r="C73" s="305"/>
      <c r="D73" s="306"/>
      <c r="E73" s="305"/>
      <c r="F73" s="305"/>
      <c r="G73" s="305"/>
      <c r="H73" s="307"/>
      <c r="I73" s="308"/>
    </row>
    <row r="74" spans="1:9" s="298" customFormat="1" ht="17.25" customHeight="1" x14ac:dyDescent="0.25">
      <c r="A74" s="299"/>
      <c r="B74" s="304"/>
      <c r="C74" s="305"/>
      <c r="D74" s="306"/>
      <c r="E74" s="305"/>
      <c r="F74" s="305"/>
      <c r="G74" s="305"/>
      <c r="H74" s="307"/>
      <c r="I74" s="308"/>
    </row>
    <row r="75" spans="1:9" s="298" customFormat="1" ht="17.25" customHeight="1" x14ac:dyDescent="0.25">
      <c r="A75" s="299"/>
      <c r="B75" s="304"/>
      <c r="C75" s="305"/>
      <c r="D75" s="306"/>
      <c r="E75" s="305"/>
      <c r="F75" s="305"/>
      <c r="G75" s="305"/>
      <c r="H75" s="307"/>
      <c r="I75" s="308"/>
    </row>
    <row r="76" spans="1:9" s="298" customFormat="1" ht="17.25" customHeight="1" x14ac:dyDescent="0.25">
      <c r="A76" s="299"/>
      <c r="B76" s="304"/>
      <c r="C76" s="305"/>
      <c r="D76" s="306"/>
      <c r="E76" s="305"/>
      <c r="F76" s="305"/>
      <c r="G76" s="305"/>
      <c r="H76" s="307"/>
      <c r="I76" s="308"/>
    </row>
    <row r="77" spans="1:9" s="298" customFormat="1" ht="17.25" customHeight="1" x14ac:dyDescent="0.25">
      <c r="A77" s="299"/>
      <c r="B77" s="304"/>
      <c r="C77" s="305"/>
      <c r="D77" s="306"/>
      <c r="E77" s="305"/>
      <c r="F77" s="305"/>
      <c r="G77" s="305"/>
      <c r="H77" s="307"/>
      <c r="I77" s="308"/>
    </row>
    <row r="78" spans="1:9" s="298" customFormat="1" ht="17.25" customHeight="1" x14ac:dyDescent="0.25">
      <c r="A78" s="299"/>
      <c r="B78" s="304"/>
      <c r="C78" s="305"/>
      <c r="D78" s="306"/>
      <c r="E78" s="305"/>
      <c r="F78" s="305"/>
      <c r="G78" s="305"/>
      <c r="H78" s="307"/>
      <c r="I78" s="308"/>
    </row>
    <row r="79" spans="1:9" s="298" customFormat="1" ht="17.25" customHeight="1" x14ac:dyDescent="0.25">
      <c r="A79" s="299"/>
      <c r="B79" s="304"/>
      <c r="C79" s="305"/>
      <c r="D79" s="306"/>
      <c r="E79" s="305"/>
      <c r="F79" s="305"/>
      <c r="G79" s="305"/>
      <c r="H79" s="307"/>
      <c r="I79" s="308"/>
    </row>
    <row r="80" spans="1:9" s="298" customFormat="1" ht="17.25" customHeight="1" x14ac:dyDescent="0.25">
      <c r="A80" s="299"/>
      <c r="B80" s="304"/>
      <c r="C80" s="305"/>
      <c r="D80" s="306"/>
      <c r="E80" s="305"/>
      <c r="F80" s="305"/>
      <c r="G80" s="305"/>
      <c r="H80" s="307"/>
      <c r="I80" s="308"/>
    </row>
    <row r="81" spans="1:9" s="298" customFormat="1" ht="17.25" customHeight="1" x14ac:dyDescent="0.25">
      <c r="A81" s="299"/>
      <c r="B81" s="304"/>
      <c r="C81" s="305"/>
      <c r="D81" s="306"/>
      <c r="E81" s="305"/>
      <c r="F81" s="305"/>
      <c r="G81" s="305"/>
      <c r="H81" s="307"/>
      <c r="I81" s="308"/>
    </row>
    <row r="82" spans="1:9" s="298" customFormat="1" ht="17.25" customHeight="1" x14ac:dyDescent="0.25">
      <c r="A82" s="299"/>
      <c r="B82" s="304"/>
      <c r="C82" s="305"/>
      <c r="D82" s="306"/>
      <c r="E82" s="305"/>
      <c r="F82" s="305"/>
      <c r="G82" s="305"/>
      <c r="H82" s="307"/>
      <c r="I82" s="308"/>
    </row>
    <row r="83" spans="1:9" s="298" customFormat="1" ht="17.25" customHeight="1" x14ac:dyDescent="0.25">
      <c r="A83" s="299"/>
      <c r="B83" s="304"/>
      <c r="C83" s="305"/>
      <c r="D83" s="306"/>
      <c r="E83" s="305"/>
      <c r="F83" s="305"/>
      <c r="G83" s="305"/>
      <c r="H83" s="307"/>
      <c r="I83" s="308"/>
    </row>
    <row r="84" spans="1:9" s="298" customFormat="1" ht="17.25" customHeight="1" x14ac:dyDescent="0.25">
      <c r="A84" s="299"/>
      <c r="B84" s="304"/>
      <c r="C84" s="305"/>
      <c r="D84" s="306"/>
      <c r="E84" s="305"/>
      <c r="F84" s="305"/>
      <c r="G84" s="305"/>
      <c r="H84" s="307"/>
      <c r="I84" s="308"/>
    </row>
    <row r="85" spans="1:9" s="298" customFormat="1" ht="17.25" customHeight="1" x14ac:dyDescent="0.25">
      <c r="A85" s="299"/>
      <c r="B85" s="304"/>
      <c r="C85" s="305"/>
      <c r="D85" s="306"/>
      <c r="E85" s="305"/>
      <c r="F85" s="305"/>
      <c r="G85" s="305"/>
      <c r="H85" s="307"/>
      <c r="I85" s="308"/>
    </row>
    <row r="86" spans="1:9" s="298" customFormat="1" ht="17.25" customHeight="1" x14ac:dyDescent="0.25">
      <c r="A86" s="299"/>
      <c r="B86" s="304"/>
      <c r="C86" s="305"/>
      <c r="D86" s="306"/>
      <c r="E86" s="305"/>
      <c r="F86" s="305"/>
      <c r="G86" s="305"/>
      <c r="H86" s="307"/>
      <c r="I86" s="308"/>
    </row>
    <row r="87" spans="1:9" s="298" customFormat="1" ht="17.25" customHeight="1" x14ac:dyDescent="0.25">
      <c r="A87" s="299"/>
      <c r="B87" s="304"/>
      <c r="C87" s="305"/>
      <c r="D87" s="306"/>
      <c r="E87" s="305"/>
      <c r="F87" s="305"/>
      <c r="G87" s="305"/>
      <c r="H87" s="307"/>
      <c r="I87" s="308"/>
    </row>
    <row r="88" spans="1:9" s="298" customFormat="1" ht="17.25" customHeight="1" x14ac:dyDescent="0.25">
      <c r="A88" s="299"/>
      <c r="B88" s="304"/>
      <c r="C88" s="305"/>
      <c r="D88" s="306"/>
      <c r="E88" s="305"/>
      <c r="F88" s="305"/>
      <c r="G88" s="305"/>
      <c r="H88" s="307"/>
      <c r="I88" s="308"/>
    </row>
    <row r="89" spans="1:9" s="298" customFormat="1" ht="17.25" customHeight="1" x14ac:dyDescent="0.25">
      <c r="A89" s="299"/>
      <c r="B89" s="304"/>
      <c r="C89" s="305"/>
      <c r="D89" s="306"/>
      <c r="E89" s="305"/>
      <c r="F89" s="305"/>
      <c r="G89" s="305"/>
      <c r="H89" s="307"/>
      <c r="I89" s="308"/>
    </row>
    <row r="90" spans="1:9" s="298" customFormat="1" ht="17.25" customHeight="1" x14ac:dyDescent="0.25">
      <c r="A90" s="299"/>
      <c r="B90" s="304"/>
      <c r="C90" s="305"/>
      <c r="D90" s="306"/>
      <c r="E90" s="305"/>
      <c r="F90" s="305"/>
      <c r="G90" s="305"/>
      <c r="H90" s="307"/>
      <c r="I90" s="308"/>
    </row>
    <row r="91" spans="1:9" s="298" customFormat="1" ht="17.25" customHeight="1" x14ac:dyDescent="0.25">
      <c r="A91" s="299"/>
      <c r="B91" s="304"/>
      <c r="C91" s="305"/>
      <c r="D91" s="306"/>
      <c r="E91" s="305"/>
      <c r="F91" s="305"/>
      <c r="G91" s="305"/>
      <c r="H91" s="307"/>
      <c r="I91" s="308"/>
    </row>
    <row r="92" spans="1:9" s="298" customFormat="1" ht="17.25" customHeight="1" x14ac:dyDescent="0.25">
      <c r="A92" s="299"/>
      <c r="B92" s="304"/>
      <c r="C92" s="305"/>
      <c r="D92" s="306"/>
      <c r="E92" s="305"/>
      <c r="F92" s="305"/>
      <c r="G92" s="305"/>
      <c r="H92" s="307"/>
      <c r="I92" s="308"/>
    </row>
    <row r="93" spans="1:9" s="298" customFormat="1" ht="17.25" customHeight="1" x14ac:dyDescent="0.25">
      <c r="A93" s="299"/>
      <c r="B93" s="304"/>
      <c r="C93" s="305"/>
      <c r="D93" s="306"/>
      <c r="E93" s="305"/>
      <c r="F93" s="305"/>
      <c r="G93" s="305"/>
      <c r="H93" s="307"/>
      <c r="I93" s="308"/>
    </row>
    <row r="94" spans="1:9" s="298" customFormat="1" ht="17.25" customHeight="1" x14ac:dyDescent="0.25">
      <c r="A94" s="299"/>
      <c r="B94" s="304"/>
      <c r="C94" s="305"/>
      <c r="D94" s="306"/>
      <c r="E94" s="305"/>
      <c r="F94" s="305"/>
      <c r="G94" s="305"/>
      <c r="H94" s="307"/>
      <c r="I94" s="308"/>
    </row>
    <row r="95" spans="1:9" s="298" customFormat="1" ht="17.25" customHeight="1" x14ac:dyDescent="0.25">
      <c r="A95" s="299"/>
      <c r="B95" s="304"/>
      <c r="C95" s="305"/>
      <c r="D95" s="306"/>
      <c r="E95" s="305"/>
      <c r="F95" s="305"/>
      <c r="G95" s="305"/>
      <c r="H95" s="307"/>
      <c r="I95" s="308"/>
    </row>
    <row r="96" spans="1:9" s="298" customFormat="1" ht="17.25" customHeight="1" x14ac:dyDescent="0.25">
      <c r="A96" s="299"/>
      <c r="B96" s="304"/>
      <c r="C96" s="305"/>
      <c r="D96" s="306"/>
      <c r="E96" s="305"/>
      <c r="F96" s="305"/>
      <c r="G96" s="305"/>
      <c r="H96" s="307"/>
      <c r="I96" s="308"/>
    </row>
    <row r="97" spans="1:9" s="298" customFormat="1" ht="17.25" customHeight="1" x14ac:dyDescent="0.25">
      <c r="A97" s="299"/>
      <c r="B97" s="304"/>
      <c r="C97" s="305"/>
      <c r="D97" s="306"/>
      <c r="E97" s="305"/>
      <c r="F97" s="305"/>
      <c r="G97" s="305"/>
      <c r="H97" s="307"/>
      <c r="I97" s="308"/>
    </row>
    <row r="98" spans="1:9" s="298" customFormat="1" ht="17.25" customHeight="1" x14ac:dyDescent="0.25">
      <c r="A98" s="299"/>
      <c r="B98" s="304"/>
      <c r="C98" s="305"/>
      <c r="D98" s="306"/>
      <c r="E98" s="305"/>
      <c r="F98" s="305"/>
      <c r="G98" s="305"/>
      <c r="H98" s="307"/>
      <c r="I98" s="308"/>
    </row>
    <row r="99" spans="1:9" s="298" customFormat="1" ht="17.25" customHeight="1" x14ac:dyDescent="0.25">
      <c r="A99" s="299"/>
      <c r="B99" s="304"/>
      <c r="C99" s="305"/>
      <c r="D99" s="306"/>
      <c r="E99" s="305"/>
      <c r="F99" s="305"/>
      <c r="G99" s="305"/>
      <c r="H99" s="307"/>
      <c r="I99" s="308"/>
    </row>
    <row r="100" spans="1:9" s="298" customFormat="1" ht="17.25" customHeight="1" x14ac:dyDescent="0.25">
      <c r="A100" s="299"/>
      <c r="B100" s="304"/>
      <c r="C100" s="305"/>
      <c r="D100" s="306"/>
      <c r="E100" s="305"/>
      <c r="F100" s="305"/>
      <c r="G100" s="305"/>
      <c r="H100" s="307"/>
      <c r="I100" s="308"/>
    </row>
    <row r="101" spans="1:9" s="298" customFormat="1" ht="17.25" customHeight="1" x14ac:dyDescent="0.25">
      <c r="A101" s="299"/>
      <c r="B101" s="304"/>
      <c r="C101" s="305"/>
      <c r="D101" s="306"/>
      <c r="E101" s="305"/>
      <c r="F101" s="305"/>
      <c r="G101" s="305"/>
      <c r="H101" s="307"/>
      <c r="I101" s="308"/>
    </row>
    <row r="102" spans="1:9" s="298" customFormat="1" ht="17.25" customHeight="1" x14ac:dyDescent="0.25">
      <c r="A102" s="299"/>
      <c r="B102" s="304"/>
      <c r="C102" s="305"/>
      <c r="D102" s="306"/>
      <c r="E102" s="305"/>
      <c r="F102" s="305"/>
      <c r="G102" s="305"/>
      <c r="H102" s="307"/>
      <c r="I102" s="308"/>
    </row>
    <row r="103" spans="1:9" s="298" customFormat="1" ht="17.25" customHeight="1" x14ac:dyDescent="0.25">
      <c r="A103" s="299"/>
      <c r="B103" s="304"/>
      <c r="C103" s="305"/>
      <c r="D103" s="306"/>
      <c r="E103" s="305"/>
      <c r="F103" s="305"/>
      <c r="G103" s="305"/>
      <c r="H103" s="307"/>
      <c r="I103" s="308"/>
    </row>
    <row r="104" spans="1:9" s="298" customFormat="1" ht="17.25" customHeight="1" x14ac:dyDescent="0.25">
      <c r="A104" s="299"/>
      <c r="B104" s="304"/>
      <c r="C104" s="305"/>
      <c r="D104" s="306"/>
      <c r="E104" s="305"/>
      <c r="F104" s="305"/>
      <c r="G104" s="305"/>
      <c r="H104" s="307"/>
      <c r="I104" s="308"/>
    </row>
    <row r="105" spans="1:9" s="298" customFormat="1" ht="17.25" customHeight="1" x14ac:dyDescent="0.25">
      <c r="A105" s="299"/>
      <c r="B105" s="304"/>
      <c r="C105" s="305"/>
      <c r="D105" s="306"/>
      <c r="E105" s="305"/>
      <c r="F105" s="305"/>
      <c r="G105" s="305"/>
      <c r="H105" s="307"/>
      <c r="I105" s="308"/>
    </row>
    <row r="106" spans="1:9" s="298" customFormat="1" ht="17.25" customHeight="1" x14ac:dyDescent="0.25">
      <c r="A106" s="299"/>
      <c r="B106" s="304"/>
      <c r="C106" s="305"/>
      <c r="D106" s="306"/>
      <c r="E106" s="305"/>
      <c r="F106" s="305"/>
      <c r="G106" s="305"/>
      <c r="H106" s="307"/>
      <c r="I106" s="308"/>
    </row>
    <row r="107" spans="1:9" s="298" customFormat="1" ht="17.25" customHeight="1" x14ac:dyDescent="0.25">
      <c r="A107" s="299"/>
      <c r="B107" s="304"/>
      <c r="C107" s="305"/>
      <c r="D107" s="306"/>
      <c r="E107" s="305"/>
      <c r="F107" s="305"/>
      <c r="G107" s="305"/>
      <c r="H107" s="307"/>
      <c r="I107" s="308"/>
    </row>
    <row r="108" spans="1:9" s="298" customFormat="1" ht="17.25" customHeight="1" x14ac:dyDescent="0.25">
      <c r="A108" s="299"/>
      <c r="B108" s="304"/>
      <c r="C108" s="305"/>
      <c r="D108" s="306"/>
      <c r="E108" s="305"/>
      <c r="F108" s="305"/>
      <c r="G108" s="305"/>
      <c r="H108" s="307"/>
      <c r="I108" s="308"/>
    </row>
    <row r="109" spans="1:9" s="298" customFormat="1" ht="17.25" customHeight="1" x14ac:dyDescent="0.25">
      <c r="A109" s="299"/>
      <c r="B109" s="304"/>
      <c r="C109" s="305"/>
      <c r="D109" s="306"/>
      <c r="E109" s="305"/>
      <c r="F109" s="305"/>
      <c r="G109" s="305"/>
      <c r="H109" s="307"/>
      <c r="I109" s="308"/>
    </row>
    <row r="110" spans="1:9" s="298" customFormat="1" ht="17.25" customHeight="1" x14ac:dyDescent="0.25">
      <c r="A110" s="299"/>
      <c r="B110" s="304"/>
      <c r="C110" s="305"/>
      <c r="D110" s="306"/>
      <c r="E110" s="305"/>
      <c r="F110" s="305"/>
      <c r="G110" s="305"/>
      <c r="H110" s="307"/>
      <c r="I110" s="308"/>
    </row>
    <row r="111" spans="1:9" s="298" customFormat="1" ht="17.25" customHeight="1" x14ac:dyDescent="0.25">
      <c r="A111" s="299"/>
      <c r="B111" s="304"/>
      <c r="C111" s="305"/>
      <c r="D111" s="306"/>
      <c r="E111" s="305"/>
      <c r="F111" s="305"/>
      <c r="G111" s="305"/>
      <c r="H111" s="307"/>
      <c r="I111" s="308"/>
    </row>
    <row r="112" spans="1:9" s="298" customFormat="1" ht="17.25" customHeight="1" x14ac:dyDescent="0.25">
      <c r="A112" s="299"/>
      <c r="B112" s="304"/>
      <c r="C112" s="305"/>
      <c r="D112" s="306"/>
      <c r="E112" s="305"/>
      <c r="F112" s="305"/>
      <c r="G112" s="305"/>
      <c r="H112" s="307"/>
      <c r="I112" s="308"/>
    </row>
    <row r="113" spans="1:9" s="298" customFormat="1" ht="17.25" customHeight="1" x14ac:dyDescent="0.25">
      <c r="A113" s="299"/>
      <c r="B113" s="304"/>
      <c r="C113" s="305"/>
      <c r="D113" s="306"/>
      <c r="E113" s="305"/>
      <c r="F113" s="305"/>
      <c r="G113" s="305"/>
      <c r="H113" s="307"/>
      <c r="I113" s="308"/>
    </row>
    <row r="114" spans="1:9" s="298" customFormat="1" ht="17.25" customHeight="1" x14ac:dyDescent="0.25">
      <c r="A114" s="299"/>
      <c r="B114" s="304"/>
      <c r="C114" s="305"/>
      <c r="D114" s="306"/>
      <c r="E114" s="305"/>
      <c r="F114" s="305"/>
      <c r="G114" s="305"/>
      <c r="H114" s="307"/>
      <c r="I114" s="308"/>
    </row>
    <row r="115" spans="1:9" s="298" customFormat="1" ht="17.25" customHeight="1" x14ac:dyDescent="0.25">
      <c r="A115" s="299"/>
      <c r="B115" s="304"/>
      <c r="C115" s="305"/>
      <c r="D115" s="306"/>
      <c r="E115" s="305"/>
      <c r="F115" s="305"/>
      <c r="G115" s="305"/>
      <c r="H115" s="307"/>
      <c r="I115" s="308"/>
    </row>
    <row r="116" spans="1:9" s="298" customFormat="1" ht="17.25" customHeight="1" x14ac:dyDescent="0.25">
      <c r="A116" s="299"/>
      <c r="B116" s="304"/>
      <c r="C116" s="305"/>
      <c r="D116" s="306"/>
      <c r="E116" s="305"/>
      <c r="F116" s="305"/>
      <c r="G116" s="305"/>
      <c r="H116" s="307"/>
      <c r="I116" s="308"/>
    </row>
    <row r="117" spans="1:9" s="298" customFormat="1" ht="17.25" customHeight="1" x14ac:dyDescent="0.25">
      <c r="A117" s="299"/>
      <c r="B117" s="304"/>
      <c r="C117" s="305"/>
      <c r="D117" s="306"/>
      <c r="E117" s="305"/>
      <c r="F117" s="305"/>
      <c r="G117" s="305"/>
      <c r="H117" s="307"/>
      <c r="I117" s="308"/>
    </row>
    <row r="118" spans="1:9" s="298" customFormat="1" ht="17.25" customHeight="1" x14ac:dyDescent="0.25">
      <c r="A118" s="299"/>
      <c r="B118" s="304"/>
      <c r="C118" s="305"/>
      <c r="D118" s="306"/>
      <c r="E118" s="305"/>
      <c r="F118" s="305"/>
      <c r="G118" s="305"/>
      <c r="H118" s="307"/>
      <c r="I118" s="308"/>
    </row>
    <row r="119" spans="1:9" s="298" customFormat="1" ht="17.25" customHeight="1" x14ac:dyDescent="0.25">
      <c r="A119" s="299"/>
      <c r="B119" s="304"/>
      <c r="C119" s="305"/>
      <c r="D119" s="306"/>
      <c r="E119" s="305"/>
      <c r="F119" s="305"/>
      <c r="G119" s="305"/>
      <c r="H119" s="307"/>
      <c r="I119" s="308"/>
    </row>
    <row r="120" spans="1:9" s="298" customFormat="1" ht="17.25" customHeight="1" x14ac:dyDescent="0.25">
      <c r="A120" s="299"/>
      <c r="B120" s="304"/>
      <c r="C120" s="305"/>
      <c r="D120" s="306"/>
      <c r="E120" s="305"/>
      <c r="F120" s="305"/>
      <c r="G120" s="305"/>
      <c r="H120" s="307"/>
      <c r="I120" s="308"/>
    </row>
    <row r="121" spans="1:9" s="298" customFormat="1" ht="17.25" customHeight="1" x14ac:dyDescent="0.25">
      <c r="A121" s="299"/>
      <c r="B121" s="304"/>
      <c r="C121" s="305"/>
      <c r="D121" s="306"/>
      <c r="E121" s="305"/>
      <c r="F121" s="305"/>
      <c r="G121" s="305"/>
      <c r="H121" s="307"/>
      <c r="I121" s="308"/>
    </row>
    <row r="122" spans="1:9" s="298" customFormat="1" ht="17.25" customHeight="1" x14ac:dyDescent="0.25">
      <c r="A122" s="299"/>
      <c r="B122" s="304"/>
      <c r="C122" s="305"/>
      <c r="D122" s="306"/>
      <c r="E122" s="305"/>
      <c r="F122" s="305"/>
      <c r="G122" s="305"/>
      <c r="H122" s="307"/>
      <c r="I122" s="308"/>
    </row>
    <row r="123" spans="1:9" s="298" customFormat="1" ht="17.25" customHeight="1" x14ac:dyDescent="0.25">
      <c r="A123" s="299"/>
      <c r="B123" s="304"/>
      <c r="C123" s="305"/>
      <c r="D123" s="306"/>
      <c r="E123" s="305"/>
      <c r="F123" s="305"/>
      <c r="G123" s="305"/>
      <c r="H123" s="307"/>
      <c r="I123" s="308"/>
    </row>
    <row r="124" spans="1:9" s="298" customFormat="1" ht="17.25" customHeight="1" x14ac:dyDescent="0.25">
      <c r="A124" s="299"/>
      <c r="B124" s="304"/>
      <c r="C124" s="305"/>
      <c r="D124" s="306"/>
      <c r="E124" s="305"/>
      <c r="F124" s="305"/>
      <c r="G124" s="305"/>
      <c r="H124" s="307"/>
      <c r="I124" s="308"/>
    </row>
    <row r="125" spans="1:9" s="298" customFormat="1" ht="17.25" customHeight="1" x14ac:dyDescent="0.25">
      <c r="A125" s="299"/>
      <c r="B125" s="304"/>
      <c r="C125" s="305"/>
      <c r="D125" s="306"/>
      <c r="E125" s="305"/>
      <c r="F125" s="305"/>
      <c r="G125" s="305"/>
      <c r="H125" s="307"/>
      <c r="I125" s="308"/>
    </row>
    <row r="126" spans="1:9" s="298" customFormat="1" ht="17.25" customHeight="1" x14ac:dyDescent="0.25">
      <c r="A126" s="299"/>
      <c r="B126" s="304"/>
      <c r="C126" s="305"/>
      <c r="D126" s="306"/>
      <c r="E126" s="305"/>
      <c r="F126" s="305"/>
      <c r="G126" s="305"/>
      <c r="H126" s="307"/>
      <c r="I126" s="308"/>
    </row>
    <row r="127" spans="1:9" s="298" customFormat="1" ht="17.25" customHeight="1" x14ac:dyDescent="0.25">
      <c r="A127" s="299"/>
      <c r="B127" s="304"/>
      <c r="C127" s="305"/>
      <c r="D127" s="306"/>
      <c r="E127" s="305"/>
      <c r="F127" s="305"/>
      <c r="G127" s="305"/>
      <c r="H127" s="307"/>
      <c r="I127" s="308"/>
    </row>
    <row r="128" spans="1:9" s="298" customFormat="1" ht="17.25" customHeight="1" x14ac:dyDescent="0.25">
      <c r="A128" s="299"/>
      <c r="B128" s="304"/>
      <c r="C128" s="305"/>
      <c r="D128" s="306"/>
      <c r="E128" s="305"/>
      <c r="F128" s="305"/>
      <c r="G128" s="305"/>
      <c r="H128" s="307"/>
      <c r="I128" s="308"/>
    </row>
    <row r="129" spans="1:9" s="298" customFormat="1" ht="17.25" customHeight="1" x14ac:dyDescent="0.25">
      <c r="A129" s="299"/>
      <c r="B129" s="304"/>
      <c r="C129" s="305"/>
      <c r="D129" s="306"/>
      <c r="E129" s="305"/>
      <c r="F129" s="305"/>
      <c r="G129" s="305"/>
      <c r="H129" s="307"/>
      <c r="I129" s="308"/>
    </row>
    <row r="130" spans="1:9" s="298" customFormat="1" ht="17.25" customHeight="1" x14ac:dyDescent="0.25">
      <c r="A130" s="299"/>
      <c r="B130" s="304"/>
      <c r="C130" s="305"/>
      <c r="D130" s="306"/>
      <c r="E130" s="305"/>
      <c r="F130" s="305"/>
      <c r="G130" s="305"/>
      <c r="H130" s="307"/>
      <c r="I130" s="308"/>
    </row>
    <row r="131" spans="1:9" s="298" customFormat="1" ht="17.25" customHeight="1" x14ac:dyDescent="0.25">
      <c r="A131" s="299"/>
      <c r="B131" s="304"/>
      <c r="C131" s="305"/>
      <c r="D131" s="306"/>
      <c r="E131" s="305"/>
      <c r="F131" s="305"/>
      <c r="G131" s="305"/>
      <c r="H131" s="307"/>
      <c r="I131" s="308"/>
    </row>
    <row r="132" spans="1:9" s="298" customFormat="1" ht="17.25" customHeight="1" x14ac:dyDescent="0.25">
      <c r="A132" s="299"/>
      <c r="B132" s="304"/>
      <c r="C132" s="305"/>
      <c r="D132" s="306"/>
      <c r="E132" s="305"/>
      <c r="F132" s="305"/>
      <c r="G132" s="305"/>
      <c r="H132" s="307"/>
      <c r="I132" s="308"/>
    </row>
    <row r="133" spans="1:9" s="298" customFormat="1" ht="17.25" customHeight="1" x14ac:dyDescent="0.25">
      <c r="A133" s="299"/>
      <c r="B133" s="304"/>
      <c r="C133" s="305"/>
      <c r="D133" s="306"/>
      <c r="E133" s="305"/>
      <c r="F133" s="305"/>
      <c r="G133" s="305"/>
      <c r="H133" s="307"/>
      <c r="I133" s="308"/>
    </row>
    <row r="134" spans="1:9" s="298" customFormat="1" ht="17.25" customHeight="1" x14ac:dyDescent="0.25">
      <c r="A134" s="299"/>
      <c r="B134" s="304"/>
      <c r="C134" s="305"/>
      <c r="D134" s="306"/>
      <c r="E134" s="305"/>
      <c r="F134" s="305"/>
      <c r="G134" s="305"/>
      <c r="H134" s="307"/>
      <c r="I134" s="308"/>
    </row>
    <row r="135" spans="1:9" s="298" customFormat="1" ht="17.25" customHeight="1" x14ac:dyDescent="0.25">
      <c r="A135" s="299"/>
      <c r="B135" s="304"/>
      <c r="C135" s="305"/>
      <c r="D135" s="306"/>
      <c r="E135" s="305"/>
      <c r="F135" s="305"/>
      <c r="G135" s="305"/>
      <c r="H135" s="307"/>
      <c r="I135" s="308"/>
    </row>
    <row r="136" spans="1:9" s="298" customFormat="1" ht="17.25" customHeight="1" x14ac:dyDescent="0.25">
      <c r="A136" s="299"/>
      <c r="B136" s="304"/>
      <c r="C136" s="305"/>
      <c r="D136" s="306"/>
      <c r="E136" s="305"/>
      <c r="F136" s="305"/>
      <c r="G136" s="305"/>
      <c r="H136" s="307"/>
      <c r="I136" s="308"/>
    </row>
    <row r="137" spans="1:9" s="298" customFormat="1" ht="17.25" customHeight="1" x14ac:dyDescent="0.25">
      <c r="A137" s="299"/>
      <c r="B137" s="304"/>
      <c r="C137" s="305"/>
      <c r="D137" s="306"/>
      <c r="E137" s="305"/>
      <c r="F137" s="305"/>
      <c r="G137" s="305"/>
      <c r="H137" s="307"/>
      <c r="I137" s="308"/>
    </row>
    <row r="138" spans="1:9" s="298" customFormat="1" ht="17.25" customHeight="1" x14ac:dyDescent="0.25">
      <c r="A138" s="299"/>
      <c r="B138" s="304"/>
      <c r="C138" s="305"/>
      <c r="D138" s="306"/>
      <c r="E138" s="305"/>
      <c r="F138" s="305"/>
      <c r="G138" s="305"/>
      <c r="H138" s="307"/>
      <c r="I138" s="308"/>
    </row>
    <row r="139" spans="1:9" s="298" customFormat="1" ht="17.25" customHeight="1" x14ac:dyDescent="0.25">
      <c r="A139" s="299"/>
      <c r="B139" s="304"/>
      <c r="C139" s="305"/>
      <c r="D139" s="306"/>
      <c r="E139" s="305"/>
      <c r="F139" s="305"/>
      <c r="G139" s="305"/>
      <c r="H139" s="307"/>
      <c r="I139" s="308"/>
    </row>
    <row r="140" spans="1:9" s="298" customFormat="1" ht="17.25" customHeight="1" x14ac:dyDescent="0.25">
      <c r="A140" s="299"/>
      <c r="B140" s="304"/>
      <c r="C140" s="305"/>
      <c r="D140" s="306"/>
      <c r="E140" s="305"/>
      <c r="F140" s="305"/>
      <c r="G140" s="305"/>
      <c r="H140" s="307"/>
      <c r="I140" s="308"/>
    </row>
    <row r="141" spans="1:9" s="298" customFormat="1" ht="17.25" customHeight="1" x14ac:dyDescent="0.25">
      <c r="A141" s="299"/>
      <c r="B141" s="304"/>
      <c r="C141" s="305"/>
      <c r="D141" s="306"/>
      <c r="E141" s="305"/>
      <c r="F141" s="305"/>
      <c r="G141" s="305"/>
      <c r="H141" s="307"/>
      <c r="I141" s="308"/>
    </row>
    <row r="142" spans="1:9" s="298" customFormat="1" ht="17.25" customHeight="1" x14ac:dyDescent="0.25">
      <c r="A142" s="299"/>
      <c r="B142" s="304"/>
      <c r="C142" s="305"/>
      <c r="D142" s="306"/>
      <c r="E142" s="305"/>
      <c r="F142" s="305"/>
      <c r="G142" s="305"/>
      <c r="H142" s="307"/>
      <c r="I142" s="308"/>
    </row>
    <row r="143" spans="1:9" s="298" customFormat="1" ht="17.25" customHeight="1" x14ac:dyDescent="0.25">
      <c r="A143" s="299"/>
      <c r="B143" s="304"/>
      <c r="C143" s="305"/>
      <c r="D143" s="306"/>
      <c r="E143" s="305"/>
      <c r="F143" s="305"/>
      <c r="G143" s="305"/>
      <c r="H143" s="307"/>
      <c r="I143" s="308"/>
    </row>
    <row r="144" spans="1:9" s="298" customFormat="1" ht="17.25" customHeight="1" x14ac:dyDescent="0.25">
      <c r="A144" s="299"/>
      <c r="B144" s="304"/>
      <c r="C144" s="305"/>
      <c r="D144" s="306"/>
      <c r="E144" s="305"/>
      <c r="F144" s="305"/>
      <c r="G144" s="305"/>
      <c r="H144" s="307"/>
      <c r="I144" s="308"/>
    </row>
    <row r="145" spans="1:9" s="298" customFormat="1" ht="17.25" customHeight="1" x14ac:dyDescent="0.25">
      <c r="A145" s="299"/>
      <c r="B145" s="304"/>
      <c r="C145" s="305"/>
      <c r="D145" s="306"/>
      <c r="E145" s="305"/>
      <c r="F145" s="305"/>
      <c r="G145" s="305"/>
      <c r="H145" s="307"/>
      <c r="I145" s="308"/>
    </row>
    <row r="146" spans="1:9" s="298" customFormat="1" ht="17.25" customHeight="1" x14ac:dyDescent="0.25">
      <c r="A146" s="299"/>
      <c r="B146" s="304"/>
      <c r="C146" s="305"/>
      <c r="D146" s="306"/>
      <c r="E146" s="305"/>
      <c r="F146" s="305"/>
      <c r="G146" s="305"/>
      <c r="H146" s="307"/>
      <c r="I146" s="308"/>
    </row>
    <row r="147" spans="1:9" s="298" customFormat="1" ht="17.25" customHeight="1" x14ac:dyDescent="0.25">
      <c r="A147" s="299"/>
      <c r="B147" s="304"/>
      <c r="C147" s="305"/>
      <c r="D147" s="306"/>
      <c r="E147" s="305"/>
      <c r="F147" s="305"/>
      <c r="G147" s="305"/>
      <c r="H147" s="307"/>
      <c r="I147" s="308"/>
    </row>
    <row r="148" spans="1:9" s="298" customFormat="1" ht="17.25" customHeight="1" x14ac:dyDescent="0.25">
      <c r="A148" s="299"/>
      <c r="B148" s="304"/>
      <c r="C148" s="305"/>
      <c r="D148" s="306"/>
      <c r="E148" s="305"/>
      <c r="F148" s="305"/>
      <c r="G148" s="305"/>
      <c r="H148" s="307"/>
      <c r="I148" s="308"/>
    </row>
    <row r="149" spans="1:9" s="298" customFormat="1" ht="17.25" customHeight="1" x14ac:dyDescent="0.25">
      <c r="A149" s="299"/>
      <c r="B149" s="304"/>
      <c r="C149" s="305"/>
      <c r="D149" s="306"/>
      <c r="E149" s="305"/>
      <c r="F149" s="305"/>
      <c r="G149" s="305"/>
      <c r="H149" s="307"/>
      <c r="I149" s="308"/>
    </row>
    <row r="150" spans="1:9" s="298" customFormat="1" ht="17.25" customHeight="1" x14ac:dyDescent="0.25">
      <c r="A150" s="299"/>
      <c r="B150" s="304"/>
      <c r="C150" s="305"/>
      <c r="D150" s="306"/>
      <c r="E150" s="305"/>
      <c r="F150" s="305"/>
      <c r="G150" s="305"/>
      <c r="H150" s="307"/>
      <c r="I150" s="308"/>
    </row>
    <row r="151" spans="1:9" s="298" customFormat="1" ht="17.25" customHeight="1" x14ac:dyDescent="0.25">
      <c r="A151" s="299"/>
      <c r="B151" s="304"/>
      <c r="C151" s="305"/>
      <c r="D151" s="306"/>
      <c r="E151" s="305"/>
      <c r="F151" s="305"/>
      <c r="G151" s="305"/>
      <c r="H151" s="307"/>
      <c r="I151" s="308"/>
    </row>
    <row r="152" spans="1:9" s="298" customFormat="1" ht="17.25" customHeight="1" x14ac:dyDescent="0.25">
      <c r="A152" s="299"/>
      <c r="B152" s="304"/>
      <c r="C152" s="305"/>
      <c r="D152" s="306"/>
      <c r="E152" s="305"/>
      <c r="F152" s="305"/>
      <c r="G152" s="305"/>
      <c r="H152" s="307"/>
      <c r="I152" s="308"/>
    </row>
    <row r="153" spans="1:9" s="298" customFormat="1" ht="17.25" customHeight="1" x14ac:dyDescent="0.25">
      <c r="A153" s="299"/>
      <c r="B153" s="304"/>
      <c r="C153" s="305"/>
      <c r="D153" s="306"/>
      <c r="E153" s="305"/>
      <c r="F153" s="305"/>
      <c r="G153" s="305"/>
      <c r="H153" s="307"/>
      <c r="I153" s="308"/>
    </row>
    <row r="154" spans="1:9" s="298" customFormat="1" ht="17.25" customHeight="1" x14ac:dyDescent="0.25">
      <c r="A154" s="299"/>
      <c r="B154" s="304"/>
      <c r="C154" s="305"/>
      <c r="D154" s="306"/>
      <c r="E154" s="305"/>
      <c r="F154" s="305"/>
      <c r="G154" s="305"/>
      <c r="H154" s="307"/>
      <c r="I154" s="308"/>
    </row>
    <row r="155" spans="1:9" s="298" customFormat="1" ht="17.25" customHeight="1" x14ac:dyDescent="0.25">
      <c r="A155" s="299"/>
      <c r="B155" s="304"/>
      <c r="C155" s="305"/>
      <c r="D155" s="306"/>
      <c r="E155" s="305"/>
      <c r="F155" s="305"/>
      <c r="G155" s="305"/>
      <c r="H155" s="307"/>
      <c r="I155" s="308"/>
    </row>
    <row r="156" spans="1:9" s="298" customFormat="1" ht="17.25" customHeight="1" x14ac:dyDescent="0.25">
      <c r="A156" s="299"/>
      <c r="B156" s="304"/>
      <c r="C156" s="305"/>
      <c r="D156" s="306"/>
      <c r="E156" s="305"/>
      <c r="F156" s="305"/>
      <c r="G156" s="305"/>
      <c r="H156" s="307"/>
      <c r="I156" s="308"/>
    </row>
    <row r="157" spans="1:9" s="298" customFormat="1" ht="17.25" customHeight="1" x14ac:dyDescent="0.25">
      <c r="A157" s="299"/>
      <c r="B157" s="304"/>
      <c r="C157" s="305"/>
      <c r="D157" s="306"/>
      <c r="E157" s="305"/>
      <c r="F157" s="305"/>
      <c r="G157" s="305"/>
      <c r="H157" s="307"/>
      <c r="I157" s="308"/>
    </row>
    <row r="158" spans="1:9" s="298" customFormat="1" ht="17.25" customHeight="1" x14ac:dyDescent="0.25">
      <c r="A158" s="299"/>
      <c r="B158" s="304"/>
      <c r="C158" s="305"/>
      <c r="D158" s="306"/>
      <c r="E158" s="305"/>
      <c r="F158" s="305"/>
      <c r="G158" s="305"/>
      <c r="H158" s="307"/>
      <c r="I158" s="308"/>
    </row>
    <row r="159" spans="1:9" s="298" customFormat="1" ht="17.25" customHeight="1" x14ac:dyDescent="0.25">
      <c r="A159" s="299"/>
      <c r="B159" s="304"/>
      <c r="C159" s="305"/>
      <c r="D159" s="306"/>
      <c r="E159" s="305"/>
      <c r="F159" s="305"/>
      <c r="G159" s="305"/>
      <c r="H159" s="307"/>
      <c r="I159" s="308"/>
    </row>
    <row r="160" spans="1:9" s="298" customFormat="1" ht="17.25" customHeight="1" x14ac:dyDescent="0.25">
      <c r="A160" s="299"/>
      <c r="B160" s="304"/>
      <c r="C160" s="305"/>
      <c r="D160" s="306"/>
      <c r="E160" s="305"/>
      <c r="F160" s="305"/>
      <c r="G160" s="305"/>
      <c r="H160" s="307"/>
      <c r="I160" s="308"/>
    </row>
    <row r="161" spans="1:9" s="298" customFormat="1" ht="17.25" customHeight="1" x14ac:dyDescent="0.25">
      <c r="A161" s="299"/>
      <c r="B161" s="304"/>
      <c r="C161" s="305"/>
      <c r="D161" s="306"/>
      <c r="E161" s="305"/>
      <c r="F161" s="305"/>
      <c r="G161" s="305"/>
      <c r="H161" s="307"/>
      <c r="I161" s="308"/>
    </row>
    <row r="162" spans="1:9" s="298" customFormat="1" ht="17.25" customHeight="1" x14ac:dyDescent="0.25">
      <c r="A162" s="299"/>
      <c r="B162" s="304"/>
      <c r="C162" s="305"/>
      <c r="D162" s="306"/>
      <c r="E162" s="305"/>
      <c r="F162" s="305"/>
      <c r="G162" s="305"/>
      <c r="H162" s="307"/>
      <c r="I162" s="308"/>
    </row>
    <row r="163" spans="1:9" s="298" customFormat="1" ht="17.25" customHeight="1" x14ac:dyDescent="0.25">
      <c r="A163" s="299"/>
      <c r="B163" s="304"/>
      <c r="C163" s="305"/>
      <c r="D163" s="306"/>
      <c r="E163" s="305"/>
      <c r="F163" s="305"/>
      <c r="G163" s="305"/>
      <c r="H163" s="307"/>
      <c r="I163" s="308"/>
    </row>
    <row r="164" spans="1:9" s="298" customFormat="1" ht="17.25" customHeight="1" x14ac:dyDescent="0.25">
      <c r="A164" s="299"/>
      <c r="B164" s="304"/>
      <c r="C164" s="305"/>
      <c r="D164" s="306"/>
      <c r="E164" s="305"/>
      <c r="F164" s="305"/>
      <c r="G164" s="305"/>
      <c r="H164" s="307"/>
      <c r="I164" s="308"/>
    </row>
    <row r="165" spans="1:9" s="298" customFormat="1" ht="17.25" customHeight="1" x14ac:dyDescent="0.25">
      <c r="A165" s="299"/>
      <c r="B165" s="304"/>
      <c r="C165" s="305"/>
      <c r="D165" s="306"/>
      <c r="E165" s="305"/>
      <c r="F165" s="305"/>
      <c r="G165" s="305"/>
      <c r="H165" s="307"/>
      <c r="I165" s="308"/>
    </row>
    <row r="166" spans="1:9" s="298" customFormat="1" ht="17.25" customHeight="1" x14ac:dyDescent="0.25">
      <c r="A166" s="299"/>
      <c r="B166" s="304"/>
      <c r="C166" s="305"/>
      <c r="D166" s="306"/>
      <c r="E166" s="305"/>
      <c r="F166" s="305"/>
      <c r="G166" s="305"/>
      <c r="H166" s="307"/>
      <c r="I166" s="308"/>
    </row>
    <row r="167" spans="1:9" s="298" customFormat="1" ht="17.25" customHeight="1" x14ac:dyDescent="0.25">
      <c r="A167" s="299"/>
      <c r="B167" s="304"/>
      <c r="C167" s="305"/>
      <c r="D167" s="306"/>
      <c r="E167" s="305"/>
      <c r="F167" s="305"/>
      <c r="G167" s="305"/>
      <c r="H167" s="307"/>
      <c r="I167" s="308"/>
    </row>
    <row r="168" spans="1:9" s="298" customFormat="1" ht="17.25" customHeight="1" x14ac:dyDescent="0.25">
      <c r="A168" s="299"/>
      <c r="B168" s="304"/>
      <c r="C168" s="305"/>
      <c r="D168" s="306"/>
      <c r="E168" s="305"/>
      <c r="F168" s="305"/>
      <c r="G168" s="305"/>
      <c r="H168" s="307"/>
      <c r="I168" s="308"/>
    </row>
    <row r="169" spans="1:9" s="298" customFormat="1" ht="17.25" customHeight="1" x14ac:dyDescent="0.25">
      <c r="A169" s="299"/>
      <c r="B169" s="304"/>
      <c r="C169" s="305"/>
      <c r="D169" s="306"/>
      <c r="E169" s="305"/>
      <c r="F169" s="305"/>
      <c r="G169" s="305"/>
      <c r="H169" s="307"/>
      <c r="I169" s="308"/>
    </row>
    <row r="170" spans="1:9" s="298" customFormat="1" ht="17.25" customHeight="1" x14ac:dyDescent="0.25">
      <c r="A170" s="299"/>
      <c r="B170" s="304"/>
      <c r="C170" s="305"/>
      <c r="D170" s="306"/>
      <c r="E170" s="305"/>
      <c r="F170" s="305"/>
      <c r="G170" s="305"/>
      <c r="H170" s="307"/>
      <c r="I170" s="308"/>
    </row>
    <row r="171" spans="1:9" s="298" customFormat="1" ht="17.25" customHeight="1" x14ac:dyDescent="0.25">
      <c r="A171" s="299"/>
      <c r="B171" s="304"/>
      <c r="C171" s="305"/>
      <c r="D171" s="306"/>
      <c r="E171" s="305"/>
      <c r="F171" s="305"/>
      <c r="G171" s="305"/>
      <c r="H171" s="307"/>
      <c r="I171" s="308"/>
    </row>
    <row r="172" spans="1:9" s="298" customFormat="1" ht="17.25" customHeight="1" x14ac:dyDescent="0.25">
      <c r="A172" s="299"/>
      <c r="B172" s="304"/>
      <c r="C172" s="305"/>
      <c r="D172" s="306"/>
      <c r="E172" s="305"/>
      <c r="F172" s="305"/>
      <c r="G172" s="305"/>
      <c r="H172" s="307"/>
      <c r="I172" s="308"/>
    </row>
    <row r="173" spans="1:9" s="298" customFormat="1" ht="17.25" customHeight="1" x14ac:dyDescent="0.25">
      <c r="A173" s="299"/>
      <c r="B173" s="304"/>
      <c r="C173" s="305"/>
      <c r="D173" s="306"/>
      <c r="E173" s="305"/>
      <c r="F173" s="305"/>
      <c r="G173" s="305"/>
      <c r="H173" s="307"/>
      <c r="I173" s="308"/>
    </row>
    <row r="174" spans="1:9" s="298" customFormat="1" ht="17.25" customHeight="1" x14ac:dyDescent="0.25">
      <c r="A174" s="299"/>
      <c r="B174" s="304"/>
      <c r="C174" s="305"/>
      <c r="D174" s="306"/>
      <c r="E174" s="305"/>
      <c r="F174" s="305"/>
      <c r="G174" s="305"/>
      <c r="H174" s="307"/>
      <c r="I174" s="308"/>
    </row>
    <row r="175" spans="1:9" s="298" customFormat="1" ht="17.25" customHeight="1" x14ac:dyDescent="0.25">
      <c r="A175" s="299"/>
      <c r="B175" s="304"/>
      <c r="C175" s="305"/>
      <c r="D175" s="306"/>
      <c r="E175" s="305"/>
      <c r="F175" s="305"/>
      <c r="G175" s="305"/>
      <c r="H175" s="307"/>
      <c r="I175" s="308"/>
    </row>
    <row r="176" spans="1:9" s="298" customFormat="1" ht="17.25" customHeight="1" x14ac:dyDescent="0.25">
      <c r="A176" s="299"/>
      <c r="B176" s="304"/>
      <c r="C176" s="305"/>
      <c r="D176" s="306"/>
      <c r="E176" s="305"/>
      <c r="F176" s="305"/>
      <c r="G176" s="305"/>
      <c r="H176" s="307"/>
      <c r="I176" s="308"/>
    </row>
    <row r="177" spans="1:9" s="298" customFormat="1" ht="17.25" customHeight="1" x14ac:dyDescent="0.25">
      <c r="A177" s="299"/>
      <c r="B177" s="304"/>
      <c r="C177" s="305"/>
      <c r="D177" s="306"/>
      <c r="E177" s="305"/>
      <c r="F177" s="305"/>
      <c r="G177" s="305"/>
      <c r="H177" s="307"/>
      <c r="I177" s="308"/>
    </row>
    <row r="178" spans="1:9" s="298" customFormat="1" ht="17.25" customHeight="1" x14ac:dyDescent="0.25">
      <c r="A178" s="299"/>
      <c r="B178" s="304"/>
      <c r="C178" s="305"/>
      <c r="D178" s="306"/>
      <c r="E178" s="305"/>
      <c r="F178" s="305"/>
      <c r="G178" s="305"/>
      <c r="H178" s="307"/>
      <c r="I178" s="308"/>
    </row>
    <row r="179" spans="1:9" s="298" customFormat="1" ht="17.25" customHeight="1" x14ac:dyDescent="0.25">
      <c r="A179" s="299"/>
      <c r="B179" s="304"/>
      <c r="C179" s="305"/>
      <c r="D179" s="306"/>
      <c r="E179" s="305"/>
      <c r="F179" s="305"/>
      <c r="G179" s="305"/>
      <c r="H179" s="307"/>
      <c r="I179" s="308"/>
    </row>
    <row r="180" spans="1:9" s="298" customFormat="1" ht="17.25" customHeight="1" x14ac:dyDescent="0.25">
      <c r="A180" s="299"/>
      <c r="B180" s="304"/>
      <c r="C180" s="305"/>
      <c r="D180" s="306"/>
      <c r="E180" s="305"/>
      <c r="F180" s="305"/>
      <c r="G180" s="305"/>
      <c r="H180" s="307"/>
      <c r="I180" s="308"/>
    </row>
    <row r="181" spans="1:9" s="298" customFormat="1" ht="17.25" customHeight="1" x14ac:dyDescent="0.25">
      <c r="A181" s="299"/>
      <c r="B181" s="304"/>
      <c r="C181" s="305"/>
      <c r="D181" s="306"/>
      <c r="E181" s="305"/>
      <c r="F181" s="305"/>
      <c r="G181" s="305"/>
      <c r="H181" s="307"/>
      <c r="I181" s="308"/>
    </row>
    <row r="182" spans="1:9" s="298" customFormat="1" ht="17.25" customHeight="1" x14ac:dyDescent="0.25">
      <c r="A182" s="299"/>
      <c r="B182" s="304"/>
      <c r="C182" s="305"/>
      <c r="D182" s="306"/>
      <c r="E182" s="305"/>
      <c r="F182" s="305"/>
      <c r="G182" s="305"/>
      <c r="H182" s="307"/>
      <c r="I182" s="308"/>
    </row>
    <row r="183" spans="1:9" s="298" customFormat="1" ht="17.25" customHeight="1" x14ac:dyDescent="0.25">
      <c r="A183" s="299"/>
      <c r="B183" s="304"/>
      <c r="C183" s="305"/>
      <c r="D183" s="306"/>
      <c r="E183" s="305"/>
      <c r="F183" s="305"/>
      <c r="G183" s="305"/>
      <c r="H183" s="307"/>
      <c r="I183" s="308"/>
    </row>
    <row r="184" spans="1:9" s="298" customFormat="1" ht="17.25" customHeight="1" x14ac:dyDescent="0.25">
      <c r="A184" s="299"/>
      <c r="B184" s="304"/>
      <c r="C184" s="305"/>
      <c r="D184" s="306"/>
      <c r="E184" s="305"/>
      <c r="F184" s="305"/>
      <c r="G184" s="305"/>
      <c r="H184" s="307"/>
      <c r="I184" s="308"/>
    </row>
    <row r="185" spans="1:9" s="298" customFormat="1" ht="17.25" customHeight="1" x14ac:dyDescent="0.25">
      <c r="A185" s="299"/>
      <c r="B185" s="304"/>
      <c r="C185" s="305"/>
      <c r="D185" s="306"/>
      <c r="E185" s="305"/>
      <c r="F185" s="305"/>
      <c r="G185" s="305"/>
      <c r="H185" s="307"/>
      <c r="I185" s="308"/>
    </row>
    <row r="186" spans="1:9" s="298" customFormat="1" ht="17.25" customHeight="1" x14ac:dyDescent="0.25">
      <c r="A186" s="299"/>
      <c r="B186" s="304"/>
      <c r="C186" s="305"/>
      <c r="D186" s="306"/>
      <c r="E186" s="305"/>
      <c r="F186" s="305"/>
      <c r="G186" s="305"/>
      <c r="H186" s="307"/>
      <c r="I186" s="308"/>
    </row>
    <row r="187" spans="1:9" s="298" customFormat="1" ht="17.25" customHeight="1" x14ac:dyDescent="0.25">
      <c r="A187" s="299"/>
      <c r="B187" s="304"/>
      <c r="C187" s="305"/>
      <c r="D187" s="306"/>
      <c r="E187" s="305"/>
      <c r="F187" s="305"/>
      <c r="G187" s="305"/>
      <c r="H187" s="307"/>
      <c r="I187" s="308"/>
    </row>
    <row r="188" spans="1:9" s="298" customFormat="1" ht="17.25" customHeight="1" x14ac:dyDescent="0.25">
      <c r="A188" s="299"/>
      <c r="B188" s="304"/>
      <c r="C188" s="305"/>
      <c r="D188" s="306"/>
      <c r="E188" s="305"/>
      <c r="F188" s="305"/>
      <c r="G188" s="305"/>
      <c r="H188" s="307"/>
      <c r="I188" s="308"/>
    </row>
    <row r="189" spans="1:9" s="298" customFormat="1" ht="17.25" customHeight="1" x14ac:dyDescent="0.25">
      <c r="A189" s="299"/>
      <c r="B189" s="304"/>
      <c r="C189" s="305"/>
      <c r="D189" s="306"/>
      <c r="E189" s="305"/>
      <c r="F189" s="305"/>
      <c r="G189" s="305"/>
      <c r="H189" s="307"/>
      <c r="I189" s="308"/>
    </row>
    <row r="190" spans="1:9" s="298" customFormat="1" ht="17.25" customHeight="1" x14ac:dyDescent="0.25">
      <c r="A190" s="299"/>
      <c r="B190" s="304"/>
      <c r="C190" s="305"/>
      <c r="D190" s="306"/>
      <c r="E190" s="305"/>
      <c r="F190" s="305"/>
      <c r="G190" s="305"/>
      <c r="H190" s="307"/>
      <c r="I190" s="308"/>
    </row>
    <row r="191" spans="1:9" s="298" customFormat="1" ht="17.25" customHeight="1" x14ac:dyDescent="0.25">
      <c r="A191" s="299"/>
      <c r="B191" s="304"/>
      <c r="C191" s="305"/>
      <c r="D191" s="306"/>
      <c r="E191" s="305"/>
      <c r="F191" s="305"/>
      <c r="G191" s="305"/>
      <c r="H191" s="307"/>
      <c r="I191" s="308"/>
    </row>
    <row r="192" spans="1:9" s="298" customFormat="1" ht="17.25" customHeight="1" x14ac:dyDescent="0.25">
      <c r="A192" s="299"/>
      <c r="B192" s="304"/>
      <c r="C192" s="305"/>
      <c r="D192" s="306"/>
      <c r="E192" s="305"/>
      <c r="F192" s="305"/>
      <c r="G192" s="305"/>
      <c r="H192" s="307"/>
      <c r="I192" s="308"/>
    </row>
    <row r="193" spans="1:9" s="298" customFormat="1" ht="17.25" customHeight="1" x14ac:dyDescent="0.25">
      <c r="A193" s="299"/>
      <c r="B193" s="304"/>
      <c r="C193" s="305"/>
      <c r="D193" s="306"/>
      <c r="E193" s="305"/>
      <c r="F193" s="305"/>
      <c r="G193" s="305"/>
      <c r="H193" s="307"/>
      <c r="I193" s="308"/>
    </row>
    <row r="194" spans="1:9" s="298" customFormat="1" ht="17.25" customHeight="1" x14ac:dyDescent="0.25">
      <c r="A194" s="299"/>
      <c r="B194" s="304"/>
      <c r="C194" s="305"/>
      <c r="D194" s="306"/>
      <c r="E194" s="305"/>
      <c r="F194" s="305"/>
      <c r="G194" s="305"/>
      <c r="H194" s="307"/>
      <c r="I194" s="308"/>
    </row>
    <row r="195" spans="1:9" s="298" customFormat="1" ht="17.25" customHeight="1" x14ac:dyDescent="0.25">
      <c r="A195" s="299"/>
      <c r="B195" s="304"/>
      <c r="C195" s="305"/>
      <c r="D195" s="306"/>
      <c r="E195" s="305"/>
      <c r="F195" s="305"/>
      <c r="G195" s="305"/>
      <c r="H195" s="307"/>
      <c r="I195" s="308"/>
    </row>
    <row r="196" spans="1:9" s="298" customFormat="1" ht="17.25" customHeight="1" x14ac:dyDescent="0.25">
      <c r="A196" s="299"/>
      <c r="B196" s="304"/>
      <c r="C196" s="305"/>
      <c r="D196" s="306"/>
      <c r="E196" s="305"/>
      <c r="F196" s="305"/>
      <c r="G196" s="305"/>
      <c r="H196" s="307"/>
      <c r="I196" s="308"/>
    </row>
    <row r="197" spans="1:9" s="298" customFormat="1" ht="17.25" customHeight="1" x14ac:dyDescent="0.25">
      <c r="A197" s="299"/>
      <c r="B197" s="304"/>
      <c r="C197" s="305"/>
      <c r="D197" s="306"/>
      <c r="E197" s="305"/>
      <c r="F197" s="305"/>
      <c r="G197" s="305"/>
      <c r="H197" s="307"/>
      <c r="I197" s="308"/>
    </row>
    <row r="198" spans="1:9" s="298" customFormat="1" ht="17.25" customHeight="1" x14ac:dyDescent="0.25">
      <c r="A198" s="299"/>
      <c r="B198" s="304"/>
      <c r="C198" s="305"/>
      <c r="D198" s="306"/>
      <c r="E198" s="305"/>
      <c r="F198" s="305"/>
      <c r="G198" s="305"/>
      <c r="H198" s="307"/>
      <c r="I198" s="308"/>
    </row>
    <row r="199" spans="1:9" s="298" customFormat="1" ht="17.25" customHeight="1" x14ac:dyDescent="0.25">
      <c r="A199" s="299"/>
      <c r="B199" s="304"/>
      <c r="C199" s="305"/>
      <c r="D199" s="306"/>
      <c r="E199" s="305"/>
      <c r="F199" s="305"/>
      <c r="G199" s="305"/>
      <c r="H199" s="307"/>
      <c r="I199" s="308"/>
    </row>
    <row r="200" spans="1:9" s="298" customFormat="1" ht="17.25" customHeight="1" x14ac:dyDescent="0.25">
      <c r="A200" s="299"/>
      <c r="B200" s="304"/>
      <c r="C200" s="305"/>
      <c r="D200" s="306"/>
      <c r="E200" s="305"/>
      <c r="F200" s="305"/>
      <c r="G200" s="305"/>
      <c r="H200" s="307"/>
      <c r="I200" s="308"/>
    </row>
    <row r="201" spans="1:9" s="298" customFormat="1" ht="17.25" customHeight="1" x14ac:dyDescent="0.25">
      <c r="A201" s="299"/>
      <c r="B201" s="304"/>
      <c r="C201" s="305"/>
      <c r="D201" s="306"/>
      <c r="E201" s="305"/>
      <c r="F201" s="305"/>
      <c r="G201" s="305"/>
      <c r="H201" s="307"/>
      <c r="I201" s="308"/>
    </row>
    <row r="202" spans="1:9" s="298" customFormat="1" ht="17.25" customHeight="1" x14ac:dyDescent="0.25">
      <c r="A202" s="299"/>
      <c r="B202" s="304"/>
      <c r="C202" s="305"/>
      <c r="D202" s="306"/>
      <c r="E202" s="305"/>
      <c r="F202" s="305"/>
      <c r="G202" s="305"/>
      <c r="H202" s="307"/>
      <c r="I202" s="308"/>
    </row>
    <row r="203" spans="1:9" s="298" customFormat="1" ht="17.25" customHeight="1" x14ac:dyDescent="0.25">
      <c r="A203" s="299"/>
      <c r="B203" s="304"/>
      <c r="C203" s="305"/>
      <c r="D203" s="306"/>
      <c r="E203" s="305"/>
      <c r="F203" s="305"/>
      <c r="G203" s="305"/>
      <c r="H203" s="307"/>
      <c r="I203" s="308"/>
    </row>
    <row r="204" spans="1:9" s="298" customFormat="1" ht="17.25" customHeight="1" x14ac:dyDescent="0.25">
      <c r="A204" s="299"/>
      <c r="B204" s="304"/>
      <c r="C204" s="305"/>
      <c r="D204" s="306"/>
      <c r="E204" s="305"/>
      <c r="F204" s="305"/>
      <c r="G204" s="305"/>
      <c r="H204" s="307"/>
      <c r="I204" s="308"/>
    </row>
    <row r="205" spans="1:9" s="298" customFormat="1" ht="17.25" customHeight="1" x14ac:dyDescent="0.25">
      <c r="A205" s="299"/>
      <c r="B205" s="304"/>
      <c r="C205" s="305"/>
      <c r="D205" s="306"/>
      <c r="E205" s="305"/>
      <c r="F205" s="305"/>
      <c r="G205" s="305"/>
      <c r="H205" s="307"/>
      <c r="I205" s="308"/>
    </row>
    <row r="206" spans="1:9" s="298" customFormat="1" ht="17.25" customHeight="1" x14ac:dyDescent="0.25">
      <c r="A206" s="299"/>
      <c r="B206" s="304"/>
      <c r="C206" s="305"/>
      <c r="D206" s="306"/>
      <c r="E206" s="305"/>
      <c r="F206" s="305"/>
      <c r="G206" s="305"/>
      <c r="H206" s="307"/>
      <c r="I206" s="308"/>
    </row>
    <row r="207" spans="1:9" s="298" customFormat="1" ht="17.25" customHeight="1" x14ac:dyDescent="0.25">
      <c r="A207" s="299"/>
      <c r="B207" s="304"/>
      <c r="C207" s="305"/>
      <c r="D207" s="306"/>
      <c r="E207" s="305"/>
      <c r="F207" s="305"/>
      <c r="G207" s="305"/>
      <c r="H207" s="307"/>
      <c r="I207" s="308"/>
    </row>
    <row r="208" spans="1:9" s="298" customFormat="1" ht="17.25" customHeight="1" x14ac:dyDescent="0.25">
      <c r="A208" s="299"/>
      <c r="B208" s="304"/>
      <c r="C208" s="305"/>
      <c r="D208" s="306"/>
      <c r="E208" s="305"/>
      <c r="F208" s="305"/>
      <c r="G208" s="305"/>
      <c r="H208" s="307"/>
      <c r="I208" s="308"/>
    </row>
    <row r="209" spans="1:9" s="298" customFormat="1" ht="17.25" customHeight="1" x14ac:dyDescent="0.25">
      <c r="A209" s="299"/>
      <c r="B209" s="304"/>
      <c r="C209" s="305"/>
      <c r="D209" s="306"/>
      <c r="E209" s="305"/>
      <c r="F209" s="305"/>
      <c r="G209" s="305"/>
      <c r="H209" s="307"/>
      <c r="I209" s="308"/>
    </row>
    <row r="210" spans="1:9" s="298" customFormat="1" ht="17.25" customHeight="1" x14ac:dyDescent="0.25">
      <c r="A210" s="299"/>
      <c r="B210" s="304"/>
      <c r="C210" s="305"/>
      <c r="D210" s="306"/>
      <c r="E210" s="305"/>
      <c r="F210" s="305"/>
      <c r="G210" s="305"/>
      <c r="H210" s="307"/>
      <c r="I210" s="308"/>
    </row>
    <row r="211" spans="1:9" s="298" customFormat="1" ht="17.25" customHeight="1" x14ac:dyDescent="0.25">
      <c r="A211" s="299"/>
      <c r="B211" s="304"/>
      <c r="C211" s="305"/>
      <c r="D211" s="306"/>
      <c r="E211" s="305"/>
      <c r="F211" s="305"/>
      <c r="G211" s="305"/>
      <c r="H211" s="307"/>
      <c r="I211" s="308"/>
    </row>
    <row r="212" spans="1:9" s="298" customFormat="1" ht="17.25" customHeight="1" x14ac:dyDescent="0.25">
      <c r="A212" s="299"/>
      <c r="B212" s="304"/>
      <c r="C212" s="305"/>
      <c r="D212" s="306"/>
      <c r="E212" s="305"/>
      <c r="F212" s="305"/>
      <c r="G212" s="305"/>
      <c r="H212" s="307"/>
      <c r="I212" s="308"/>
    </row>
    <row r="213" spans="1:9" s="298" customFormat="1" ht="17.25" customHeight="1" x14ac:dyDescent="0.25">
      <c r="A213" s="299"/>
      <c r="B213" s="304"/>
      <c r="C213" s="305"/>
      <c r="D213" s="306"/>
      <c r="E213" s="305"/>
      <c r="F213" s="305"/>
      <c r="G213" s="305"/>
      <c r="H213" s="307"/>
      <c r="I213" s="308"/>
    </row>
    <row r="214" spans="1:9" s="298" customFormat="1" ht="17.25" customHeight="1" x14ac:dyDescent="0.25">
      <c r="A214" s="299"/>
      <c r="B214" s="304"/>
      <c r="C214" s="305"/>
      <c r="D214" s="306"/>
      <c r="E214" s="305"/>
      <c r="F214" s="305"/>
      <c r="G214" s="305"/>
      <c r="H214" s="307"/>
      <c r="I214" s="308"/>
    </row>
    <row r="215" spans="1:9" s="298" customFormat="1" ht="17.25" customHeight="1" x14ac:dyDescent="0.25">
      <c r="A215" s="299"/>
      <c r="B215" s="304"/>
      <c r="C215" s="305"/>
      <c r="D215" s="306"/>
      <c r="E215" s="305"/>
      <c r="F215" s="305"/>
      <c r="G215" s="305"/>
      <c r="H215" s="307"/>
      <c r="I215" s="308"/>
    </row>
    <row r="216" spans="1:9" s="298" customFormat="1" ht="17.25" customHeight="1" x14ac:dyDescent="0.25">
      <c r="A216" s="299"/>
      <c r="B216" s="304"/>
      <c r="C216" s="305"/>
      <c r="D216" s="306"/>
      <c r="E216" s="305"/>
      <c r="F216" s="305"/>
      <c r="G216" s="305"/>
      <c r="H216" s="307"/>
      <c r="I216" s="308"/>
    </row>
    <row r="217" spans="1:9" s="298" customFormat="1" ht="17.25" customHeight="1" x14ac:dyDescent="0.25">
      <c r="A217" s="299"/>
      <c r="B217" s="304"/>
      <c r="C217" s="305"/>
      <c r="D217" s="306"/>
      <c r="E217" s="305"/>
      <c r="F217" s="305"/>
      <c r="G217" s="305"/>
      <c r="H217" s="307"/>
      <c r="I217" s="308"/>
    </row>
    <row r="218" spans="1:9" s="298" customFormat="1" ht="17.25" customHeight="1" x14ac:dyDescent="0.25">
      <c r="A218" s="299"/>
      <c r="B218" s="304"/>
      <c r="C218" s="305"/>
      <c r="D218" s="306"/>
      <c r="E218" s="305"/>
      <c r="F218" s="305"/>
      <c r="G218" s="305"/>
      <c r="H218" s="307"/>
      <c r="I218" s="308"/>
    </row>
    <row r="219" spans="1:9" s="298" customFormat="1" ht="17.25" customHeight="1" x14ac:dyDescent="0.25">
      <c r="A219" s="299"/>
      <c r="B219" s="304"/>
      <c r="C219" s="305"/>
      <c r="D219" s="306"/>
      <c r="E219" s="305"/>
      <c r="F219" s="305"/>
      <c r="G219" s="305"/>
      <c r="H219" s="307"/>
      <c r="I219" s="308"/>
    </row>
    <row r="220" spans="1:9" s="298" customFormat="1" ht="17.25" customHeight="1" x14ac:dyDescent="0.25">
      <c r="A220" s="299"/>
      <c r="B220" s="304"/>
      <c r="C220" s="305"/>
      <c r="D220" s="306"/>
      <c r="E220" s="305"/>
      <c r="F220" s="305"/>
      <c r="G220" s="305"/>
      <c r="H220" s="307"/>
      <c r="I220" s="308"/>
    </row>
    <row r="221" spans="1:9" s="298" customFormat="1" ht="17.25" customHeight="1" x14ac:dyDescent="0.25">
      <c r="A221" s="299"/>
      <c r="B221" s="304"/>
      <c r="C221" s="305"/>
      <c r="D221" s="306"/>
      <c r="E221" s="305"/>
      <c r="F221" s="305"/>
      <c r="G221" s="305"/>
      <c r="H221" s="307"/>
      <c r="I221" s="308"/>
    </row>
    <row r="222" spans="1:9" s="298" customFormat="1" ht="17.25" customHeight="1" x14ac:dyDescent="0.25">
      <c r="A222" s="299"/>
      <c r="B222" s="304"/>
      <c r="C222" s="305"/>
      <c r="D222" s="306"/>
      <c r="E222" s="305"/>
      <c r="F222" s="305"/>
      <c r="G222" s="305"/>
      <c r="H222" s="307"/>
      <c r="I222" s="308"/>
    </row>
    <row r="223" spans="1:9" s="298" customFormat="1" ht="17.25" customHeight="1" x14ac:dyDescent="0.25">
      <c r="A223" s="299"/>
      <c r="B223" s="304"/>
      <c r="C223" s="305"/>
      <c r="D223" s="306"/>
      <c r="E223" s="305"/>
      <c r="F223" s="305"/>
      <c r="G223" s="305"/>
      <c r="H223" s="307"/>
      <c r="I223" s="308"/>
    </row>
    <row r="224" spans="1:9" s="298" customFormat="1" ht="17.25" customHeight="1" x14ac:dyDescent="0.25">
      <c r="A224" s="299"/>
      <c r="B224" s="304"/>
      <c r="C224" s="305"/>
      <c r="D224" s="306"/>
      <c r="E224" s="305"/>
      <c r="F224" s="305"/>
      <c r="G224" s="305"/>
      <c r="H224" s="307"/>
      <c r="I224" s="308"/>
    </row>
    <row r="225" spans="1:9" s="298" customFormat="1" ht="17.25" customHeight="1" x14ac:dyDescent="0.25">
      <c r="A225" s="299"/>
      <c r="B225" s="304"/>
      <c r="C225" s="305"/>
      <c r="D225" s="306"/>
      <c r="E225" s="305"/>
      <c r="F225" s="305"/>
      <c r="G225" s="305"/>
      <c r="H225" s="307"/>
      <c r="I225" s="308"/>
    </row>
    <row r="226" spans="1:9" s="298" customFormat="1" ht="17.25" customHeight="1" x14ac:dyDescent="0.25">
      <c r="A226" s="299"/>
      <c r="B226" s="304"/>
      <c r="C226" s="305"/>
      <c r="D226" s="306"/>
      <c r="E226" s="305"/>
      <c r="F226" s="305"/>
      <c r="G226" s="305"/>
      <c r="H226" s="307"/>
      <c r="I226" s="308"/>
    </row>
    <row r="227" spans="1:9" s="298" customFormat="1" ht="17.25" customHeight="1" x14ac:dyDescent="0.25">
      <c r="A227" s="299"/>
      <c r="B227" s="304"/>
      <c r="C227" s="305"/>
      <c r="D227" s="306"/>
      <c r="E227" s="305"/>
      <c r="F227" s="305"/>
      <c r="G227" s="305"/>
      <c r="H227" s="307"/>
      <c r="I227" s="308"/>
    </row>
    <row r="228" spans="1:9" s="298" customFormat="1" ht="17.25" customHeight="1" x14ac:dyDescent="0.25">
      <c r="A228" s="299"/>
      <c r="B228" s="304"/>
      <c r="C228" s="305"/>
      <c r="D228" s="306"/>
      <c r="E228" s="305"/>
      <c r="F228" s="305"/>
      <c r="G228" s="305"/>
      <c r="H228" s="307"/>
      <c r="I228" s="308"/>
    </row>
    <row r="229" spans="1:9" s="298" customFormat="1" ht="17.25" customHeight="1" x14ac:dyDescent="0.25">
      <c r="A229" s="299"/>
      <c r="B229" s="304"/>
      <c r="C229" s="305"/>
      <c r="D229" s="306"/>
      <c r="E229" s="305"/>
      <c r="F229" s="305"/>
      <c r="G229" s="305"/>
      <c r="H229" s="307"/>
      <c r="I229" s="308"/>
    </row>
    <row r="230" spans="1:9" s="298" customFormat="1" ht="17.25" customHeight="1" x14ac:dyDescent="0.25">
      <c r="A230" s="299"/>
      <c r="B230" s="304"/>
      <c r="C230" s="305"/>
      <c r="D230" s="306"/>
      <c r="E230" s="305"/>
      <c r="F230" s="305"/>
      <c r="G230" s="305"/>
      <c r="H230" s="307"/>
      <c r="I230" s="308"/>
    </row>
    <row r="231" spans="1:9" s="298" customFormat="1" ht="17.25" customHeight="1" x14ac:dyDescent="0.25">
      <c r="A231" s="299"/>
      <c r="B231" s="304"/>
      <c r="C231" s="305"/>
      <c r="D231" s="306"/>
      <c r="E231" s="305"/>
      <c r="F231" s="305"/>
      <c r="G231" s="305"/>
      <c r="H231" s="307"/>
      <c r="I231" s="308"/>
    </row>
    <row r="232" spans="1:9" s="298" customFormat="1" ht="17.25" customHeight="1" x14ac:dyDescent="0.25">
      <c r="A232" s="299"/>
      <c r="B232" s="304"/>
      <c r="C232" s="305"/>
      <c r="D232" s="306"/>
      <c r="E232" s="305"/>
      <c r="F232" s="305"/>
      <c r="G232" s="305"/>
      <c r="H232" s="307"/>
      <c r="I232" s="308"/>
    </row>
    <row r="233" spans="1:9" s="298" customFormat="1" ht="17.25" customHeight="1" x14ac:dyDescent="0.25">
      <c r="A233" s="299"/>
      <c r="B233" s="304"/>
      <c r="C233" s="305"/>
      <c r="D233" s="306"/>
      <c r="E233" s="305"/>
      <c r="F233" s="305"/>
      <c r="G233" s="305"/>
      <c r="H233" s="307"/>
      <c r="I233" s="308"/>
    </row>
    <row r="234" spans="1:9" s="298" customFormat="1" ht="17.25" customHeight="1" x14ac:dyDescent="0.25">
      <c r="A234" s="299"/>
      <c r="B234" s="304"/>
      <c r="C234" s="305"/>
      <c r="D234" s="306"/>
      <c r="E234" s="305"/>
      <c r="F234" s="305"/>
      <c r="G234" s="305"/>
      <c r="H234" s="307"/>
      <c r="I234" s="308"/>
    </row>
    <row r="235" spans="1:9" s="298" customFormat="1" ht="17.25" customHeight="1" x14ac:dyDescent="0.25">
      <c r="A235" s="299"/>
      <c r="B235" s="304"/>
      <c r="C235" s="305"/>
      <c r="D235" s="306"/>
      <c r="E235" s="305"/>
      <c r="F235" s="305"/>
      <c r="G235" s="305"/>
      <c r="H235" s="307"/>
      <c r="I235" s="308"/>
    </row>
    <row r="236" spans="1:9" s="298" customFormat="1" ht="17.25" customHeight="1" x14ac:dyDescent="0.25">
      <c r="A236" s="299"/>
      <c r="B236" s="304"/>
      <c r="C236" s="305"/>
      <c r="D236" s="306"/>
      <c r="E236" s="305"/>
      <c r="F236" s="305"/>
      <c r="G236" s="305"/>
      <c r="H236" s="307"/>
      <c r="I236" s="308"/>
    </row>
    <row r="237" spans="1:9" s="298" customFormat="1" ht="17.25" customHeight="1" x14ac:dyDescent="0.25">
      <c r="A237" s="299"/>
      <c r="B237" s="304"/>
      <c r="C237" s="305"/>
      <c r="D237" s="306"/>
      <c r="E237" s="305"/>
      <c r="F237" s="305"/>
      <c r="G237" s="305"/>
      <c r="H237" s="307"/>
      <c r="I237" s="308"/>
    </row>
    <row r="238" spans="1:9" s="298" customFormat="1" ht="17.25" customHeight="1" x14ac:dyDescent="0.25">
      <c r="A238" s="299"/>
      <c r="B238" s="304"/>
      <c r="C238" s="305"/>
      <c r="D238" s="306"/>
      <c r="E238" s="305"/>
      <c r="F238" s="305"/>
      <c r="G238" s="305"/>
      <c r="H238" s="307"/>
      <c r="I238" s="308"/>
    </row>
    <row r="239" spans="1:9" s="298" customFormat="1" ht="17.25" customHeight="1" x14ac:dyDescent="0.25">
      <c r="A239" s="299"/>
      <c r="B239" s="304"/>
      <c r="C239" s="305"/>
      <c r="D239" s="306"/>
      <c r="E239" s="305"/>
      <c r="F239" s="305"/>
      <c r="G239" s="305"/>
      <c r="H239" s="307"/>
      <c r="I239" s="308"/>
    </row>
    <row r="240" spans="1:9" s="298" customFormat="1" ht="17.25" customHeight="1" x14ac:dyDescent="0.25">
      <c r="A240" s="299"/>
      <c r="B240" s="304"/>
      <c r="C240" s="305"/>
      <c r="D240" s="306"/>
      <c r="E240" s="305"/>
      <c r="F240" s="305"/>
      <c r="G240" s="305"/>
      <c r="H240" s="307"/>
      <c r="I240" s="308"/>
    </row>
    <row r="241" spans="1:9" s="298" customFormat="1" ht="17.25" customHeight="1" x14ac:dyDescent="0.25">
      <c r="A241" s="299"/>
      <c r="B241" s="304"/>
      <c r="C241" s="305"/>
      <c r="D241" s="306"/>
      <c r="E241" s="305"/>
      <c r="F241" s="305"/>
      <c r="G241" s="305"/>
      <c r="H241" s="307"/>
      <c r="I241" s="308"/>
    </row>
    <row r="242" spans="1:9" s="298" customFormat="1" ht="17.25" customHeight="1" x14ac:dyDescent="0.25">
      <c r="A242" s="299"/>
      <c r="B242" s="304"/>
      <c r="C242" s="305"/>
      <c r="D242" s="306"/>
      <c r="E242" s="305"/>
      <c r="F242" s="305"/>
      <c r="G242" s="305"/>
      <c r="H242" s="307"/>
      <c r="I242" s="308"/>
    </row>
    <row r="243" spans="1:9" s="298" customFormat="1" ht="17.25" customHeight="1" x14ac:dyDescent="0.25">
      <c r="A243" s="299"/>
      <c r="B243" s="304"/>
      <c r="C243" s="305"/>
      <c r="D243" s="306"/>
      <c r="E243" s="305"/>
      <c r="F243" s="305"/>
      <c r="G243" s="305"/>
      <c r="H243" s="307"/>
      <c r="I243" s="308"/>
    </row>
    <row r="244" spans="1:9" s="298" customFormat="1" ht="17.25" customHeight="1" x14ac:dyDescent="0.25">
      <c r="A244" s="299"/>
      <c r="B244" s="304"/>
      <c r="C244" s="305"/>
      <c r="D244" s="306"/>
      <c r="E244" s="305"/>
      <c r="F244" s="305"/>
      <c r="G244" s="305"/>
      <c r="H244" s="307"/>
      <c r="I244" s="308"/>
    </row>
    <row r="245" spans="1:9" s="298" customFormat="1" ht="17.25" customHeight="1" x14ac:dyDescent="0.25">
      <c r="A245" s="299"/>
      <c r="B245" s="304"/>
      <c r="C245" s="305"/>
      <c r="D245" s="306"/>
      <c r="E245" s="305"/>
      <c r="F245" s="305"/>
      <c r="G245" s="305"/>
      <c r="H245" s="307"/>
      <c r="I245" s="308"/>
    </row>
    <row r="246" spans="1:9" s="298" customFormat="1" ht="17.25" customHeight="1" x14ac:dyDescent="0.25">
      <c r="A246" s="299"/>
      <c r="B246" s="304"/>
      <c r="C246" s="305"/>
      <c r="D246" s="306"/>
      <c r="E246" s="305"/>
      <c r="F246" s="305"/>
      <c r="G246" s="305"/>
      <c r="H246" s="307"/>
      <c r="I246" s="308"/>
    </row>
    <row r="247" spans="1:9" s="298" customFormat="1" ht="17.25" customHeight="1" x14ac:dyDescent="0.25">
      <c r="A247" s="299"/>
      <c r="B247" s="304"/>
      <c r="C247" s="305"/>
      <c r="D247" s="306"/>
      <c r="E247" s="305"/>
      <c r="F247" s="305"/>
      <c r="G247" s="305"/>
      <c r="H247" s="307"/>
      <c r="I247" s="308"/>
    </row>
    <row r="248" spans="1:9" s="298" customFormat="1" ht="17.25" customHeight="1" x14ac:dyDescent="0.25">
      <c r="A248" s="299"/>
      <c r="B248" s="304"/>
      <c r="C248" s="305"/>
      <c r="D248" s="306"/>
      <c r="E248" s="305"/>
      <c r="F248" s="305"/>
      <c r="G248" s="305"/>
      <c r="H248" s="307"/>
      <c r="I248" s="308"/>
    </row>
    <row r="249" spans="1:9" s="298" customFormat="1" ht="17.25" customHeight="1" x14ac:dyDescent="0.25">
      <c r="A249" s="299"/>
      <c r="B249" s="304"/>
      <c r="C249" s="305"/>
      <c r="D249" s="306"/>
      <c r="E249" s="305"/>
      <c r="F249" s="305"/>
      <c r="G249" s="305"/>
      <c r="H249" s="307"/>
      <c r="I249" s="308"/>
    </row>
    <row r="250" spans="1:9" s="298" customFormat="1" ht="17.25" customHeight="1" x14ac:dyDescent="0.25">
      <c r="A250" s="299"/>
      <c r="B250" s="304"/>
      <c r="C250" s="305"/>
      <c r="D250" s="306"/>
      <c r="E250" s="305"/>
      <c r="F250" s="305"/>
      <c r="G250" s="305"/>
      <c r="H250" s="307"/>
      <c r="I250" s="308"/>
    </row>
    <row r="251" spans="1:9" s="298" customFormat="1" ht="17.25" customHeight="1" x14ac:dyDescent="0.25">
      <c r="A251" s="299"/>
      <c r="B251" s="304"/>
      <c r="C251" s="305"/>
      <c r="D251" s="306"/>
      <c r="E251" s="305"/>
      <c r="F251" s="305"/>
      <c r="G251" s="305"/>
      <c r="H251" s="307"/>
      <c r="I251" s="308"/>
    </row>
    <row r="252" spans="1:9" s="298" customFormat="1" ht="17.25" customHeight="1" x14ac:dyDescent="0.25">
      <c r="A252" s="299"/>
      <c r="B252" s="304"/>
      <c r="C252" s="305"/>
      <c r="D252" s="306"/>
      <c r="E252" s="305"/>
      <c r="F252" s="305"/>
      <c r="G252" s="305"/>
      <c r="H252" s="307"/>
      <c r="I252" s="308"/>
    </row>
    <row r="253" spans="1:9" s="298" customFormat="1" ht="17.25" customHeight="1" x14ac:dyDescent="0.25">
      <c r="A253" s="299"/>
      <c r="B253" s="304"/>
      <c r="C253" s="305"/>
      <c r="D253" s="306"/>
      <c r="E253" s="305"/>
      <c r="F253" s="305"/>
      <c r="G253" s="305"/>
      <c r="H253" s="307"/>
      <c r="I253" s="308"/>
    </row>
    <row r="254" spans="1:9" s="298" customFormat="1" ht="17.25" customHeight="1" x14ac:dyDescent="0.25">
      <c r="A254" s="299"/>
      <c r="B254" s="304"/>
      <c r="C254" s="305"/>
      <c r="D254" s="306"/>
      <c r="E254" s="305"/>
      <c r="F254" s="305"/>
      <c r="G254" s="305"/>
      <c r="H254" s="307"/>
      <c r="I254" s="308"/>
    </row>
    <row r="255" spans="1:9" s="298" customFormat="1" ht="17.25" customHeight="1" x14ac:dyDescent="0.25">
      <c r="A255" s="299"/>
      <c r="B255" s="304"/>
      <c r="C255" s="305"/>
      <c r="D255" s="306"/>
      <c r="E255" s="305"/>
      <c r="F255" s="305"/>
      <c r="G255" s="305"/>
      <c r="H255" s="307"/>
      <c r="I255" s="308"/>
    </row>
    <row r="256" spans="1:9" s="298" customFormat="1" ht="17.25" customHeight="1" x14ac:dyDescent="0.25">
      <c r="A256" s="299"/>
      <c r="B256" s="304"/>
      <c r="C256" s="305"/>
      <c r="D256" s="306"/>
      <c r="E256" s="305"/>
      <c r="F256" s="305"/>
      <c r="G256" s="305"/>
      <c r="H256" s="307"/>
      <c r="I256" s="308"/>
    </row>
    <row r="257" spans="1:9" s="298" customFormat="1" ht="17.25" customHeight="1" x14ac:dyDescent="0.25">
      <c r="A257" s="299"/>
      <c r="B257" s="304"/>
      <c r="C257" s="305"/>
      <c r="D257" s="306"/>
      <c r="E257" s="305"/>
      <c r="F257" s="305"/>
      <c r="G257" s="305"/>
      <c r="H257" s="307"/>
      <c r="I257" s="308"/>
    </row>
    <row r="258" spans="1:9" s="298" customFormat="1" ht="17.25" customHeight="1" x14ac:dyDescent="0.25">
      <c r="A258" s="299"/>
      <c r="B258" s="304"/>
      <c r="C258" s="305"/>
      <c r="D258" s="306"/>
      <c r="E258" s="305"/>
      <c r="F258" s="305"/>
      <c r="G258" s="305"/>
      <c r="H258" s="307"/>
      <c r="I258" s="308"/>
    </row>
    <row r="259" spans="1:9" s="298" customFormat="1" ht="17.25" customHeight="1" x14ac:dyDescent="0.25">
      <c r="A259" s="299"/>
      <c r="B259" s="304"/>
      <c r="C259" s="305"/>
      <c r="D259" s="306"/>
      <c r="E259" s="305"/>
      <c r="F259" s="305"/>
      <c r="G259" s="305"/>
      <c r="H259" s="307"/>
      <c r="I259" s="308"/>
    </row>
    <row r="260" spans="1:9" s="298" customFormat="1" ht="17.25" customHeight="1" x14ac:dyDescent="0.25">
      <c r="A260" s="299"/>
      <c r="B260" s="304"/>
      <c r="C260" s="305"/>
      <c r="D260" s="306"/>
      <c r="E260" s="305"/>
      <c r="F260" s="305"/>
      <c r="G260" s="305"/>
      <c r="H260" s="307"/>
      <c r="I260" s="308"/>
    </row>
    <row r="261" spans="1:9" s="298" customFormat="1" ht="17.25" customHeight="1" x14ac:dyDescent="0.25">
      <c r="A261" s="299"/>
      <c r="B261" s="304"/>
      <c r="C261" s="305"/>
      <c r="D261" s="306"/>
      <c r="E261" s="305"/>
      <c r="F261" s="305"/>
      <c r="G261" s="305"/>
      <c r="H261" s="307"/>
      <c r="I261" s="308"/>
    </row>
    <row r="262" spans="1:9" s="298" customFormat="1" ht="17.25" customHeight="1" x14ac:dyDescent="0.25">
      <c r="A262" s="299"/>
      <c r="B262" s="304"/>
      <c r="C262" s="305"/>
      <c r="D262" s="306"/>
      <c r="E262" s="305"/>
      <c r="F262" s="305"/>
      <c r="G262" s="305"/>
      <c r="H262" s="307"/>
      <c r="I262" s="308"/>
    </row>
    <row r="263" spans="1:9" s="298" customFormat="1" ht="17.25" customHeight="1" x14ac:dyDescent="0.25">
      <c r="A263" s="299"/>
      <c r="B263" s="304"/>
      <c r="C263" s="305"/>
      <c r="D263" s="306"/>
      <c r="E263" s="305"/>
      <c r="F263" s="305"/>
      <c r="G263" s="305"/>
      <c r="H263" s="307"/>
      <c r="I263" s="308"/>
    </row>
    <row r="264" spans="1:9" s="298" customFormat="1" ht="17.25" customHeight="1" x14ac:dyDescent="0.25">
      <c r="A264" s="299"/>
      <c r="B264" s="304"/>
      <c r="C264" s="305"/>
      <c r="D264" s="306"/>
      <c r="E264" s="305"/>
      <c r="F264" s="305"/>
      <c r="G264" s="305"/>
      <c r="H264" s="307"/>
      <c r="I264" s="308"/>
    </row>
    <row r="265" spans="1:9" s="298" customFormat="1" ht="17.25" customHeight="1" x14ac:dyDescent="0.25">
      <c r="A265" s="299"/>
      <c r="B265" s="304"/>
      <c r="C265" s="305"/>
      <c r="D265" s="306"/>
      <c r="E265" s="305"/>
      <c r="F265" s="305"/>
      <c r="G265" s="305"/>
      <c r="H265" s="307"/>
      <c r="I265" s="308"/>
    </row>
    <row r="266" spans="1:9" s="298" customFormat="1" ht="17.25" customHeight="1" x14ac:dyDescent="0.25">
      <c r="A266" s="299"/>
      <c r="B266" s="304"/>
      <c r="C266" s="305"/>
      <c r="D266" s="306"/>
      <c r="E266" s="305"/>
      <c r="F266" s="305"/>
      <c r="G266" s="305"/>
      <c r="H266" s="307"/>
      <c r="I266" s="308"/>
    </row>
    <row r="267" spans="1:9" s="298" customFormat="1" ht="17.25" customHeight="1" x14ac:dyDescent="0.25">
      <c r="A267" s="299"/>
      <c r="B267" s="304"/>
      <c r="C267" s="305"/>
      <c r="D267" s="306"/>
      <c r="E267" s="305"/>
      <c r="F267" s="305"/>
      <c r="G267" s="305"/>
      <c r="H267" s="307"/>
      <c r="I267" s="308"/>
    </row>
    <row r="268" spans="1:9" s="298" customFormat="1" ht="17.25" customHeight="1" x14ac:dyDescent="0.25">
      <c r="A268" s="299"/>
      <c r="B268" s="304"/>
      <c r="C268" s="305"/>
      <c r="D268" s="306"/>
      <c r="E268" s="305"/>
      <c r="F268" s="305"/>
      <c r="G268" s="305"/>
      <c r="H268" s="307"/>
      <c r="I268" s="308"/>
    </row>
    <row r="269" spans="1:9" s="298" customFormat="1" ht="17.25" customHeight="1" x14ac:dyDescent="0.25">
      <c r="A269" s="299"/>
      <c r="B269" s="304"/>
      <c r="C269" s="305"/>
      <c r="D269" s="306"/>
      <c r="E269" s="305"/>
      <c r="F269" s="305"/>
      <c r="G269" s="305"/>
      <c r="H269" s="307"/>
      <c r="I269" s="308"/>
    </row>
    <row r="270" spans="1:9" s="298" customFormat="1" ht="17.25" customHeight="1" x14ac:dyDescent="0.25">
      <c r="A270" s="299"/>
      <c r="B270" s="304"/>
      <c r="C270" s="305"/>
      <c r="D270" s="306"/>
      <c r="E270" s="305"/>
      <c r="F270" s="305"/>
      <c r="G270" s="305"/>
      <c r="H270" s="307"/>
      <c r="I270" s="308"/>
    </row>
    <row r="271" spans="1:9" s="298" customFormat="1" ht="17.25" customHeight="1" x14ac:dyDescent="0.25">
      <c r="A271" s="299"/>
      <c r="B271" s="304"/>
      <c r="C271" s="305"/>
      <c r="D271" s="306"/>
      <c r="E271" s="305"/>
      <c r="F271" s="305"/>
      <c r="G271" s="305"/>
      <c r="H271" s="307"/>
      <c r="I271" s="308"/>
    </row>
    <row r="272" spans="1:9" s="298" customFormat="1" ht="17.25" customHeight="1" x14ac:dyDescent="0.25">
      <c r="A272" s="299"/>
      <c r="B272" s="304"/>
      <c r="C272" s="305"/>
      <c r="D272" s="306"/>
      <c r="E272" s="305"/>
      <c r="F272" s="305"/>
      <c r="G272" s="305"/>
      <c r="H272" s="307"/>
      <c r="I272" s="308"/>
    </row>
    <row r="273" spans="1:9" s="298" customFormat="1" ht="17.25" customHeight="1" x14ac:dyDescent="0.25">
      <c r="A273" s="299"/>
      <c r="B273" s="304"/>
      <c r="C273" s="305"/>
      <c r="D273" s="306"/>
      <c r="E273" s="305"/>
      <c r="F273" s="305"/>
      <c r="G273" s="305"/>
      <c r="H273" s="307"/>
      <c r="I273" s="308"/>
    </row>
    <row r="274" spans="1:9" s="298" customFormat="1" ht="17.25" customHeight="1" x14ac:dyDescent="0.25">
      <c r="A274" s="299"/>
      <c r="B274" s="304"/>
      <c r="C274" s="305"/>
      <c r="D274" s="306"/>
      <c r="E274" s="305"/>
      <c r="F274" s="305"/>
      <c r="G274" s="305"/>
      <c r="H274" s="307"/>
      <c r="I274" s="308"/>
    </row>
    <row r="275" spans="1:9" s="298" customFormat="1" ht="17.25" customHeight="1" x14ac:dyDescent="0.25">
      <c r="A275" s="299"/>
      <c r="B275" s="304"/>
      <c r="C275" s="305"/>
      <c r="D275" s="306"/>
      <c r="E275" s="305"/>
      <c r="F275" s="305"/>
      <c r="G275" s="305"/>
      <c r="H275" s="307"/>
      <c r="I275" s="308"/>
    </row>
    <row r="276" spans="1:9" s="298" customFormat="1" ht="17.25" customHeight="1" x14ac:dyDescent="0.25">
      <c r="A276" s="299"/>
      <c r="B276" s="304"/>
      <c r="C276" s="305"/>
      <c r="D276" s="306"/>
      <c r="E276" s="305"/>
      <c r="F276" s="305"/>
      <c r="G276" s="305"/>
      <c r="H276" s="307"/>
      <c r="I276" s="308"/>
    </row>
    <row r="277" spans="1:9" s="298" customFormat="1" ht="17.25" customHeight="1" x14ac:dyDescent="0.25">
      <c r="A277" s="299"/>
      <c r="B277" s="304"/>
      <c r="C277" s="305"/>
      <c r="D277" s="306"/>
      <c r="E277" s="305"/>
      <c r="F277" s="305"/>
      <c r="G277" s="305"/>
      <c r="H277" s="307"/>
      <c r="I277" s="308"/>
    </row>
    <row r="278" spans="1:9" s="298" customFormat="1" ht="17.25" customHeight="1" x14ac:dyDescent="0.25">
      <c r="A278" s="299"/>
      <c r="B278" s="304"/>
      <c r="C278" s="305"/>
      <c r="D278" s="306"/>
      <c r="E278" s="305"/>
      <c r="F278" s="305"/>
      <c r="G278" s="305"/>
      <c r="H278" s="307"/>
      <c r="I278" s="308"/>
    </row>
    <row r="279" spans="1:9" s="298" customFormat="1" ht="17.25" customHeight="1" x14ac:dyDescent="0.25">
      <c r="A279" s="299"/>
      <c r="B279" s="304"/>
      <c r="C279" s="305"/>
      <c r="D279" s="306"/>
      <c r="E279" s="305"/>
      <c r="F279" s="305"/>
      <c r="G279" s="305"/>
      <c r="H279" s="307"/>
      <c r="I279" s="308"/>
    </row>
    <row r="280" spans="1:9" s="298" customFormat="1" ht="17.25" customHeight="1" x14ac:dyDescent="0.25">
      <c r="A280" s="299"/>
      <c r="B280" s="304"/>
      <c r="C280" s="305"/>
      <c r="D280" s="306"/>
      <c r="E280" s="305"/>
      <c r="F280" s="305"/>
      <c r="G280" s="305"/>
      <c r="H280" s="307"/>
      <c r="I280" s="308"/>
    </row>
    <row r="281" spans="1:9" s="298" customFormat="1" ht="17.25" customHeight="1" x14ac:dyDescent="0.25">
      <c r="A281" s="299"/>
      <c r="B281" s="304"/>
      <c r="C281" s="305"/>
      <c r="D281" s="306"/>
      <c r="E281" s="305"/>
      <c r="F281" s="305"/>
      <c r="G281" s="305"/>
      <c r="H281" s="307"/>
      <c r="I281" s="308"/>
    </row>
    <row r="282" spans="1:9" s="298" customFormat="1" ht="17.25" customHeight="1" x14ac:dyDescent="0.25">
      <c r="A282" s="299"/>
      <c r="B282" s="304"/>
      <c r="C282" s="305"/>
      <c r="D282" s="306"/>
      <c r="E282" s="305"/>
      <c r="F282" s="305"/>
      <c r="G282" s="305"/>
      <c r="H282" s="307"/>
      <c r="I282" s="308"/>
    </row>
    <row r="283" spans="1:9" s="298" customFormat="1" ht="17.25" customHeight="1" x14ac:dyDescent="0.25">
      <c r="A283" s="299"/>
      <c r="B283" s="304"/>
      <c r="C283" s="305"/>
      <c r="D283" s="306"/>
      <c r="E283" s="305"/>
      <c r="F283" s="305"/>
      <c r="G283" s="305"/>
      <c r="H283" s="307"/>
      <c r="I283" s="308"/>
    </row>
    <row r="284" spans="1:9" s="298" customFormat="1" ht="17.25" customHeight="1" x14ac:dyDescent="0.25">
      <c r="A284" s="299"/>
      <c r="B284" s="304"/>
      <c r="C284" s="305"/>
      <c r="D284" s="306"/>
      <c r="E284" s="305"/>
      <c r="F284" s="305"/>
      <c r="G284" s="305"/>
      <c r="H284" s="307"/>
      <c r="I284" s="308"/>
    </row>
    <row r="285" spans="1:9" s="298" customFormat="1" ht="17.25" customHeight="1" x14ac:dyDescent="0.25">
      <c r="A285" s="299"/>
      <c r="B285" s="304"/>
      <c r="C285" s="305"/>
      <c r="D285" s="306"/>
      <c r="E285" s="305"/>
      <c r="F285" s="305"/>
      <c r="G285" s="305"/>
      <c r="H285" s="307"/>
      <c r="I285" s="308"/>
    </row>
    <row r="286" spans="1:9" s="298" customFormat="1" ht="17.25" customHeight="1" x14ac:dyDescent="0.25">
      <c r="A286" s="299"/>
      <c r="B286" s="304"/>
      <c r="C286" s="305"/>
      <c r="D286" s="306"/>
      <c r="E286" s="305"/>
      <c r="F286" s="305"/>
      <c r="G286" s="305"/>
      <c r="H286" s="307"/>
      <c r="I286" s="308"/>
    </row>
    <row r="287" spans="1:9" s="298" customFormat="1" ht="17.25" customHeight="1" x14ac:dyDescent="0.25">
      <c r="A287" s="299"/>
      <c r="B287" s="304"/>
      <c r="C287" s="305"/>
      <c r="D287" s="306"/>
      <c r="E287" s="305"/>
      <c r="F287" s="305"/>
      <c r="G287" s="305"/>
      <c r="H287" s="307"/>
      <c r="I287" s="308"/>
    </row>
    <row r="288" spans="1:9" s="298" customFormat="1" ht="17.25" customHeight="1" x14ac:dyDescent="0.25">
      <c r="A288" s="299"/>
      <c r="B288" s="304"/>
      <c r="C288" s="305"/>
      <c r="D288" s="306"/>
      <c r="E288" s="305"/>
      <c r="F288" s="305"/>
      <c r="G288" s="305"/>
      <c r="H288" s="307"/>
      <c r="I288" s="308"/>
    </row>
    <row r="289" spans="1:9" s="298" customFormat="1" ht="17.25" customHeight="1" x14ac:dyDescent="0.25">
      <c r="A289" s="299"/>
      <c r="B289" s="304"/>
      <c r="C289" s="305"/>
      <c r="D289" s="306"/>
      <c r="E289" s="305"/>
      <c r="F289" s="305"/>
      <c r="G289" s="305"/>
      <c r="H289" s="307"/>
      <c r="I289" s="308"/>
    </row>
    <row r="290" spans="1:9" s="298" customFormat="1" ht="17.25" customHeight="1" x14ac:dyDescent="0.25">
      <c r="A290" s="299"/>
      <c r="B290" s="304"/>
      <c r="C290" s="305"/>
      <c r="D290" s="306"/>
      <c r="E290" s="305"/>
      <c r="F290" s="305"/>
      <c r="G290" s="305"/>
      <c r="H290" s="307"/>
      <c r="I290" s="308"/>
    </row>
    <row r="291" spans="1:9" s="298" customFormat="1" ht="17.25" customHeight="1" x14ac:dyDescent="0.25">
      <c r="A291" s="299"/>
      <c r="B291" s="304"/>
      <c r="C291" s="305"/>
      <c r="D291" s="306"/>
      <c r="E291" s="305"/>
      <c r="F291" s="305"/>
      <c r="G291" s="305"/>
      <c r="H291" s="307"/>
      <c r="I291" s="308"/>
    </row>
    <row r="292" spans="1:9" s="298" customFormat="1" ht="17.25" customHeight="1" x14ac:dyDescent="0.25">
      <c r="A292" s="299"/>
      <c r="B292" s="304"/>
      <c r="C292" s="305"/>
      <c r="D292" s="306"/>
      <c r="E292" s="305"/>
      <c r="F292" s="305"/>
      <c r="G292" s="305"/>
      <c r="H292" s="307"/>
      <c r="I292" s="308"/>
    </row>
    <row r="293" spans="1:9" s="298" customFormat="1" ht="17.25" customHeight="1" x14ac:dyDescent="0.25">
      <c r="A293" s="299"/>
      <c r="B293" s="304"/>
      <c r="C293" s="305"/>
      <c r="D293" s="306"/>
      <c r="E293" s="305"/>
      <c r="F293" s="305"/>
      <c r="G293" s="305"/>
      <c r="H293" s="307"/>
      <c r="I293" s="308"/>
    </row>
    <row r="294" spans="1:9" s="298" customFormat="1" ht="17.25" customHeight="1" x14ac:dyDescent="0.25">
      <c r="A294" s="299"/>
      <c r="B294" s="304"/>
      <c r="C294" s="305"/>
      <c r="D294" s="306"/>
      <c r="E294" s="305"/>
      <c r="F294" s="305"/>
      <c r="G294" s="305"/>
      <c r="H294" s="307"/>
      <c r="I294" s="308"/>
    </row>
    <row r="295" spans="1:9" s="298" customFormat="1" ht="17.25" customHeight="1" x14ac:dyDescent="0.25">
      <c r="A295" s="299"/>
      <c r="B295" s="304"/>
      <c r="C295" s="305"/>
      <c r="D295" s="306"/>
      <c r="E295" s="305"/>
      <c r="F295" s="305"/>
      <c r="G295" s="305"/>
      <c r="H295" s="307"/>
      <c r="I295" s="308"/>
    </row>
    <row r="296" spans="1:9" s="298" customFormat="1" ht="17.25" customHeight="1" x14ac:dyDescent="0.25">
      <c r="A296" s="299"/>
      <c r="B296" s="304"/>
      <c r="C296" s="305"/>
      <c r="D296" s="306"/>
      <c r="E296" s="305"/>
      <c r="F296" s="305"/>
      <c r="G296" s="305"/>
      <c r="H296" s="307"/>
      <c r="I296" s="308"/>
    </row>
    <row r="297" spans="1:9" s="298" customFormat="1" ht="17.25" customHeight="1" x14ac:dyDescent="0.25">
      <c r="A297" s="299"/>
      <c r="B297" s="304"/>
      <c r="C297" s="305"/>
      <c r="D297" s="306"/>
      <c r="E297" s="305"/>
      <c r="F297" s="305"/>
      <c r="G297" s="305"/>
      <c r="H297" s="307"/>
      <c r="I297" s="308"/>
    </row>
    <row r="298" spans="1:9" s="298" customFormat="1" ht="17.25" customHeight="1" x14ac:dyDescent="0.25">
      <c r="A298" s="299"/>
      <c r="B298" s="304"/>
      <c r="C298" s="305"/>
      <c r="D298" s="306"/>
      <c r="E298" s="305"/>
      <c r="F298" s="305"/>
      <c r="G298" s="305"/>
      <c r="H298" s="307"/>
      <c r="I298" s="308"/>
    </row>
    <row r="299" spans="1:9" s="298" customFormat="1" ht="17.25" customHeight="1" x14ac:dyDescent="0.25">
      <c r="A299" s="299"/>
      <c r="B299" s="304"/>
      <c r="C299" s="305"/>
      <c r="D299" s="306"/>
      <c r="E299" s="305"/>
      <c r="F299" s="305"/>
      <c r="G299" s="305"/>
      <c r="H299" s="307"/>
      <c r="I299" s="308"/>
    </row>
    <row r="300" spans="1:9" s="298" customFormat="1" ht="17.25" customHeight="1" x14ac:dyDescent="0.25">
      <c r="A300" s="299"/>
      <c r="B300" s="304"/>
      <c r="C300" s="305"/>
      <c r="D300" s="306"/>
      <c r="E300" s="305"/>
      <c r="F300" s="305"/>
      <c r="G300" s="305"/>
      <c r="H300" s="307"/>
      <c r="I300" s="308"/>
    </row>
    <row r="301" spans="1:9" s="298" customFormat="1" ht="17.25" customHeight="1" x14ac:dyDescent="0.25">
      <c r="A301" s="299"/>
      <c r="B301" s="304"/>
      <c r="C301" s="305"/>
      <c r="D301" s="306"/>
      <c r="E301" s="305"/>
      <c r="F301" s="305"/>
      <c r="G301" s="305"/>
      <c r="H301" s="307"/>
      <c r="I301" s="308"/>
    </row>
    <row r="302" spans="1:9" s="298" customFormat="1" ht="17.25" customHeight="1" x14ac:dyDescent="0.25">
      <c r="A302" s="299"/>
      <c r="B302" s="304"/>
      <c r="C302" s="305"/>
      <c r="D302" s="306"/>
      <c r="E302" s="305"/>
      <c r="F302" s="305"/>
      <c r="G302" s="305"/>
      <c r="H302" s="307"/>
      <c r="I302" s="308"/>
    </row>
    <row r="303" spans="1:9" s="298" customFormat="1" ht="17.25" customHeight="1" x14ac:dyDescent="0.25">
      <c r="A303" s="299"/>
      <c r="B303" s="304"/>
      <c r="C303" s="305"/>
      <c r="D303" s="306"/>
      <c r="E303" s="305"/>
      <c r="F303" s="305"/>
      <c r="G303" s="305"/>
      <c r="H303" s="307"/>
      <c r="I303" s="308"/>
    </row>
    <row r="304" spans="1:9" s="298" customFormat="1" ht="17.25" customHeight="1" x14ac:dyDescent="0.25">
      <c r="A304" s="299"/>
      <c r="B304" s="304"/>
      <c r="C304" s="305"/>
      <c r="D304" s="306"/>
      <c r="E304" s="305"/>
      <c r="F304" s="305"/>
      <c r="G304" s="305"/>
      <c r="H304" s="307"/>
      <c r="I304" s="308"/>
    </row>
    <row r="305" spans="1:9" s="298" customFormat="1" ht="17.25" customHeight="1" x14ac:dyDescent="0.25">
      <c r="A305" s="299"/>
      <c r="B305" s="304"/>
      <c r="C305" s="305"/>
      <c r="D305" s="306"/>
      <c r="E305" s="305"/>
      <c r="F305" s="305"/>
      <c r="G305" s="305"/>
      <c r="H305" s="307"/>
      <c r="I305" s="308"/>
    </row>
    <row r="306" spans="1:9" s="298" customFormat="1" ht="17.25" customHeight="1" x14ac:dyDescent="0.25">
      <c r="A306" s="299"/>
      <c r="B306" s="304"/>
      <c r="C306" s="305"/>
      <c r="D306" s="306"/>
      <c r="E306" s="305"/>
      <c r="F306" s="305"/>
      <c r="G306" s="305"/>
      <c r="H306" s="307"/>
      <c r="I306" s="308"/>
    </row>
    <row r="307" spans="1:9" s="298" customFormat="1" ht="17.25" customHeight="1" x14ac:dyDescent="0.25">
      <c r="A307" s="299"/>
      <c r="B307" s="304"/>
      <c r="C307" s="305"/>
      <c r="D307" s="306"/>
      <c r="E307" s="305"/>
      <c r="F307" s="305"/>
      <c r="G307" s="305"/>
      <c r="H307" s="307"/>
      <c r="I307" s="308"/>
    </row>
    <row r="308" spans="1:9" s="298" customFormat="1" ht="17.25" customHeight="1" x14ac:dyDescent="0.25">
      <c r="A308" s="299"/>
      <c r="B308" s="304"/>
      <c r="C308" s="305"/>
      <c r="D308" s="306"/>
      <c r="E308" s="305"/>
      <c r="F308" s="305"/>
      <c r="G308" s="305"/>
      <c r="H308" s="307"/>
      <c r="I308" s="308"/>
    </row>
    <row r="309" spans="1:9" s="298" customFormat="1" ht="17.25" customHeight="1" x14ac:dyDescent="0.25">
      <c r="A309" s="299"/>
      <c r="B309" s="304"/>
      <c r="C309" s="305"/>
      <c r="D309" s="306"/>
      <c r="E309" s="305"/>
      <c r="F309" s="305"/>
      <c r="G309" s="305"/>
      <c r="H309" s="307"/>
      <c r="I309" s="308"/>
    </row>
    <row r="310" spans="1:9" s="298" customFormat="1" ht="17.25" customHeight="1" x14ac:dyDescent="0.25">
      <c r="A310" s="299"/>
      <c r="B310" s="304"/>
      <c r="C310" s="305"/>
      <c r="D310" s="306"/>
      <c r="E310" s="305"/>
      <c r="F310" s="305"/>
      <c r="G310" s="305"/>
      <c r="H310" s="307"/>
      <c r="I310" s="308"/>
    </row>
    <row r="311" spans="1:9" s="298" customFormat="1" ht="17.25" customHeight="1" x14ac:dyDescent="0.25">
      <c r="A311" s="299"/>
      <c r="B311" s="304"/>
      <c r="C311" s="305"/>
      <c r="D311" s="306"/>
      <c r="E311" s="305"/>
      <c r="F311" s="305"/>
      <c r="G311" s="305"/>
      <c r="H311" s="307"/>
      <c r="I311" s="308"/>
    </row>
    <row r="312" spans="1:9" s="298" customFormat="1" ht="17.25" customHeight="1" x14ac:dyDescent="0.25">
      <c r="A312" s="299"/>
      <c r="B312" s="304"/>
      <c r="C312" s="305"/>
      <c r="D312" s="306"/>
      <c r="E312" s="305"/>
      <c r="F312" s="305"/>
      <c r="G312" s="305"/>
      <c r="H312" s="307"/>
      <c r="I312" s="308"/>
    </row>
    <row r="313" spans="1:9" s="298" customFormat="1" ht="17.25" customHeight="1" x14ac:dyDescent="0.25">
      <c r="A313" s="299"/>
      <c r="B313" s="304"/>
      <c r="C313" s="305"/>
      <c r="D313" s="306"/>
      <c r="E313" s="305"/>
      <c r="F313" s="305"/>
      <c r="G313" s="305"/>
      <c r="H313" s="307"/>
      <c r="I313" s="308"/>
    </row>
    <row r="314" spans="1:9" s="298" customFormat="1" ht="17.25" customHeight="1" x14ac:dyDescent="0.25">
      <c r="A314" s="299"/>
      <c r="B314" s="304"/>
      <c r="C314" s="305"/>
      <c r="D314" s="306"/>
      <c r="E314" s="305"/>
      <c r="F314" s="305"/>
      <c r="G314" s="305"/>
      <c r="H314" s="307"/>
      <c r="I314" s="308"/>
    </row>
    <row r="315" spans="1:9" s="298" customFormat="1" ht="17.25" customHeight="1" x14ac:dyDescent="0.25">
      <c r="A315" s="299"/>
      <c r="B315" s="304"/>
      <c r="C315" s="305"/>
      <c r="D315" s="306"/>
      <c r="E315" s="305"/>
      <c r="F315" s="305"/>
      <c r="G315" s="305"/>
      <c r="H315" s="307"/>
      <c r="I315" s="308"/>
    </row>
    <row r="316" spans="1:9" s="298" customFormat="1" ht="17.25" customHeight="1" x14ac:dyDescent="0.25">
      <c r="A316" s="299"/>
      <c r="B316" s="304"/>
      <c r="C316" s="305"/>
      <c r="D316" s="306"/>
      <c r="E316" s="305"/>
      <c r="F316" s="305"/>
      <c r="G316" s="305"/>
      <c r="H316" s="307"/>
      <c r="I316" s="308"/>
    </row>
    <row r="317" spans="1:9" s="298" customFormat="1" ht="17.25" customHeight="1" x14ac:dyDescent="0.25">
      <c r="A317" s="299"/>
      <c r="B317" s="304"/>
      <c r="C317" s="305"/>
      <c r="D317" s="306"/>
      <c r="E317" s="305"/>
      <c r="F317" s="305"/>
      <c r="G317" s="305"/>
      <c r="H317" s="307"/>
      <c r="I317" s="308"/>
    </row>
    <row r="318" spans="1:9" s="298" customFormat="1" ht="17.25" customHeight="1" x14ac:dyDescent="0.25">
      <c r="A318" s="299"/>
      <c r="B318" s="304"/>
      <c r="C318" s="305"/>
      <c r="D318" s="306"/>
      <c r="E318" s="305"/>
      <c r="F318" s="305"/>
      <c r="G318" s="305"/>
      <c r="H318" s="307"/>
      <c r="I318" s="308"/>
    </row>
    <row r="319" spans="1:9" s="298" customFormat="1" ht="17.25" customHeight="1" x14ac:dyDescent="0.25">
      <c r="A319" s="299"/>
      <c r="B319" s="304"/>
      <c r="C319" s="305"/>
      <c r="D319" s="306"/>
      <c r="E319" s="305"/>
      <c r="F319" s="305"/>
      <c r="G319" s="305"/>
      <c r="H319" s="307"/>
      <c r="I319" s="308"/>
    </row>
    <row r="320" spans="1:9" s="298" customFormat="1" ht="17.25" customHeight="1" x14ac:dyDescent="0.25">
      <c r="A320" s="299"/>
      <c r="B320" s="304"/>
      <c r="C320" s="305"/>
      <c r="D320" s="306"/>
      <c r="E320" s="305"/>
      <c r="F320" s="305"/>
      <c r="G320" s="305"/>
      <c r="H320" s="307"/>
      <c r="I320" s="308"/>
    </row>
    <row r="321" spans="1:9" s="298" customFormat="1" ht="17.25" customHeight="1" x14ac:dyDescent="0.25">
      <c r="A321" s="299"/>
      <c r="B321" s="304"/>
      <c r="C321" s="305"/>
      <c r="D321" s="306"/>
      <c r="E321" s="305"/>
      <c r="F321" s="305"/>
      <c r="G321" s="305"/>
      <c r="H321" s="307"/>
      <c r="I321" s="308"/>
    </row>
    <row r="322" spans="1:9" s="298" customFormat="1" ht="17.25" customHeight="1" x14ac:dyDescent="0.25">
      <c r="A322" s="299"/>
      <c r="B322" s="304"/>
      <c r="C322" s="305"/>
      <c r="D322" s="306"/>
      <c r="E322" s="305"/>
      <c r="F322" s="305"/>
      <c r="G322" s="305"/>
      <c r="H322" s="307"/>
      <c r="I322" s="308"/>
    </row>
    <row r="323" spans="1:9" s="298" customFormat="1" ht="17.25" customHeight="1" x14ac:dyDescent="0.25">
      <c r="A323" s="299"/>
      <c r="B323" s="304"/>
      <c r="C323" s="305"/>
      <c r="D323" s="306"/>
      <c r="E323" s="305"/>
      <c r="F323" s="305"/>
      <c r="G323" s="305"/>
      <c r="H323" s="307"/>
      <c r="I323" s="308"/>
    </row>
    <row r="324" spans="1:9" s="298" customFormat="1" ht="17.25" customHeight="1" x14ac:dyDescent="0.25">
      <c r="A324" s="299"/>
      <c r="B324" s="304"/>
      <c r="C324" s="305"/>
      <c r="D324" s="306"/>
      <c r="E324" s="305"/>
      <c r="F324" s="305"/>
      <c r="G324" s="305"/>
      <c r="H324" s="307"/>
      <c r="I324" s="308"/>
    </row>
    <row r="325" spans="1:9" s="298" customFormat="1" ht="17.25" customHeight="1" x14ac:dyDescent="0.25">
      <c r="A325" s="299"/>
      <c r="B325" s="304"/>
      <c r="C325" s="305"/>
      <c r="D325" s="306"/>
      <c r="E325" s="305"/>
      <c r="F325" s="305"/>
      <c r="G325" s="305"/>
      <c r="H325" s="307"/>
      <c r="I325" s="308"/>
    </row>
    <row r="326" spans="1:9" s="298" customFormat="1" ht="17.25" customHeight="1" x14ac:dyDescent="0.25">
      <c r="A326" s="299"/>
      <c r="B326" s="304"/>
      <c r="C326" s="305"/>
      <c r="D326" s="306"/>
      <c r="E326" s="305"/>
      <c r="F326" s="305"/>
      <c r="G326" s="305"/>
      <c r="H326" s="307"/>
      <c r="I326" s="308"/>
    </row>
    <row r="327" spans="1:9" s="298" customFormat="1" ht="17.25" customHeight="1" x14ac:dyDescent="0.25">
      <c r="A327" s="299"/>
      <c r="B327" s="304"/>
      <c r="C327" s="305"/>
      <c r="D327" s="306"/>
      <c r="E327" s="305"/>
      <c r="F327" s="305"/>
      <c r="G327" s="305"/>
      <c r="H327" s="307"/>
      <c r="I327" s="308"/>
    </row>
    <row r="328" spans="1:9" s="298" customFormat="1" ht="17.25" customHeight="1" x14ac:dyDescent="0.25">
      <c r="A328" s="299"/>
      <c r="B328" s="304"/>
      <c r="C328" s="305"/>
      <c r="D328" s="306"/>
      <c r="E328" s="305"/>
      <c r="F328" s="305"/>
      <c r="G328" s="305"/>
      <c r="H328" s="307"/>
      <c r="I328" s="308"/>
    </row>
    <row r="329" spans="1:9" s="298" customFormat="1" ht="17.25" customHeight="1" x14ac:dyDescent="0.25">
      <c r="A329" s="299"/>
      <c r="B329" s="304"/>
      <c r="C329" s="305"/>
      <c r="D329" s="306"/>
      <c r="E329" s="305"/>
      <c r="F329" s="305"/>
      <c r="G329" s="305"/>
      <c r="H329" s="307"/>
      <c r="I329" s="308"/>
    </row>
    <row r="330" spans="1:9" s="298" customFormat="1" ht="17.25" customHeight="1" x14ac:dyDescent="0.25">
      <c r="A330" s="299"/>
      <c r="B330" s="304"/>
      <c r="C330" s="305"/>
      <c r="D330" s="306"/>
      <c r="E330" s="305"/>
      <c r="F330" s="305"/>
      <c r="G330" s="305"/>
      <c r="H330" s="307"/>
      <c r="I330" s="308"/>
    </row>
    <row r="331" spans="1:9" s="298" customFormat="1" ht="17.25" customHeight="1" x14ac:dyDescent="0.25">
      <c r="A331" s="299"/>
      <c r="B331" s="304"/>
      <c r="C331" s="305"/>
      <c r="D331" s="306"/>
      <c r="E331" s="305"/>
      <c r="F331" s="305"/>
      <c r="G331" s="305"/>
      <c r="H331" s="307"/>
      <c r="I331" s="308"/>
    </row>
    <row r="332" spans="1:9" s="298" customFormat="1" ht="17.25" customHeight="1" x14ac:dyDescent="0.25">
      <c r="A332" s="299"/>
      <c r="B332" s="304"/>
      <c r="C332" s="305"/>
      <c r="D332" s="306"/>
      <c r="E332" s="305"/>
      <c r="F332" s="305"/>
      <c r="G332" s="305"/>
      <c r="H332" s="307"/>
      <c r="I332" s="308"/>
    </row>
    <row r="333" spans="1:9" s="298" customFormat="1" ht="17.25" customHeight="1" x14ac:dyDescent="0.25">
      <c r="A333" s="299"/>
      <c r="B333" s="304"/>
      <c r="C333" s="305"/>
      <c r="D333" s="306"/>
      <c r="E333" s="305"/>
      <c r="F333" s="305"/>
      <c r="G333" s="305"/>
      <c r="H333" s="307"/>
      <c r="I333" s="308"/>
    </row>
    <row r="334" spans="1:9" s="298" customFormat="1" ht="17.25" customHeight="1" x14ac:dyDescent="0.25">
      <c r="A334" s="299"/>
      <c r="B334" s="304"/>
      <c r="C334" s="305"/>
      <c r="D334" s="306"/>
      <c r="E334" s="305"/>
      <c r="F334" s="305"/>
      <c r="G334" s="305"/>
      <c r="H334" s="307"/>
      <c r="I334" s="308"/>
    </row>
    <row r="335" spans="1:9" s="298" customFormat="1" ht="17.25" customHeight="1" x14ac:dyDescent="0.25">
      <c r="A335" s="299"/>
      <c r="B335" s="304"/>
      <c r="C335" s="305"/>
      <c r="D335" s="306"/>
      <c r="E335" s="305"/>
      <c r="F335" s="305"/>
      <c r="G335" s="305"/>
      <c r="H335" s="307"/>
      <c r="I335" s="308"/>
    </row>
    <row r="336" spans="1:9" s="298" customFormat="1" ht="17.25" customHeight="1" x14ac:dyDescent="0.25">
      <c r="A336" s="299"/>
      <c r="B336" s="304"/>
      <c r="C336" s="305"/>
      <c r="D336" s="306"/>
      <c r="E336" s="305"/>
      <c r="F336" s="305"/>
      <c r="G336" s="305"/>
      <c r="H336" s="307"/>
      <c r="I336" s="308"/>
    </row>
    <row r="337" spans="1:9" s="298" customFormat="1" ht="17.25" customHeight="1" x14ac:dyDescent="0.25">
      <c r="A337" s="299"/>
      <c r="B337" s="304"/>
      <c r="C337" s="305"/>
      <c r="D337" s="306"/>
      <c r="E337" s="305"/>
      <c r="F337" s="305"/>
      <c r="G337" s="305"/>
      <c r="H337" s="307"/>
      <c r="I337" s="308"/>
    </row>
    <row r="338" spans="1:9" s="298" customFormat="1" ht="17.25" customHeight="1" x14ac:dyDescent="0.25">
      <c r="A338" s="299"/>
      <c r="B338" s="304"/>
      <c r="C338" s="305"/>
      <c r="D338" s="306"/>
      <c r="E338" s="305"/>
      <c r="F338" s="305"/>
      <c r="G338" s="305"/>
      <c r="H338" s="307"/>
      <c r="I338" s="308"/>
    </row>
    <row r="339" spans="1:9" s="298" customFormat="1" ht="17.25" customHeight="1" x14ac:dyDescent="0.25">
      <c r="A339" s="299"/>
      <c r="B339" s="304"/>
      <c r="C339" s="305"/>
      <c r="D339" s="306"/>
      <c r="E339" s="305"/>
      <c r="F339" s="305"/>
      <c r="G339" s="305"/>
      <c r="H339" s="307"/>
      <c r="I339" s="308"/>
    </row>
    <row r="340" spans="1:9" s="298" customFormat="1" ht="17.25" customHeight="1" x14ac:dyDescent="0.25">
      <c r="A340" s="299"/>
      <c r="B340" s="304"/>
      <c r="C340" s="305"/>
      <c r="D340" s="306"/>
      <c r="E340" s="305"/>
      <c r="F340" s="305"/>
      <c r="G340" s="305"/>
      <c r="H340" s="307"/>
      <c r="I340" s="308"/>
    </row>
    <row r="341" spans="1:9" s="298" customFormat="1" ht="17.25" customHeight="1" x14ac:dyDescent="0.25">
      <c r="A341" s="299"/>
      <c r="B341" s="304"/>
      <c r="C341" s="305"/>
      <c r="D341" s="306"/>
      <c r="E341" s="305"/>
      <c r="F341" s="305"/>
      <c r="G341" s="305"/>
      <c r="H341" s="307"/>
      <c r="I341" s="308"/>
    </row>
    <row r="342" spans="1:9" s="298" customFormat="1" ht="17.25" customHeight="1" x14ac:dyDescent="0.25">
      <c r="A342" s="299"/>
      <c r="B342" s="304"/>
      <c r="C342" s="305"/>
      <c r="D342" s="306"/>
      <c r="E342" s="305"/>
      <c r="F342" s="305"/>
      <c r="G342" s="305"/>
      <c r="H342" s="307"/>
      <c r="I342" s="308"/>
    </row>
    <row r="343" spans="1:9" s="298" customFormat="1" ht="17.25" customHeight="1" x14ac:dyDescent="0.25">
      <c r="A343" s="299"/>
      <c r="B343" s="304"/>
      <c r="C343" s="305"/>
      <c r="D343" s="306"/>
      <c r="E343" s="305"/>
      <c r="F343" s="305"/>
      <c r="G343" s="305"/>
      <c r="H343" s="307"/>
      <c r="I343" s="308"/>
    </row>
    <row r="344" spans="1:9" s="298" customFormat="1" ht="17.25" customHeight="1" x14ac:dyDescent="0.25">
      <c r="A344" s="299"/>
      <c r="B344" s="304"/>
      <c r="C344" s="305"/>
      <c r="D344" s="306"/>
      <c r="E344" s="305"/>
      <c r="F344" s="305"/>
      <c r="G344" s="305"/>
      <c r="H344" s="307"/>
      <c r="I344" s="308"/>
    </row>
    <row r="345" spans="1:9" s="298" customFormat="1" ht="17.25" customHeight="1" x14ac:dyDescent="0.25">
      <c r="A345" s="299"/>
      <c r="B345" s="304"/>
      <c r="C345" s="305"/>
      <c r="D345" s="306"/>
      <c r="E345" s="305"/>
      <c r="F345" s="305"/>
      <c r="G345" s="305"/>
      <c r="H345" s="307"/>
      <c r="I345" s="308"/>
    </row>
    <row r="346" spans="1:9" s="298" customFormat="1" ht="17.25" customHeight="1" x14ac:dyDescent="0.25">
      <c r="A346" s="299"/>
      <c r="B346" s="304"/>
      <c r="C346" s="305"/>
      <c r="D346" s="306"/>
      <c r="E346" s="305"/>
      <c r="F346" s="305"/>
      <c r="G346" s="305"/>
      <c r="H346" s="307"/>
      <c r="I346" s="308"/>
    </row>
    <row r="347" spans="1:9" s="298" customFormat="1" ht="17.25" customHeight="1" x14ac:dyDescent="0.25">
      <c r="A347" s="299"/>
      <c r="B347" s="304"/>
      <c r="C347" s="305"/>
      <c r="D347" s="306"/>
      <c r="E347" s="305"/>
      <c r="F347" s="305"/>
      <c r="G347" s="305"/>
      <c r="H347" s="307"/>
      <c r="I347" s="308"/>
    </row>
    <row r="348" spans="1:9" s="298" customFormat="1" ht="17.25" customHeight="1" x14ac:dyDescent="0.25">
      <c r="A348" s="299"/>
      <c r="B348" s="304"/>
      <c r="C348" s="305"/>
      <c r="D348" s="306"/>
      <c r="E348" s="305"/>
      <c r="F348" s="305"/>
      <c r="G348" s="305"/>
      <c r="H348" s="307"/>
      <c r="I348" s="308"/>
    </row>
    <row r="349" spans="1:9" s="298" customFormat="1" ht="17.25" customHeight="1" x14ac:dyDescent="0.25">
      <c r="A349" s="299"/>
      <c r="B349" s="304"/>
      <c r="C349" s="305"/>
      <c r="D349" s="306"/>
      <c r="E349" s="305"/>
      <c r="F349" s="305"/>
      <c r="G349" s="305"/>
      <c r="H349" s="307"/>
      <c r="I349" s="308"/>
    </row>
    <row r="350" spans="1:9" s="298" customFormat="1" ht="17.25" customHeight="1" x14ac:dyDescent="0.25">
      <c r="A350" s="299"/>
      <c r="B350" s="304"/>
      <c r="C350" s="305"/>
      <c r="D350" s="306"/>
      <c r="E350" s="305"/>
      <c r="F350" s="305"/>
      <c r="G350" s="305"/>
      <c r="H350" s="307"/>
      <c r="I350" s="308"/>
    </row>
    <row r="351" spans="1:9" s="298" customFormat="1" ht="17.25" customHeight="1" x14ac:dyDescent="0.25">
      <c r="A351" s="299"/>
      <c r="B351" s="304"/>
      <c r="C351" s="305"/>
      <c r="D351" s="306"/>
      <c r="E351" s="305"/>
      <c r="F351" s="305"/>
      <c r="G351" s="305"/>
      <c r="H351" s="307"/>
      <c r="I351" s="308"/>
    </row>
    <row r="352" spans="1:9" s="298" customFormat="1" ht="17.25" customHeight="1" x14ac:dyDescent="0.25">
      <c r="A352" s="299"/>
      <c r="B352" s="304"/>
      <c r="C352" s="305"/>
      <c r="D352" s="306"/>
      <c r="E352" s="305"/>
      <c r="F352" s="305"/>
      <c r="G352" s="305"/>
      <c r="H352" s="307"/>
      <c r="I352" s="308"/>
    </row>
    <row r="353" spans="1:9" s="298" customFormat="1" ht="17.25" customHeight="1" x14ac:dyDescent="0.25">
      <c r="A353" s="299"/>
      <c r="B353" s="304"/>
      <c r="C353" s="305"/>
      <c r="D353" s="306"/>
      <c r="E353" s="305"/>
      <c r="F353" s="305"/>
      <c r="G353" s="305"/>
      <c r="H353" s="307"/>
      <c r="I353" s="308"/>
    </row>
    <row r="354" spans="1:9" s="298" customFormat="1" ht="17.25" customHeight="1" x14ac:dyDescent="0.25">
      <c r="A354" s="299"/>
      <c r="B354" s="304"/>
      <c r="C354" s="305"/>
      <c r="D354" s="306"/>
      <c r="E354" s="305"/>
      <c r="F354" s="305"/>
      <c r="G354" s="305"/>
      <c r="H354" s="307"/>
      <c r="I354" s="308"/>
    </row>
    <row r="355" spans="1:9" s="298" customFormat="1" ht="17.25" customHeight="1" x14ac:dyDescent="0.25">
      <c r="A355" s="299"/>
      <c r="B355" s="304"/>
      <c r="C355" s="305"/>
      <c r="D355" s="306"/>
      <c r="E355" s="305"/>
      <c r="F355" s="305"/>
      <c r="G355" s="305"/>
      <c r="H355" s="307"/>
      <c r="I355" s="308"/>
    </row>
    <row r="356" spans="1:9" s="298" customFormat="1" ht="17.25" customHeight="1" x14ac:dyDescent="0.25">
      <c r="A356" s="299"/>
      <c r="B356" s="304"/>
      <c r="C356" s="305"/>
      <c r="D356" s="306"/>
      <c r="E356" s="305"/>
      <c r="F356" s="305"/>
      <c r="G356" s="305"/>
      <c r="H356" s="307"/>
      <c r="I356" s="308"/>
    </row>
    <row r="357" spans="1:9" s="298" customFormat="1" ht="17.25" customHeight="1" x14ac:dyDescent="0.25">
      <c r="A357" s="299"/>
      <c r="B357" s="304"/>
      <c r="C357" s="305"/>
      <c r="D357" s="306"/>
      <c r="E357" s="305"/>
      <c r="F357" s="305"/>
      <c r="G357" s="305"/>
      <c r="H357" s="307"/>
      <c r="I357" s="308"/>
    </row>
    <row r="358" spans="1:9" s="298" customFormat="1" ht="17.25" customHeight="1" x14ac:dyDescent="0.25">
      <c r="A358" s="299"/>
      <c r="B358" s="304"/>
      <c r="C358" s="305"/>
      <c r="D358" s="306"/>
      <c r="E358" s="305"/>
      <c r="F358" s="305"/>
      <c r="G358" s="305"/>
      <c r="H358" s="307"/>
      <c r="I358" s="308"/>
    </row>
    <row r="359" spans="1:9" s="298" customFormat="1" ht="17.25" customHeight="1" x14ac:dyDescent="0.25">
      <c r="A359" s="299"/>
      <c r="B359" s="304"/>
      <c r="C359" s="305"/>
      <c r="D359" s="306"/>
      <c r="E359" s="305"/>
      <c r="F359" s="305"/>
      <c r="G359" s="305"/>
      <c r="H359" s="307"/>
      <c r="I359" s="308"/>
    </row>
    <row r="360" spans="1:9" s="298" customFormat="1" ht="17.25" customHeight="1" x14ac:dyDescent="0.25">
      <c r="A360" s="299"/>
      <c r="B360" s="304"/>
      <c r="C360" s="305"/>
      <c r="D360" s="306"/>
      <c r="E360" s="305"/>
      <c r="F360" s="305"/>
      <c r="G360" s="305"/>
      <c r="H360" s="307"/>
      <c r="I360" s="308"/>
    </row>
    <row r="361" spans="1:9" s="298" customFormat="1" ht="17.25" customHeight="1" x14ac:dyDescent="0.25">
      <c r="A361" s="299"/>
      <c r="B361" s="304"/>
      <c r="C361" s="305"/>
      <c r="D361" s="306"/>
      <c r="E361" s="305"/>
      <c r="F361" s="305"/>
      <c r="G361" s="305"/>
      <c r="H361" s="307"/>
      <c r="I361" s="308"/>
    </row>
    <row r="362" spans="1:9" s="298" customFormat="1" ht="17.25" customHeight="1" x14ac:dyDescent="0.25">
      <c r="A362" s="299"/>
      <c r="B362" s="304"/>
      <c r="C362" s="305"/>
      <c r="D362" s="306"/>
      <c r="E362" s="305"/>
      <c r="F362" s="305"/>
      <c r="G362" s="305"/>
      <c r="H362" s="307"/>
      <c r="I362" s="308"/>
    </row>
    <row r="363" spans="1:9" s="298" customFormat="1" ht="17.25" customHeight="1" x14ac:dyDescent="0.25">
      <c r="A363" s="299"/>
      <c r="B363" s="304"/>
      <c r="C363" s="305"/>
      <c r="D363" s="306"/>
      <c r="E363" s="305"/>
      <c r="F363" s="305"/>
      <c r="G363" s="305"/>
      <c r="H363" s="307"/>
      <c r="I363" s="308"/>
    </row>
    <row r="364" spans="1:9" s="298" customFormat="1" ht="17.25" customHeight="1" x14ac:dyDescent="0.25">
      <c r="A364" s="299"/>
      <c r="B364" s="304"/>
      <c r="C364" s="305"/>
      <c r="D364" s="306"/>
      <c r="E364" s="305"/>
      <c r="F364" s="305"/>
      <c r="G364" s="305"/>
      <c r="H364" s="307"/>
      <c r="I364" s="308"/>
    </row>
    <row r="365" spans="1:9" s="298" customFormat="1" ht="17.25" customHeight="1" x14ac:dyDescent="0.25">
      <c r="A365" s="299"/>
      <c r="B365" s="304"/>
      <c r="C365" s="305"/>
      <c r="D365" s="306"/>
      <c r="E365" s="305"/>
      <c r="F365" s="305"/>
      <c r="G365" s="305"/>
      <c r="H365" s="307"/>
      <c r="I365" s="308"/>
    </row>
    <row r="366" spans="1:9" s="298" customFormat="1" ht="17.25" customHeight="1" x14ac:dyDescent="0.25">
      <c r="A366" s="299"/>
      <c r="B366" s="304"/>
      <c r="C366" s="305"/>
      <c r="D366" s="306"/>
      <c r="E366" s="305"/>
      <c r="F366" s="305"/>
      <c r="G366" s="305"/>
      <c r="H366" s="307"/>
      <c r="I366" s="308"/>
    </row>
    <row r="367" spans="1:9" s="298" customFormat="1" ht="17.25" customHeight="1" x14ac:dyDescent="0.25">
      <c r="A367" s="299"/>
      <c r="B367" s="304"/>
      <c r="C367" s="305"/>
      <c r="D367" s="306"/>
      <c r="E367" s="305"/>
      <c r="F367" s="305"/>
      <c r="G367" s="305"/>
      <c r="H367" s="307"/>
      <c r="I367" s="308"/>
    </row>
    <row r="368" spans="1:9" s="298" customFormat="1" ht="17.25" customHeight="1" x14ac:dyDescent="0.25">
      <c r="A368" s="299"/>
      <c r="B368" s="304"/>
      <c r="C368" s="305"/>
      <c r="D368" s="306"/>
      <c r="E368" s="305"/>
      <c r="F368" s="305"/>
      <c r="G368" s="305"/>
      <c r="H368" s="307"/>
      <c r="I368" s="308"/>
    </row>
    <row r="369" spans="1:9" s="298" customFormat="1" ht="17.25" customHeight="1" x14ac:dyDescent="0.25">
      <c r="A369" s="299"/>
      <c r="B369" s="304"/>
      <c r="C369" s="305"/>
      <c r="D369" s="306"/>
      <c r="E369" s="305"/>
      <c r="F369" s="305"/>
      <c r="G369" s="305"/>
      <c r="H369" s="307"/>
      <c r="I369" s="308"/>
    </row>
    <row r="370" spans="1:9" s="298" customFormat="1" ht="17.25" customHeight="1" x14ac:dyDescent="0.25">
      <c r="A370" s="299"/>
      <c r="B370" s="304"/>
      <c r="C370" s="305"/>
      <c r="D370" s="306"/>
      <c r="E370" s="305"/>
      <c r="F370" s="305"/>
      <c r="G370" s="305"/>
      <c r="H370" s="307"/>
      <c r="I370" s="308"/>
    </row>
    <row r="371" spans="1:9" s="298" customFormat="1" ht="17.25" customHeight="1" x14ac:dyDescent="0.25">
      <c r="A371" s="299"/>
      <c r="B371" s="304"/>
      <c r="C371" s="305"/>
      <c r="D371" s="306"/>
      <c r="E371" s="305"/>
      <c r="F371" s="305"/>
      <c r="G371" s="305"/>
      <c r="H371" s="307"/>
      <c r="I371" s="308"/>
    </row>
    <row r="372" spans="1:9" s="298" customFormat="1" ht="17.25" customHeight="1" x14ac:dyDescent="0.25">
      <c r="A372" s="299"/>
      <c r="B372" s="304"/>
      <c r="C372" s="305"/>
      <c r="D372" s="306"/>
      <c r="E372" s="305"/>
      <c r="F372" s="305"/>
      <c r="G372" s="305"/>
      <c r="H372" s="307"/>
      <c r="I372" s="308"/>
    </row>
    <row r="373" spans="1:9" s="298" customFormat="1" ht="17.25" customHeight="1" x14ac:dyDescent="0.25">
      <c r="A373" s="299"/>
      <c r="B373" s="304"/>
      <c r="C373" s="305"/>
      <c r="D373" s="306"/>
      <c r="E373" s="305"/>
      <c r="F373" s="305"/>
      <c r="G373" s="305"/>
      <c r="H373" s="307"/>
      <c r="I373" s="308"/>
    </row>
    <row r="374" spans="1:9" s="298" customFormat="1" ht="17.25" customHeight="1" x14ac:dyDescent="0.25">
      <c r="A374" s="299"/>
      <c r="B374" s="304"/>
      <c r="C374" s="305"/>
      <c r="D374" s="306"/>
      <c r="E374" s="305"/>
      <c r="F374" s="305"/>
      <c r="G374" s="305"/>
      <c r="H374" s="307"/>
      <c r="I374" s="308"/>
    </row>
    <row r="375" spans="1:9" s="298" customFormat="1" ht="17.25" customHeight="1" x14ac:dyDescent="0.25">
      <c r="A375" s="299"/>
      <c r="B375" s="304"/>
      <c r="C375" s="305"/>
      <c r="D375" s="306"/>
      <c r="E375" s="305"/>
      <c r="F375" s="305"/>
      <c r="G375" s="305"/>
      <c r="H375" s="307"/>
      <c r="I375" s="308"/>
    </row>
    <row r="376" spans="1:9" s="298" customFormat="1" ht="17.25" customHeight="1" x14ac:dyDescent="0.25">
      <c r="A376" s="299"/>
      <c r="B376" s="304"/>
      <c r="C376" s="305"/>
      <c r="D376" s="306"/>
      <c r="E376" s="305"/>
      <c r="F376" s="305"/>
      <c r="G376" s="305"/>
      <c r="H376" s="307"/>
      <c r="I376" s="308"/>
    </row>
    <row r="377" spans="1:9" s="298" customFormat="1" ht="17.25" customHeight="1" x14ac:dyDescent="0.25">
      <c r="A377" s="299"/>
      <c r="B377" s="304"/>
      <c r="C377" s="305"/>
      <c r="D377" s="306"/>
      <c r="E377" s="305"/>
      <c r="F377" s="305"/>
      <c r="G377" s="305"/>
      <c r="H377" s="307"/>
      <c r="I377" s="308"/>
    </row>
    <row r="378" spans="1:9" s="298" customFormat="1" ht="17.25" customHeight="1" x14ac:dyDescent="0.25">
      <c r="A378" s="299"/>
      <c r="B378" s="304"/>
      <c r="C378" s="305"/>
      <c r="D378" s="306"/>
      <c r="E378" s="305"/>
      <c r="F378" s="305"/>
      <c r="G378" s="305"/>
      <c r="H378" s="307"/>
      <c r="I378" s="308"/>
    </row>
    <row r="379" spans="1:9" s="298" customFormat="1" ht="17.25" customHeight="1" x14ac:dyDescent="0.25">
      <c r="A379" s="299"/>
      <c r="B379" s="304"/>
      <c r="C379" s="305"/>
      <c r="D379" s="306"/>
      <c r="E379" s="305"/>
      <c r="F379" s="305"/>
      <c r="G379" s="305"/>
      <c r="H379" s="307"/>
      <c r="I379" s="308"/>
    </row>
    <row r="380" spans="1:9" s="298" customFormat="1" ht="17.25" customHeight="1" x14ac:dyDescent="0.25">
      <c r="A380" s="299"/>
      <c r="B380" s="304"/>
      <c r="C380" s="305"/>
      <c r="D380" s="306"/>
      <c r="E380" s="305"/>
      <c r="F380" s="305"/>
      <c r="G380" s="305"/>
      <c r="H380" s="307"/>
      <c r="I380" s="308"/>
    </row>
    <row r="381" spans="1:9" s="298" customFormat="1" ht="17.25" customHeight="1" x14ac:dyDescent="0.25">
      <c r="A381" s="299"/>
      <c r="B381" s="304"/>
      <c r="C381" s="305"/>
      <c r="D381" s="306"/>
      <c r="E381" s="305"/>
      <c r="F381" s="305"/>
      <c r="G381" s="305"/>
      <c r="H381" s="307"/>
      <c r="I381" s="308"/>
    </row>
    <row r="382" spans="1:9" s="298" customFormat="1" ht="17.25" customHeight="1" x14ac:dyDescent="0.25">
      <c r="A382" s="299"/>
      <c r="B382" s="304"/>
      <c r="C382" s="305"/>
      <c r="D382" s="306"/>
      <c r="E382" s="305"/>
      <c r="F382" s="305"/>
      <c r="G382" s="305"/>
      <c r="H382" s="307"/>
      <c r="I382" s="308"/>
    </row>
    <row r="383" spans="1:9" s="298" customFormat="1" ht="17.25" customHeight="1" x14ac:dyDescent="0.25">
      <c r="A383" s="299"/>
      <c r="B383" s="304"/>
      <c r="C383" s="305"/>
      <c r="D383" s="306"/>
      <c r="E383" s="305"/>
      <c r="F383" s="305"/>
      <c r="G383" s="305"/>
      <c r="H383" s="307"/>
      <c r="I383" s="308"/>
    </row>
    <row r="384" spans="1:9" s="298" customFormat="1" ht="17.25" customHeight="1" x14ac:dyDescent="0.25">
      <c r="A384" s="299"/>
      <c r="B384" s="304"/>
      <c r="C384" s="305"/>
      <c r="D384" s="306"/>
      <c r="E384" s="305"/>
      <c r="F384" s="305"/>
      <c r="G384" s="305"/>
      <c r="H384" s="307"/>
      <c r="I384" s="308"/>
    </row>
    <row r="385" spans="1:9" s="298" customFormat="1" ht="17.25" customHeight="1" x14ac:dyDescent="0.25">
      <c r="A385" s="299"/>
      <c r="B385" s="304"/>
      <c r="C385" s="305"/>
      <c r="D385" s="306"/>
      <c r="E385" s="305"/>
      <c r="F385" s="305"/>
      <c r="G385" s="305"/>
      <c r="H385" s="307"/>
      <c r="I385" s="308"/>
    </row>
    <row r="386" spans="1:9" s="298" customFormat="1" ht="17.25" customHeight="1" x14ac:dyDescent="0.25">
      <c r="A386" s="299"/>
      <c r="B386" s="304"/>
      <c r="C386" s="305"/>
      <c r="D386" s="306"/>
      <c r="E386" s="305"/>
      <c r="F386" s="305"/>
      <c r="G386" s="305"/>
      <c r="H386" s="307"/>
      <c r="I386" s="308"/>
    </row>
    <row r="387" spans="1:9" s="298" customFormat="1" ht="17.25" customHeight="1" x14ac:dyDescent="0.25">
      <c r="A387" s="299"/>
      <c r="B387" s="304"/>
      <c r="C387" s="305"/>
      <c r="D387" s="306"/>
      <c r="E387" s="305"/>
      <c r="F387" s="305"/>
      <c r="G387" s="305"/>
      <c r="H387" s="307"/>
      <c r="I387" s="308"/>
    </row>
    <row r="388" spans="1:9" s="298" customFormat="1" ht="17.25" customHeight="1" x14ac:dyDescent="0.25">
      <c r="A388" s="299"/>
      <c r="B388" s="304"/>
      <c r="C388" s="305"/>
      <c r="D388" s="306"/>
      <c r="E388" s="305"/>
      <c r="F388" s="305"/>
      <c r="G388" s="305"/>
      <c r="H388" s="307"/>
      <c r="I388" s="308"/>
    </row>
    <row r="389" spans="1:9" s="298" customFormat="1" ht="17.25" customHeight="1" x14ac:dyDescent="0.25">
      <c r="A389" s="299"/>
      <c r="B389" s="304"/>
      <c r="C389" s="305"/>
      <c r="D389" s="306"/>
      <c r="E389" s="305"/>
      <c r="F389" s="305"/>
      <c r="G389" s="305"/>
      <c r="H389" s="307"/>
      <c r="I389" s="308"/>
    </row>
    <row r="390" spans="1:9" s="298" customFormat="1" ht="17.25" customHeight="1" x14ac:dyDescent="0.25">
      <c r="A390" s="299"/>
      <c r="B390" s="304"/>
      <c r="C390" s="305"/>
      <c r="D390" s="306"/>
      <c r="E390" s="305"/>
      <c r="F390" s="305"/>
      <c r="G390" s="305"/>
      <c r="H390" s="307"/>
      <c r="I390" s="308"/>
    </row>
    <row r="391" spans="1:9" s="298" customFormat="1" ht="17.25" customHeight="1" x14ac:dyDescent="0.25">
      <c r="A391" s="299"/>
      <c r="B391" s="304"/>
      <c r="C391" s="305"/>
      <c r="D391" s="306"/>
      <c r="E391" s="305"/>
      <c r="F391" s="305"/>
      <c r="G391" s="305"/>
      <c r="H391" s="307"/>
      <c r="I391" s="308"/>
    </row>
    <row r="392" spans="1:9" s="298" customFormat="1" ht="17.25" customHeight="1" x14ac:dyDescent="0.25">
      <c r="A392" s="299"/>
      <c r="B392" s="304"/>
      <c r="C392" s="305"/>
      <c r="D392" s="306"/>
      <c r="E392" s="305"/>
      <c r="F392" s="305"/>
      <c r="G392" s="305"/>
      <c r="H392" s="307"/>
      <c r="I392" s="308"/>
    </row>
    <row r="393" spans="1:9" s="298" customFormat="1" ht="17.25" customHeight="1" x14ac:dyDescent="0.25">
      <c r="A393" s="299"/>
      <c r="B393" s="304"/>
      <c r="C393" s="305"/>
      <c r="D393" s="306"/>
      <c r="E393" s="305"/>
      <c r="F393" s="305"/>
      <c r="G393" s="305"/>
      <c r="H393" s="307"/>
      <c r="I393" s="308"/>
    </row>
    <row r="394" spans="1:9" s="298" customFormat="1" ht="17.25" customHeight="1" x14ac:dyDescent="0.25">
      <c r="A394" s="299"/>
      <c r="B394" s="304"/>
      <c r="C394" s="305"/>
      <c r="D394" s="306"/>
      <c r="E394" s="305"/>
      <c r="F394" s="305"/>
      <c r="G394" s="305"/>
      <c r="H394" s="307"/>
      <c r="I394" s="308"/>
    </row>
    <row r="395" spans="1:9" s="298" customFormat="1" ht="17.25" customHeight="1" x14ac:dyDescent="0.25">
      <c r="A395" s="299"/>
      <c r="B395" s="304"/>
      <c r="C395" s="305"/>
      <c r="D395" s="306"/>
      <c r="E395" s="305"/>
      <c r="F395" s="305"/>
      <c r="G395" s="305"/>
      <c r="H395" s="307"/>
      <c r="I395" s="308"/>
    </row>
    <row r="396" spans="1:9" s="298" customFormat="1" ht="17.25" customHeight="1" x14ac:dyDescent="0.25">
      <c r="A396" s="299"/>
      <c r="B396" s="304"/>
      <c r="C396" s="305"/>
      <c r="D396" s="306"/>
      <c r="E396" s="305"/>
      <c r="F396" s="305"/>
      <c r="G396" s="305"/>
      <c r="H396" s="307"/>
      <c r="I396" s="308"/>
    </row>
    <row r="397" spans="1:9" s="298" customFormat="1" ht="17.25" customHeight="1" x14ac:dyDescent="0.25">
      <c r="A397" s="299"/>
      <c r="B397" s="304"/>
      <c r="C397" s="305"/>
      <c r="D397" s="306"/>
      <c r="E397" s="305"/>
      <c r="F397" s="305"/>
      <c r="G397" s="305"/>
      <c r="H397" s="307"/>
      <c r="I397" s="308"/>
    </row>
    <row r="398" spans="1:9" s="298" customFormat="1" ht="17.25" customHeight="1" x14ac:dyDescent="0.25">
      <c r="A398" s="299"/>
      <c r="B398" s="304"/>
      <c r="C398" s="305"/>
      <c r="D398" s="306"/>
      <c r="E398" s="305"/>
      <c r="F398" s="305"/>
      <c r="G398" s="305"/>
      <c r="H398" s="307"/>
      <c r="I398" s="308"/>
    </row>
    <row r="399" spans="1:9" s="298" customFormat="1" ht="17.25" customHeight="1" x14ac:dyDescent="0.25">
      <c r="A399" s="299"/>
      <c r="B399" s="304"/>
      <c r="C399" s="305"/>
      <c r="D399" s="306"/>
      <c r="E399" s="305"/>
      <c r="F399" s="305"/>
      <c r="G399" s="305"/>
      <c r="H399" s="307"/>
      <c r="I399" s="308"/>
    </row>
    <row r="400" spans="1:9" s="298" customFormat="1" ht="17.25" customHeight="1" x14ac:dyDescent="0.25">
      <c r="A400" s="299"/>
      <c r="B400" s="304"/>
      <c r="C400" s="305"/>
      <c r="D400" s="306"/>
      <c r="E400" s="305"/>
      <c r="F400" s="305"/>
      <c r="G400" s="305"/>
      <c r="H400" s="307"/>
      <c r="I400" s="308"/>
    </row>
    <row r="401" spans="1:9" s="298" customFormat="1" ht="17.25" customHeight="1" x14ac:dyDescent="0.25">
      <c r="A401" s="299"/>
      <c r="B401" s="304"/>
      <c r="C401" s="305"/>
      <c r="D401" s="306"/>
      <c r="E401" s="305"/>
      <c r="F401" s="305"/>
      <c r="G401" s="305"/>
      <c r="H401" s="307"/>
      <c r="I401" s="308"/>
    </row>
    <row r="402" spans="1:9" s="298" customFormat="1" ht="17.25" customHeight="1" x14ac:dyDescent="0.25">
      <c r="A402" s="299"/>
      <c r="B402" s="304"/>
      <c r="C402" s="305"/>
      <c r="D402" s="306"/>
      <c r="E402" s="305"/>
      <c r="F402" s="305"/>
      <c r="G402" s="305"/>
      <c r="H402" s="307"/>
      <c r="I402" s="308"/>
    </row>
    <row r="403" spans="1:9" s="298" customFormat="1" ht="17.25" customHeight="1" x14ac:dyDescent="0.25">
      <c r="A403" s="299"/>
      <c r="B403" s="304"/>
      <c r="C403" s="305"/>
      <c r="D403" s="306"/>
      <c r="E403" s="305"/>
      <c r="F403" s="305"/>
      <c r="G403" s="305"/>
      <c r="H403" s="307"/>
      <c r="I403" s="308"/>
    </row>
    <row r="404" spans="1:9" s="298" customFormat="1" ht="17.25" customHeight="1" x14ac:dyDescent="0.25">
      <c r="A404" s="299"/>
      <c r="B404" s="304"/>
      <c r="C404" s="305"/>
      <c r="D404" s="306"/>
      <c r="E404" s="305"/>
      <c r="F404" s="305"/>
      <c r="G404" s="305"/>
      <c r="H404" s="307"/>
      <c r="I404" s="308"/>
    </row>
    <row r="405" spans="1:9" s="298" customFormat="1" ht="17.25" customHeight="1" x14ac:dyDescent="0.25">
      <c r="A405" s="299"/>
      <c r="B405" s="304"/>
      <c r="C405" s="305"/>
      <c r="D405" s="306"/>
      <c r="E405" s="305"/>
      <c r="F405" s="305"/>
      <c r="G405" s="305"/>
      <c r="H405" s="307"/>
      <c r="I405" s="308"/>
    </row>
    <row r="406" spans="1:9" s="298" customFormat="1" ht="17.25" customHeight="1" x14ac:dyDescent="0.25">
      <c r="A406" s="299"/>
      <c r="B406" s="304"/>
      <c r="C406" s="305"/>
      <c r="D406" s="306"/>
      <c r="E406" s="305"/>
      <c r="F406" s="305"/>
      <c r="G406" s="305"/>
      <c r="H406" s="307"/>
      <c r="I406" s="308"/>
    </row>
    <row r="407" spans="1:9" s="298" customFormat="1" ht="17.25" customHeight="1" x14ac:dyDescent="0.25">
      <c r="A407" s="299"/>
      <c r="B407" s="304"/>
      <c r="C407" s="305"/>
      <c r="D407" s="306"/>
      <c r="E407" s="305"/>
      <c r="F407" s="305"/>
      <c r="G407" s="305"/>
      <c r="H407" s="307"/>
      <c r="I407" s="308"/>
    </row>
    <row r="408" spans="1:9" s="298" customFormat="1" ht="17.25" customHeight="1" x14ac:dyDescent="0.25">
      <c r="A408" s="299"/>
      <c r="B408" s="304"/>
      <c r="C408" s="305"/>
      <c r="D408" s="306"/>
      <c r="E408" s="305"/>
      <c r="F408" s="305"/>
      <c r="G408" s="305"/>
      <c r="H408" s="307"/>
      <c r="I408" s="308"/>
    </row>
    <row r="409" spans="1:9" s="298" customFormat="1" ht="17.25" customHeight="1" x14ac:dyDescent="0.25">
      <c r="A409" s="299"/>
      <c r="B409" s="304"/>
      <c r="C409" s="305"/>
      <c r="D409" s="306"/>
      <c r="E409" s="305"/>
      <c r="F409" s="305"/>
      <c r="G409" s="305"/>
      <c r="H409" s="307"/>
      <c r="I409" s="308"/>
    </row>
    <row r="410" spans="1:9" s="298" customFormat="1" ht="17.25" customHeight="1" x14ac:dyDescent="0.25">
      <c r="A410" s="299"/>
      <c r="B410" s="304"/>
      <c r="C410" s="305"/>
      <c r="D410" s="306"/>
      <c r="E410" s="305"/>
      <c r="F410" s="305"/>
      <c r="G410" s="305"/>
      <c r="H410" s="307"/>
      <c r="I410" s="308"/>
    </row>
    <row r="411" spans="1:9" s="298" customFormat="1" ht="17.25" customHeight="1" x14ac:dyDescent="0.25">
      <c r="A411" s="299"/>
      <c r="B411" s="304"/>
      <c r="C411" s="305"/>
      <c r="D411" s="306"/>
      <c r="E411" s="305"/>
      <c r="F411" s="305"/>
      <c r="G411" s="305"/>
      <c r="H411" s="307"/>
      <c r="I411" s="308"/>
    </row>
    <row r="412" spans="1:9" s="298" customFormat="1" ht="17.25" customHeight="1" x14ac:dyDescent="0.25">
      <c r="A412" s="299"/>
      <c r="B412" s="304"/>
      <c r="C412" s="305"/>
      <c r="D412" s="306"/>
      <c r="E412" s="305"/>
      <c r="F412" s="305"/>
      <c r="G412" s="305"/>
      <c r="H412" s="307"/>
      <c r="I412" s="308"/>
    </row>
    <row r="413" spans="1:9" s="298" customFormat="1" ht="17.25" customHeight="1" x14ac:dyDescent="0.25">
      <c r="A413" s="299"/>
      <c r="B413" s="304"/>
      <c r="C413" s="305"/>
      <c r="D413" s="306"/>
      <c r="E413" s="305"/>
      <c r="F413" s="305"/>
      <c r="G413" s="305"/>
      <c r="H413" s="307"/>
      <c r="I413" s="308"/>
    </row>
    <row r="414" spans="1:9" s="298" customFormat="1" ht="17.25" customHeight="1" x14ac:dyDescent="0.25">
      <c r="A414" s="299"/>
      <c r="B414" s="304"/>
      <c r="C414" s="305"/>
      <c r="D414" s="306"/>
      <c r="E414" s="305"/>
      <c r="F414" s="305"/>
      <c r="G414" s="305"/>
      <c r="H414" s="307"/>
      <c r="I414" s="308"/>
    </row>
    <row r="415" spans="1:9" s="298" customFormat="1" ht="17.25" customHeight="1" x14ac:dyDescent="0.25">
      <c r="A415" s="299"/>
      <c r="B415" s="304"/>
      <c r="C415" s="305"/>
      <c r="D415" s="306"/>
      <c r="E415" s="305"/>
      <c r="F415" s="305"/>
      <c r="G415" s="305"/>
      <c r="H415" s="307"/>
      <c r="I415" s="308"/>
    </row>
    <row r="416" spans="1:9" s="298" customFormat="1" ht="17.25" customHeight="1" x14ac:dyDescent="0.25">
      <c r="A416" s="299"/>
      <c r="B416" s="304"/>
      <c r="C416" s="305"/>
      <c r="D416" s="306"/>
      <c r="E416" s="305"/>
      <c r="F416" s="305"/>
      <c r="G416" s="305"/>
      <c r="H416" s="307"/>
      <c r="I416" s="308"/>
    </row>
    <row r="417" spans="1:9" s="298" customFormat="1" ht="17.25" customHeight="1" x14ac:dyDescent="0.25">
      <c r="A417" s="299"/>
      <c r="B417" s="304"/>
      <c r="C417" s="305"/>
      <c r="D417" s="306"/>
      <c r="E417" s="305"/>
      <c r="F417" s="305"/>
      <c r="G417" s="305"/>
      <c r="H417" s="307"/>
      <c r="I417" s="308"/>
    </row>
    <row r="418" spans="1:9" s="298" customFormat="1" ht="17.25" customHeight="1" x14ac:dyDescent="0.25">
      <c r="A418" s="299"/>
      <c r="B418" s="304"/>
      <c r="C418" s="305"/>
      <c r="D418" s="306"/>
      <c r="E418" s="305"/>
      <c r="F418" s="305"/>
      <c r="G418" s="305"/>
      <c r="H418" s="307"/>
      <c r="I418" s="308"/>
    </row>
    <row r="419" spans="1:9" s="298" customFormat="1" ht="17.25" customHeight="1" x14ac:dyDescent="0.25">
      <c r="A419" s="299"/>
      <c r="B419" s="304"/>
      <c r="C419" s="305"/>
      <c r="D419" s="306"/>
      <c r="E419" s="305"/>
      <c r="F419" s="305"/>
      <c r="G419" s="305"/>
      <c r="H419" s="307"/>
      <c r="I419" s="308"/>
    </row>
    <row r="420" spans="1:9" s="298" customFormat="1" ht="17.25" customHeight="1" x14ac:dyDescent="0.25">
      <c r="A420" s="299"/>
      <c r="B420" s="304"/>
      <c r="C420" s="305"/>
      <c r="D420" s="306"/>
      <c r="E420" s="305"/>
      <c r="F420" s="305"/>
      <c r="G420" s="305"/>
      <c r="H420" s="307"/>
      <c r="I420" s="308"/>
    </row>
    <row r="421" spans="1:9" s="298" customFormat="1" ht="17.25" customHeight="1" x14ac:dyDescent="0.25">
      <c r="A421" s="299"/>
      <c r="B421" s="304"/>
      <c r="C421" s="305"/>
      <c r="D421" s="306"/>
      <c r="E421" s="305"/>
      <c r="F421" s="305"/>
      <c r="G421" s="305"/>
      <c r="H421" s="307"/>
      <c r="I421" s="308"/>
    </row>
    <row r="422" spans="1:9" s="298" customFormat="1" ht="17.25" customHeight="1" x14ac:dyDescent="0.25">
      <c r="A422" s="299"/>
      <c r="B422" s="304"/>
      <c r="C422" s="305"/>
      <c r="D422" s="306"/>
      <c r="E422" s="305"/>
      <c r="F422" s="305"/>
      <c r="G422" s="305"/>
      <c r="H422" s="307"/>
      <c r="I422" s="308"/>
    </row>
    <row r="423" spans="1:9" s="298" customFormat="1" ht="17.25" customHeight="1" x14ac:dyDescent="0.25">
      <c r="A423" s="299"/>
      <c r="B423" s="304"/>
      <c r="C423" s="305"/>
      <c r="D423" s="306"/>
      <c r="E423" s="305"/>
      <c r="F423" s="305"/>
      <c r="G423" s="305"/>
      <c r="H423" s="307"/>
      <c r="I423" s="308"/>
    </row>
    <row r="424" spans="1:9" s="298" customFormat="1" ht="17.25" customHeight="1" x14ac:dyDescent="0.25">
      <c r="A424" s="299"/>
      <c r="B424" s="304"/>
      <c r="C424" s="305"/>
      <c r="D424" s="306"/>
      <c r="E424" s="305"/>
      <c r="F424" s="305"/>
      <c r="G424" s="305"/>
      <c r="H424" s="307"/>
      <c r="I424" s="308"/>
    </row>
    <row r="425" spans="1:9" s="298" customFormat="1" ht="17.25" customHeight="1" x14ac:dyDescent="0.25">
      <c r="A425" s="299"/>
      <c r="B425" s="304"/>
      <c r="C425" s="305"/>
      <c r="D425" s="306"/>
      <c r="E425" s="305"/>
      <c r="F425" s="305"/>
      <c r="G425" s="305"/>
      <c r="H425" s="307"/>
      <c r="I425" s="308"/>
    </row>
    <row r="426" spans="1:9" s="298" customFormat="1" ht="17.25" customHeight="1" x14ac:dyDescent="0.25">
      <c r="A426" s="299"/>
      <c r="B426" s="304"/>
      <c r="C426" s="305"/>
      <c r="D426" s="306"/>
      <c r="E426" s="305"/>
      <c r="F426" s="305"/>
      <c r="G426" s="305"/>
      <c r="H426" s="307"/>
      <c r="I426" s="308"/>
    </row>
    <row r="427" spans="1:9" s="298" customFormat="1" ht="17.25" customHeight="1" x14ac:dyDescent="0.25">
      <c r="A427" s="299"/>
      <c r="B427" s="304"/>
      <c r="C427" s="305"/>
      <c r="D427" s="306"/>
      <c r="E427" s="305"/>
      <c r="F427" s="305"/>
      <c r="G427" s="305"/>
      <c r="H427" s="307"/>
      <c r="I427" s="308"/>
    </row>
    <row r="428" spans="1:9" s="298" customFormat="1" ht="17.25" customHeight="1" x14ac:dyDescent="0.25">
      <c r="A428" s="299"/>
      <c r="B428" s="304"/>
      <c r="C428" s="305"/>
      <c r="D428" s="306"/>
      <c r="E428" s="305"/>
      <c r="F428" s="305"/>
      <c r="G428" s="305"/>
      <c r="H428" s="307"/>
      <c r="I428" s="308"/>
    </row>
    <row r="429" spans="1:9" s="298" customFormat="1" ht="17.25" customHeight="1" x14ac:dyDescent="0.25">
      <c r="A429" s="299"/>
      <c r="B429" s="304"/>
      <c r="C429" s="305"/>
      <c r="D429" s="306"/>
      <c r="E429" s="305"/>
      <c r="F429" s="305"/>
      <c r="G429" s="305"/>
      <c r="H429" s="307"/>
      <c r="I429" s="308"/>
    </row>
    <row r="430" spans="1:9" s="298" customFormat="1" ht="17.25" customHeight="1" x14ac:dyDescent="0.25">
      <c r="A430" s="299"/>
      <c r="B430" s="304"/>
      <c r="C430" s="305"/>
      <c r="D430" s="306"/>
      <c r="E430" s="305"/>
      <c r="F430" s="305"/>
      <c r="G430" s="305"/>
      <c r="H430" s="307"/>
      <c r="I430" s="308"/>
    </row>
    <row r="431" spans="1:9" s="298" customFormat="1" ht="17.25" customHeight="1" x14ac:dyDescent="0.25">
      <c r="A431" s="299"/>
      <c r="B431" s="304"/>
      <c r="C431" s="305"/>
      <c r="D431" s="306"/>
      <c r="E431" s="305"/>
      <c r="F431" s="305"/>
      <c r="G431" s="305"/>
      <c r="H431" s="307"/>
      <c r="I431" s="308"/>
    </row>
    <row r="432" spans="1:9" s="298" customFormat="1" ht="17.25" customHeight="1" x14ac:dyDescent="0.25">
      <c r="A432" s="299"/>
      <c r="B432" s="304"/>
      <c r="C432" s="305"/>
      <c r="D432" s="306"/>
      <c r="E432" s="305"/>
      <c r="F432" s="305"/>
      <c r="G432" s="305"/>
      <c r="H432" s="307"/>
      <c r="I432" s="308"/>
    </row>
    <row r="433" spans="1:9" s="298" customFormat="1" ht="17.25" customHeight="1" x14ac:dyDescent="0.25">
      <c r="A433" s="299"/>
      <c r="B433" s="304"/>
      <c r="C433" s="305"/>
      <c r="D433" s="306"/>
      <c r="E433" s="305"/>
      <c r="F433" s="305"/>
      <c r="G433" s="305"/>
      <c r="H433" s="307"/>
      <c r="I433" s="308"/>
    </row>
    <row r="434" spans="1:9" s="298" customFormat="1" ht="17.25" customHeight="1" x14ac:dyDescent="0.25">
      <c r="A434" s="299"/>
      <c r="B434" s="304"/>
      <c r="C434" s="305"/>
      <c r="D434" s="306"/>
      <c r="E434" s="305"/>
      <c r="F434" s="305"/>
      <c r="G434" s="305"/>
      <c r="H434" s="307"/>
      <c r="I434" s="308"/>
    </row>
    <row r="435" spans="1:9" s="298" customFormat="1" ht="17.25" customHeight="1" x14ac:dyDescent="0.25">
      <c r="A435" s="299"/>
      <c r="B435" s="304"/>
      <c r="C435" s="305"/>
      <c r="D435" s="306"/>
      <c r="E435" s="305"/>
      <c r="F435" s="305"/>
      <c r="G435" s="305"/>
      <c r="H435" s="307"/>
      <c r="I435" s="308"/>
    </row>
    <row r="436" spans="1:9" s="298" customFormat="1" ht="17.25" customHeight="1" x14ac:dyDescent="0.25">
      <c r="A436" s="299"/>
      <c r="B436" s="304"/>
      <c r="C436" s="305"/>
      <c r="D436" s="306"/>
      <c r="E436" s="305"/>
      <c r="F436" s="305"/>
      <c r="G436" s="305"/>
      <c r="H436" s="307"/>
      <c r="I436" s="308"/>
    </row>
    <row r="437" spans="1:9" s="298" customFormat="1" ht="17.25" customHeight="1" x14ac:dyDescent="0.25">
      <c r="A437" s="299"/>
      <c r="B437" s="304"/>
      <c r="C437" s="305"/>
      <c r="D437" s="306"/>
      <c r="E437" s="305"/>
      <c r="F437" s="305"/>
      <c r="G437" s="305"/>
      <c r="H437" s="307"/>
      <c r="I437" s="308"/>
    </row>
    <row r="438" spans="1:9" s="298" customFormat="1" ht="17.25" customHeight="1" x14ac:dyDescent="0.25">
      <c r="A438" s="299"/>
      <c r="B438" s="304"/>
      <c r="C438" s="305"/>
      <c r="D438" s="306"/>
      <c r="E438" s="305"/>
      <c r="F438" s="305"/>
      <c r="G438" s="305"/>
      <c r="H438" s="307"/>
      <c r="I438" s="308"/>
    </row>
    <row r="439" spans="1:9" s="298" customFormat="1" ht="17.25" customHeight="1" x14ac:dyDescent="0.25">
      <c r="A439" s="299"/>
      <c r="B439" s="304"/>
      <c r="C439" s="305"/>
      <c r="D439" s="306"/>
      <c r="E439" s="305"/>
      <c r="F439" s="305"/>
      <c r="G439" s="305"/>
      <c r="H439" s="307"/>
      <c r="I439" s="308"/>
    </row>
    <row r="440" spans="1:9" s="298" customFormat="1" ht="17.25" customHeight="1" x14ac:dyDescent="0.25">
      <c r="A440" s="299"/>
      <c r="B440" s="304"/>
      <c r="C440" s="305"/>
      <c r="D440" s="306"/>
      <c r="E440" s="305"/>
      <c r="F440" s="305"/>
      <c r="G440" s="305"/>
      <c r="H440" s="307"/>
      <c r="I440" s="308"/>
    </row>
    <row r="441" spans="1:9" s="298" customFormat="1" ht="17.25" customHeight="1" x14ac:dyDescent="0.25">
      <c r="A441" s="299"/>
      <c r="B441" s="304"/>
      <c r="C441" s="305"/>
      <c r="D441" s="306"/>
      <c r="E441" s="305"/>
      <c r="F441" s="305"/>
      <c r="G441" s="305"/>
      <c r="H441" s="307"/>
      <c r="I441" s="308"/>
    </row>
    <row r="442" spans="1:9" s="298" customFormat="1" ht="17.25" customHeight="1" x14ac:dyDescent="0.25">
      <c r="A442" s="299"/>
      <c r="B442" s="304"/>
      <c r="C442" s="305"/>
      <c r="D442" s="306"/>
      <c r="E442" s="305"/>
      <c r="F442" s="305"/>
      <c r="G442" s="305"/>
      <c r="H442" s="307"/>
      <c r="I442" s="308"/>
    </row>
    <row r="443" spans="1:9" s="298" customFormat="1" ht="17.25" customHeight="1" x14ac:dyDescent="0.25">
      <c r="A443" s="299"/>
      <c r="B443" s="304"/>
      <c r="C443" s="305"/>
      <c r="D443" s="306"/>
      <c r="E443" s="305"/>
      <c r="F443" s="305"/>
      <c r="G443" s="305"/>
      <c r="H443" s="307"/>
      <c r="I443" s="308"/>
    </row>
    <row r="444" spans="1:9" s="298" customFormat="1" ht="17.25" customHeight="1" x14ac:dyDescent="0.25">
      <c r="A444" s="299"/>
      <c r="B444" s="304"/>
      <c r="C444" s="305"/>
      <c r="D444" s="306"/>
      <c r="E444" s="305"/>
      <c r="F444" s="305"/>
      <c r="G444" s="305"/>
      <c r="H444" s="307"/>
      <c r="I444" s="308"/>
    </row>
    <row r="445" spans="1:9" s="298" customFormat="1" ht="17.25" customHeight="1" x14ac:dyDescent="0.25">
      <c r="A445" s="299"/>
      <c r="B445" s="304"/>
      <c r="C445" s="305"/>
      <c r="D445" s="306"/>
      <c r="E445" s="305"/>
      <c r="F445" s="305"/>
      <c r="G445" s="305"/>
      <c r="H445" s="307"/>
      <c r="I445" s="308"/>
    </row>
    <row r="446" spans="1:9" s="298" customFormat="1" ht="17.25" customHeight="1" x14ac:dyDescent="0.25">
      <c r="A446" s="299"/>
      <c r="B446" s="304"/>
      <c r="C446" s="305"/>
      <c r="D446" s="306"/>
      <c r="E446" s="305"/>
      <c r="F446" s="305"/>
      <c r="G446" s="305"/>
      <c r="H446" s="307"/>
      <c r="I446" s="308"/>
    </row>
    <row r="447" spans="1:9" s="298" customFormat="1" ht="17.25" customHeight="1" x14ac:dyDescent="0.25">
      <c r="A447" s="299"/>
      <c r="B447" s="304"/>
      <c r="C447" s="305"/>
      <c r="D447" s="306"/>
      <c r="E447" s="305"/>
      <c r="F447" s="305"/>
      <c r="G447" s="305"/>
      <c r="H447" s="307"/>
      <c r="I447" s="308"/>
    </row>
    <row r="448" spans="1:9" s="298" customFormat="1" ht="17.25" customHeight="1" x14ac:dyDescent="0.25">
      <c r="A448" s="299"/>
      <c r="B448" s="304"/>
      <c r="C448" s="305"/>
      <c r="D448" s="306"/>
      <c r="E448" s="305"/>
      <c r="F448" s="305"/>
      <c r="G448" s="305"/>
      <c r="H448" s="307"/>
      <c r="I448" s="308"/>
    </row>
    <row r="449" spans="1:9" s="298" customFormat="1" ht="17.25" customHeight="1" x14ac:dyDescent="0.25">
      <c r="A449" s="299"/>
      <c r="B449" s="304"/>
      <c r="C449" s="305"/>
      <c r="D449" s="306"/>
      <c r="E449" s="305"/>
      <c r="F449" s="305"/>
      <c r="G449" s="305"/>
      <c r="H449" s="307"/>
      <c r="I449" s="308"/>
    </row>
    <row r="450" spans="1:9" s="298" customFormat="1" ht="17.25" customHeight="1" x14ac:dyDescent="0.25">
      <c r="A450" s="299"/>
      <c r="B450" s="304"/>
      <c r="C450" s="305"/>
      <c r="D450" s="306"/>
      <c r="E450" s="305"/>
      <c r="F450" s="305"/>
      <c r="G450" s="305"/>
      <c r="H450" s="307"/>
      <c r="I450" s="308"/>
    </row>
    <row r="451" spans="1:9" s="298" customFormat="1" ht="17.25" customHeight="1" x14ac:dyDescent="0.25">
      <c r="A451" s="299"/>
      <c r="B451" s="304"/>
      <c r="C451" s="305"/>
      <c r="D451" s="306"/>
      <c r="E451" s="305"/>
      <c r="F451" s="305"/>
      <c r="G451" s="305"/>
      <c r="H451" s="307"/>
      <c r="I451" s="308"/>
    </row>
    <row r="452" spans="1:9" s="298" customFormat="1" ht="17.25" customHeight="1" x14ac:dyDescent="0.25">
      <c r="A452" s="299"/>
      <c r="B452" s="304"/>
      <c r="C452" s="305"/>
      <c r="D452" s="306"/>
      <c r="E452" s="305"/>
      <c r="F452" s="305"/>
      <c r="G452" s="305"/>
      <c r="H452" s="307"/>
      <c r="I452" s="308"/>
    </row>
    <row r="453" spans="1:9" s="298" customFormat="1" ht="17.25" customHeight="1" x14ac:dyDescent="0.25">
      <c r="A453" s="299"/>
      <c r="B453" s="304"/>
      <c r="C453" s="305"/>
      <c r="D453" s="306"/>
      <c r="E453" s="305"/>
      <c r="F453" s="305"/>
      <c r="G453" s="305"/>
      <c r="H453" s="307"/>
      <c r="I453" s="308"/>
    </row>
    <row r="454" spans="1:9" s="298" customFormat="1" ht="17.25" customHeight="1" x14ac:dyDescent="0.25">
      <c r="A454" s="299"/>
      <c r="B454" s="304"/>
      <c r="C454" s="305"/>
      <c r="D454" s="306"/>
      <c r="E454" s="305"/>
      <c r="F454" s="305"/>
      <c r="G454" s="305"/>
      <c r="H454" s="307"/>
      <c r="I454" s="308"/>
    </row>
    <row r="455" spans="1:9" s="298" customFormat="1" ht="17.25" customHeight="1" x14ac:dyDescent="0.25">
      <c r="A455" s="299"/>
      <c r="B455" s="304"/>
      <c r="C455" s="305"/>
      <c r="D455" s="306"/>
      <c r="E455" s="305"/>
      <c r="F455" s="305"/>
      <c r="G455" s="305"/>
      <c r="H455" s="307"/>
      <c r="I455" s="308"/>
    </row>
    <row r="456" spans="1:9" s="298" customFormat="1" ht="17.25" customHeight="1" x14ac:dyDescent="0.25">
      <c r="A456" s="299"/>
      <c r="B456" s="304"/>
      <c r="C456" s="305"/>
      <c r="D456" s="306"/>
      <c r="E456" s="305"/>
      <c r="F456" s="305"/>
      <c r="G456" s="305"/>
      <c r="H456" s="307"/>
      <c r="I456" s="308"/>
    </row>
    <row r="457" spans="1:9" s="298" customFormat="1" ht="17.25" customHeight="1" x14ac:dyDescent="0.25">
      <c r="A457" s="299"/>
      <c r="B457" s="304"/>
      <c r="C457" s="305"/>
      <c r="D457" s="306"/>
      <c r="E457" s="305"/>
      <c r="F457" s="305"/>
      <c r="G457" s="305"/>
      <c r="H457" s="307"/>
      <c r="I457" s="308"/>
    </row>
    <row r="458" spans="1:9" s="298" customFormat="1" ht="17.25" customHeight="1" x14ac:dyDescent="0.25">
      <c r="A458" s="299"/>
      <c r="B458" s="304"/>
      <c r="C458" s="305"/>
      <c r="D458" s="306"/>
      <c r="E458" s="305"/>
      <c r="F458" s="305"/>
      <c r="G458" s="305"/>
      <c r="H458" s="307"/>
      <c r="I458" s="308"/>
    </row>
    <row r="459" spans="1:9" s="298" customFormat="1" ht="17.25" customHeight="1" x14ac:dyDescent="0.25">
      <c r="A459" s="299"/>
      <c r="B459" s="304"/>
      <c r="C459" s="305"/>
      <c r="D459" s="306"/>
      <c r="E459" s="305"/>
      <c r="F459" s="305"/>
      <c r="G459" s="305"/>
      <c r="H459" s="307"/>
      <c r="I459" s="308"/>
    </row>
    <row r="460" spans="1:9" s="298" customFormat="1" ht="17.25" customHeight="1" x14ac:dyDescent="0.25">
      <c r="A460" s="299"/>
      <c r="B460" s="304"/>
      <c r="C460" s="305"/>
      <c r="D460" s="306"/>
      <c r="E460" s="305"/>
      <c r="F460" s="305"/>
      <c r="G460" s="305"/>
      <c r="H460" s="307"/>
      <c r="I460" s="308"/>
    </row>
    <row r="461" spans="1:9" s="298" customFormat="1" ht="17.25" customHeight="1" x14ac:dyDescent="0.25">
      <c r="A461" s="299"/>
      <c r="B461" s="304"/>
      <c r="C461" s="305"/>
      <c r="D461" s="306"/>
      <c r="E461" s="305"/>
      <c r="F461" s="305"/>
      <c r="G461" s="305"/>
      <c r="H461" s="307"/>
      <c r="I461" s="308"/>
    </row>
    <row r="462" spans="1:9" s="298" customFormat="1" ht="17.25" customHeight="1" x14ac:dyDescent="0.25">
      <c r="A462" s="299"/>
      <c r="B462" s="304"/>
      <c r="C462" s="305"/>
      <c r="D462" s="306"/>
      <c r="E462" s="305"/>
      <c r="F462" s="305"/>
      <c r="G462" s="305"/>
      <c r="H462" s="307"/>
      <c r="I462" s="308"/>
    </row>
    <row r="463" spans="1:9" s="298" customFormat="1" ht="17.25" customHeight="1" x14ac:dyDescent="0.25">
      <c r="A463" s="299"/>
      <c r="B463" s="304"/>
      <c r="C463" s="305"/>
      <c r="D463" s="306"/>
      <c r="E463" s="305"/>
      <c r="F463" s="305"/>
      <c r="G463" s="305"/>
      <c r="H463" s="307"/>
      <c r="I463" s="308"/>
    </row>
    <row r="464" spans="1:9" s="298" customFormat="1" ht="17.25" customHeight="1" x14ac:dyDescent="0.25">
      <c r="A464" s="299"/>
      <c r="B464" s="304"/>
      <c r="C464" s="305"/>
      <c r="D464" s="306"/>
      <c r="E464" s="305"/>
      <c r="F464" s="305"/>
      <c r="G464" s="305"/>
      <c r="H464" s="307"/>
      <c r="I464" s="308"/>
    </row>
    <row r="465" spans="1:9" s="298" customFormat="1" ht="17.25" customHeight="1" x14ac:dyDescent="0.25">
      <c r="A465" s="299"/>
      <c r="B465" s="304"/>
      <c r="C465" s="305"/>
      <c r="D465" s="306"/>
      <c r="E465" s="305"/>
      <c r="F465" s="305"/>
      <c r="G465" s="305"/>
      <c r="H465" s="307"/>
      <c r="I465" s="308"/>
    </row>
    <row r="466" spans="1:9" s="298" customFormat="1" ht="17.25" customHeight="1" x14ac:dyDescent="0.25">
      <c r="A466" s="299"/>
      <c r="B466" s="304"/>
      <c r="C466" s="305"/>
      <c r="D466" s="306"/>
      <c r="E466" s="305"/>
      <c r="F466" s="305"/>
      <c r="G466" s="305"/>
      <c r="H466" s="307"/>
      <c r="I466" s="308"/>
    </row>
    <row r="467" spans="1:9" s="298" customFormat="1" ht="17.25" customHeight="1" x14ac:dyDescent="0.25">
      <c r="A467" s="299"/>
      <c r="B467" s="304"/>
      <c r="C467" s="305"/>
      <c r="D467" s="306"/>
      <c r="E467" s="305"/>
      <c r="F467" s="305"/>
      <c r="G467" s="305"/>
      <c r="H467" s="307"/>
      <c r="I467" s="308"/>
    </row>
    <row r="468" spans="1:9" s="298" customFormat="1" ht="17.25" customHeight="1" x14ac:dyDescent="0.25">
      <c r="A468" s="299"/>
      <c r="B468" s="304"/>
      <c r="C468" s="305"/>
      <c r="D468" s="306"/>
      <c r="E468" s="305"/>
      <c r="F468" s="305"/>
      <c r="G468" s="305"/>
      <c r="H468" s="307"/>
      <c r="I468" s="308"/>
    </row>
    <row r="469" spans="1:9" s="298" customFormat="1" ht="17.25" customHeight="1" x14ac:dyDescent="0.25">
      <c r="A469" s="299"/>
      <c r="B469" s="304"/>
      <c r="C469" s="305"/>
      <c r="D469" s="306"/>
      <c r="E469" s="305"/>
      <c r="F469" s="305"/>
      <c r="G469" s="305"/>
      <c r="H469" s="307"/>
      <c r="I469" s="308"/>
    </row>
    <row r="470" spans="1:9" s="298" customFormat="1" ht="17.25" customHeight="1" x14ac:dyDescent="0.25">
      <c r="A470" s="299"/>
      <c r="B470" s="304"/>
      <c r="C470" s="305"/>
      <c r="D470" s="306"/>
      <c r="E470" s="305"/>
      <c r="F470" s="305"/>
      <c r="G470" s="305"/>
      <c r="H470" s="307"/>
      <c r="I470" s="308"/>
    </row>
    <row r="471" spans="1:9" s="298" customFormat="1" ht="17.25" customHeight="1" x14ac:dyDescent="0.25">
      <c r="A471" s="299"/>
      <c r="B471" s="304"/>
      <c r="C471" s="305"/>
      <c r="D471" s="306"/>
      <c r="E471" s="305"/>
      <c r="F471" s="305"/>
      <c r="G471" s="305"/>
      <c r="H471" s="307"/>
      <c r="I471" s="308"/>
    </row>
    <row r="472" spans="1:9" s="298" customFormat="1" ht="17.25" customHeight="1" x14ac:dyDescent="0.25">
      <c r="A472" s="299"/>
      <c r="B472" s="304"/>
      <c r="C472" s="305"/>
      <c r="D472" s="306"/>
      <c r="E472" s="305"/>
      <c r="F472" s="305"/>
      <c r="G472" s="305"/>
      <c r="H472" s="307"/>
      <c r="I472" s="308"/>
    </row>
    <row r="473" spans="1:9" s="298" customFormat="1" ht="17.25" customHeight="1" x14ac:dyDescent="0.25">
      <c r="A473" s="299"/>
      <c r="B473" s="304"/>
      <c r="C473" s="305"/>
      <c r="D473" s="306"/>
      <c r="E473" s="305"/>
      <c r="F473" s="305"/>
      <c r="G473" s="305"/>
      <c r="H473" s="307"/>
      <c r="I473" s="308"/>
    </row>
    <row r="474" spans="1:9" s="298" customFormat="1" ht="17.25" customHeight="1" x14ac:dyDescent="0.25">
      <c r="A474" s="299"/>
      <c r="B474" s="304"/>
      <c r="C474" s="305"/>
      <c r="D474" s="306"/>
      <c r="E474" s="305"/>
      <c r="F474" s="305"/>
      <c r="G474" s="305"/>
      <c r="H474" s="307"/>
      <c r="I474" s="308"/>
    </row>
    <row r="475" spans="1:9" s="298" customFormat="1" ht="17.25" customHeight="1" x14ac:dyDescent="0.25">
      <c r="A475" s="299"/>
      <c r="B475" s="304"/>
      <c r="C475" s="305"/>
      <c r="D475" s="306"/>
      <c r="E475" s="305"/>
      <c r="F475" s="305"/>
      <c r="G475" s="305"/>
      <c r="H475" s="307"/>
      <c r="I475" s="308"/>
    </row>
    <row r="476" spans="1:9" s="298" customFormat="1" ht="17.25" customHeight="1" x14ac:dyDescent="0.25">
      <c r="A476" s="299"/>
      <c r="B476" s="304"/>
      <c r="C476" s="305"/>
      <c r="D476" s="306"/>
      <c r="E476" s="305"/>
      <c r="F476" s="305"/>
      <c r="G476" s="305"/>
      <c r="H476" s="307"/>
      <c r="I476" s="308"/>
    </row>
    <row r="477" spans="1:9" s="298" customFormat="1" ht="17.25" customHeight="1" x14ac:dyDescent="0.25">
      <c r="A477" s="299"/>
      <c r="B477" s="304"/>
      <c r="C477" s="305"/>
      <c r="D477" s="306"/>
      <c r="E477" s="305"/>
      <c r="F477" s="305"/>
      <c r="G477" s="305"/>
      <c r="H477" s="307"/>
      <c r="I477" s="308"/>
    </row>
    <row r="478" spans="1:9" s="298" customFormat="1" ht="17.25" customHeight="1" x14ac:dyDescent="0.25">
      <c r="A478" s="299"/>
      <c r="B478" s="304"/>
      <c r="C478" s="305"/>
      <c r="D478" s="306"/>
      <c r="E478" s="305"/>
      <c r="F478" s="305"/>
      <c r="G478" s="305"/>
      <c r="H478" s="307"/>
      <c r="I478" s="308"/>
    </row>
    <row r="479" spans="1:9" s="298" customFormat="1" ht="17.25" customHeight="1" x14ac:dyDescent="0.25">
      <c r="A479" s="299"/>
      <c r="B479" s="304"/>
      <c r="C479" s="305"/>
      <c r="D479" s="306"/>
      <c r="E479" s="305"/>
      <c r="F479" s="305"/>
      <c r="G479" s="305"/>
      <c r="H479" s="307"/>
      <c r="I479" s="308"/>
    </row>
    <row r="480" spans="1:9" s="298" customFormat="1" ht="17.25" customHeight="1" x14ac:dyDescent="0.25">
      <c r="A480" s="299"/>
      <c r="B480" s="304"/>
      <c r="C480" s="305"/>
      <c r="D480" s="306"/>
      <c r="E480" s="305"/>
      <c r="F480" s="305"/>
      <c r="G480" s="305"/>
      <c r="H480" s="307"/>
      <c r="I480" s="308"/>
    </row>
    <row r="481" spans="1:9" s="298" customFormat="1" ht="17.25" customHeight="1" x14ac:dyDescent="0.25">
      <c r="A481" s="299"/>
      <c r="B481" s="304"/>
      <c r="C481" s="305"/>
      <c r="D481" s="306"/>
      <c r="E481" s="305"/>
      <c r="F481" s="305"/>
      <c r="G481" s="305"/>
      <c r="H481" s="307"/>
      <c r="I481" s="308"/>
    </row>
    <row r="482" spans="1:9" s="298" customFormat="1" ht="17.25" customHeight="1" x14ac:dyDescent="0.25">
      <c r="A482" s="299"/>
      <c r="B482" s="304"/>
      <c r="C482" s="305"/>
      <c r="D482" s="306"/>
      <c r="E482" s="305"/>
      <c r="F482" s="305"/>
      <c r="G482" s="305"/>
      <c r="H482" s="307"/>
      <c r="I482" s="308"/>
    </row>
    <row r="483" spans="1:9" s="298" customFormat="1" ht="17.25" customHeight="1" x14ac:dyDescent="0.25">
      <c r="A483" s="299"/>
      <c r="B483" s="304"/>
      <c r="C483" s="305"/>
      <c r="D483" s="306"/>
      <c r="E483" s="305"/>
      <c r="F483" s="305"/>
      <c r="G483" s="305"/>
      <c r="H483" s="307"/>
      <c r="I483" s="308"/>
    </row>
    <row r="484" spans="1:9" s="298" customFormat="1" ht="17.25" customHeight="1" x14ac:dyDescent="0.25">
      <c r="A484" s="299"/>
      <c r="B484" s="304"/>
      <c r="C484" s="305"/>
      <c r="D484" s="306"/>
      <c r="E484" s="305"/>
      <c r="F484" s="305"/>
      <c r="G484" s="305"/>
      <c r="H484" s="307"/>
      <c r="I484" s="308"/>
    </row>
    <row r="485" spans="1:9" s="298" customFormat="1" ht="17.25" customHeight="1" x14ac:dyDescent="0.25">
      <c r="A485" s="299"/>
      <c r="B485" s="304"/>
      <c r="C485" s="305"/>
      <c r="D485" s="306"/>
      <c r="E485" s="305"/>
      <c r="F485" s="305"/>
      <c r="G485" s="305"/>
      <c r="H485" s="307"/>
      <c r="I485" s="308"/>
    </row>
    <row r="486" spans="1:9" s="298" customFormat="1" ht="17.25" customHeight="1" x14ac:dyDescent="0.25">
      <c r="A486" s="299"/>
      <c r="B486" s="304"/>
      <c r="C486" s="305"/>
      <c r="D486" s="306"/>
      <c r="E486" s="305"/>
      <c r="F486" s="305"/>
      <c r="G486" s="305"/>
      <c r="H486" s="307"/>
      <c r="I486" s="308"/>
    </row>
    <row r="487" spans="1:9" s="298" customFormat="1" ht="17.25" customHeight="1" x14ac:dyDescent="0.25">
      <c r="A487" s="299"/>
      <c r="B487" s="304"/>
      <c r="C487" s="305"/>
      <c r="D487" s="306"/>
      <c r="E487" s="305"/>
      <c r="F487" s="305"/>
      <c r="G487" s="305"/>
      <c r="H487" s="307"/>
      <c r="I487" s="308"/>
    </row>
    <row r="488" spans="1:9" s="298" customFormat="1" ht="17.25" customHeight="1" x14ac:dyDescent="0.25">
      <c r="A488" s="299"/>
      <c r="B488" s="304"/>
      <c r="C488" s="305"/>
      <c r="D488" s="306"/>
      <c r="E488" s="305"/>
      <c r="F488" s="305"/>
      <c r="G488" s="305"/>
      <c r="H488" s="307"/>
      <c r="I488" s="308"/>
    </row>
    <row r="489" spans="1:9" s="298" customFormat="1" ht="17.25" customHeight="1" x14ac:dyDescent="0.25">
      <c r="A489" s="299"/>
      <c r="B489" s="304"/>
      <c r="C489" s="305"/>
      <c r="D489" s="306"/>
      <c r="E489" s="305"/>
      <c r="F489" s="305"/>
      <c r="G489" s="305"/>
      <c r="H489" s="307"/>
      <c r="I489" s="308"/>
    </row>
    <row r="490" spans="1:9" s="298" customFormat="1" ht="17.25" customHeight="1" x14ac:dyDescent="0.25">
      <c r="A490" s="299"/>
      <c r="B490" s="304"/>
      <c r="C490" s="305"/>
      <c r="D490" s="306"/>
      <c r="E490" s="305"/>
      <c r="F490" s="305"/>
      <c r="G490" s="305"/>
      <c r="H490" s="307"/>
      <c r="I490" s="308"/>
    </row>
    <row r="491" spans="1:9" s="298" customFormat="1" ht="17.25" customHeight="1" x14ac:dyDescent="0.25">
      <c r="A491" s="299"/>
      <c r="B491" s="304"/>
      <c r="C491" s="305"/>
      <c r="D491" s="306"/>
      <c r="E491" s="305"/>
      <c r="F491" s="305"/>
      <c r="G491" s="305"/>
      <c r="H491" s="307"/>
      <c r="I491" s="308"/>
    </row>
    <row r="492" spans="1:9" s="298" customFormat="1" ht="17.25" customHeight="1" x14ac:dyDescent="0.25">
      <c r="A492" s="299"/>
      <c r="B492" s="304"/>
      <c r="C492" s="305"/>
      <c r="D492" s="306"/>
      <c r="E492" s="305"/>
      <c r="F492" s="305"/>
      <c r="G492" s="305"/>
      <c r="H492" s="307"/>
      <c r="I492" s="308"/>
    </row>
    <row r="493" spans="1:9" s="298" customFormat="1" ht="17.25" customHeight="1" x14ac:dyDescent="0.25">
      <c r="A493" s="299"/>
      <c r="B493" s="304"/>
      <c r="C493" s="305"/>
      <c r="D493" s="306"/>
      <c r="E493" s="305"/>
      <c r="F493" s="305"/>
      <c r="G493" s="305"/>
      <c r="H493" s="307"/>
      <c r="I493" s="308"/>
    </row>
    <row r="494" spans="1:9" s="298" customFormat="1" ht="17.25" customHeight="1" x14ac:dyDescent="0.25">
      <c r="A494" s="299"/>
      <c r="B494" s="304"/>
      <c r="C494" s="305"/>
      <c r="D494" s="306"/>
      <c r="E494" s="305"/>
      <c r="F494" s="305"/>
      <c r="G494" s="305"/>
      <c r="H494" s="307"/>
      <c r="I494" s="308"/>
    </row>
    <row r="495" spans="1:9" s="298" customFormat="1" ht="17.25" customHeight="1" x14ac:dyDescent="0.25">
      <c r="A495" s="299"/>
      <c r="B495" s="304"/>
      <c r="C495" s="305"/>
      <c r="D495" s="306"/>
      <c r="E495" s="305"/>
      <c r="F495" s="305"/>
      <c r="G495" s="305"/>
      <c r="H495" s="307"/>
      <c r="I495" s="308"/>
    </row>
    <row r="496" spans="1:9" s="298" customFormat="1" ht="17.25" customHeight="1" x14ac:dyDescent="0.25">
      <c r="A496" s="299"/>
      <c r="B496" s="304"/>
      <c r="C496" s="305"/>
      <c r="D496" s="306"/>
      <c r="E496" s="305"/>
      <c r="F496" s="305"/>
      <c r="G496" s="305"/>
      <c r="H496" s="307"/>
      <c r="I496" s="308"/>
    </row>
    <row r="497" spans="1:9" s="298" customFormat="1" ht="17.25" customHeight="1" x14ac:dyDescent="0.25">
      <c r="A497" s="299"/>
      <c r="B497" s="304"/>
      <c r="C497" s="305"/>
      <c r="D497" s="306"/>
      <c r="E497" s="305"/>
      <c r="F497" s="305"/>
      <c r="G497" s="305"/>
      <c r="H497" s="307"/>
      <c r="I497" s="308"/>
    </row>
    <row r="498" spans="1:9" s="298" customFormat="1" ht="17.25" customHeight="1" x14ac:dyDescent="0.25">
      <c r="A498" s="299"/>
      <c r="B498" s="304"/>
      <c r="C498" s="305"/>
      <c r="D498" s="306"/>
      <c r="E498" s="305"/>
      <c r="F498" s="305"/>
      <c r="G498" s="305"/>
      <c r="H498" s="307"/>
      <c r="I498" s="308"/>
    </row>
    <row r="499" spans="1:9" s="298" customFormat="1" ht="17.25" customHeight="1" x14ac:dyDescent="0.25">
      <c r="A499" s="299"/>
      <c r="B499" s="304"/>
      <c r="C499" s="305"/>
      <c r="D499" s="306"/>
      <c r="E499" s="305"/>
      <c r="F499" s="305"/>
      <c r="G499" s="305"/>
      <c r="H499" s="307"/>
      <c r="I499" s="308"/>
    </row>
    <row r="500" spans="1:9" s="298" customFormat="1" ht="17.25" customHeight="1" x14ac:dyDescent="0.25">
      <c r="A500" s="299"/>
      <c r="B500" s="304"/>
      <c r="C500" s="305"/>
      <c r="D500" s="306"/>
      <c r="E500" s="305"/>
      <c r="F500" s="305"/>
      <c r="G500" s="305"/>
      <c r="H500" s="307"/>
      <c r="I500" s="308"/>
    </row>
    <row r="501" spans="1:9" s="298" customFormat="1" ht="17.25" customHeight="1" x14ac:dyDescent="0.25">
      <c r="A501" s="299"/>
      <c r="B501" s="304"/>
      <c r="C501" s="305"/>
      <c r="D501" s="306"/>
      <c r="E501" s="305"/>
      <c r="F501" s="305"/>
      <c r="G501" s="305"/>
      <c r="H501" s="307"/>
      <c r="I501" s="308"/>
    </row>
    <row r="502" spans="1:9" s="298" customFormat="1" ht="17.25" customHeight="1" x14ac:dyDescent="0.25">
      <c r="A502" s="299"/>
      <c r="B502" s="304"/>
      <c r="C502" s="305"/>
      <c r="D502" s="306"/>
      <c r="E502" s="305"/>
      <c r="F502" s="305"/>
      <c r="G502" s="305"/>
      <c r="H502" s="307"/>
      <c r="I502" s="308"/>
    </row>
    <row r="503" spans="1:9" s="298" customFormat="1" ht="17.25" customHeight="1" x14ac:dyDescent="0.25">
      <c r="A503" s="299"/>
      <c r="B503" s="304"/>
      <c r="C503" s="305"/>
      <c r="D503" s="306"/>
      <c r="E503" s="305"/>
      <c r="F503" s="305"/>
      <c r="G503" s="305"/>
      <c r="H503" s="307"/>
      <c r="I503" s="308"/>
    </row>
    <row r="504" spans="1:9" s="298" customFormat="1" ht="17.25" customHeight="1" x14ac:dyDescent="0.25">
      <c r="A504" s="299"/>
      <c r="B504" s="304"/>
      <c r="C504" s="305"/>
      <c r="D504" s="306"/>
      <c r="E504" s="305"/>
      <c r="F504" s="305"/>
      <c r="G504" s="305"/>
      <c r="H504" s="307"/>
      <c r="I504" s="308"/>
    </row>
    <row r="505" spans="1:9" s="298" customFormat="1" ht="17.25" customHeight="1" x14ac:dyDescent="0.25">
      <c r="A505" s="299"/>
      <c r="B505" s="304"/>
      <c r="C505" s="305"/>
      <c r="D505" s="306"/>
      <c r="E505" s="305"/>
      <c r="F505" s="305"/>
      <c r="G505" s="305"/>
      <c r="H505" s="307"/>
      <c r="I505" s="308"/>
    </row>
    <row r="506" spans="1:9" s="298" customFormat="1" ht="17.25" customHeight="1" x14ac:dyDescent="0.25">
      <c r="A506" s="299"/>
      <c r="B506" s="304"/>
      <c r="C506" s="305"/>
      <c r="D506" s="306"/>
      <c r="E506" s="305"/>
      <c r="F506" s="305"/>
      <c r="G506" s="305"/>
      <c r="H506" s="307"/>
      <c r="I506" s="308"/>
    </row>
    <row r="507" spans="1:9" s="298" customFormat="1" ht="17.25" customHeight="1" x14ac:dyDescent="0.25">
      <c r="A507" s="299"/>
      <c r="B507" s="304"/>
      <c r="C507" s="305"/>
      <c r="D507" s="306"/>
      <c r="E507" s="305"/>
      <c r="F507" s="305"/>
      <c r="G507" s="305"/>
      <c r="H507" s="307"/>
      <c r="I507" s="308"/>
    </row>
    <row r="508" spans="1:9" s="298" customFormat="1" ht="17.25" customHeight="1" x14ac:dyDescent="0.25">
      <c r="A508" s="299"/>
      <c r="B508" s="304"/>
      <c r="C508" s="305"/>
      <c r="D508" s="306"/>
      <c r="E508" s="305"/>
      <c r="F508" s="305"/>
      <c r="G508" s="305"/>
      <c r="H508" s="307"/>
      <c r="I508" s="308"/>
    </row>
    <row r="509" spans="1:9" s="298" customFormat="1" ht="17.25" customHeight="1" x14ac:dyDescent="0.25">
      <c r="A509" s="299"/>
      <c r="B509" s="304"/>
      <c r="C509" s="305"/>
      <c r="D509" s="306"/>
      <c r="E509" s="305"/>
      <c r="F509" s="305"/>
      <c r="G509" s="305"/>
      <c r="H509" s="307"/>
      <c r="I509" s="308"/>
    </row>
    <row r="510" spans="1:9" s="298" customFormat="1" ht="17.25" customHeight="1" x14ac:dyDescent="0.25">
      <c r="A510" s="299"/>
      <c r="B510" s="304"/>
      <c r="C510" s="305"/>
      <c r="D510" s="306"/>
      <c r="E510" s="305"/>
      <c r="F510" s="305"/>
      <c r="G510" s="305"/>
      <c r="H510" s="307"/>
      <c r="I510" s="308"/>
    </row>
    <row r="511" spans="1:9" s="298" customFormat="1" ht="17.25" customHeight="1" x14ac:dyDescent="0.25">
      <c r="A511" s="299"/>
      <c r="B511" s="304"/>
      <c r="C511" s="305"/>
      <c r="D511" s="306"/>
      <c r="E511" s="305"/>
      <c r="F511" s="305"/>
      <c r="G511" s="305"/>
      <c r="H511" s="307"/>
      <c r="I511" s="308"/>
    </row>
    <row r="512" spans="1:9" s="298" customFormat="1" ht="17.25" customHeight="1" x14ac:dyDescent="0.25">
      <c r="A512" s="299"/>
      <c r="B512" s="304"/>
      <c r="C512" s="305"/>
      <c r="D512" s="306"/>
      <c r="E512" s="305"/>
      <c r="F512" s="305"/>
      <c r="G512" s="305"/>
      <c r="H512" s="307"/>
      <c r="I512" s="308"/>
    </row>
    <row r="513" spans="1:9" s="298" customFormat="1" ht="17.25" customHeight="1" x14ac:dyDescent="0.25">
      <c r="A513" s="299"/>
      <c r="B513" s="304"/>
      <c r="C513" s="305"/>
      <c r="D513" s="306"/>
      <c r="E513" s="305"/>
      <c r="F513" s="305"/>
      <c r="G513" s="305"/>
      <c r="H513" s="307"/>
      <c r="I513" s="308"/>
    </row>
    <row r="514" spans="1:9" s="298" customFormat="1" ht="17.25" customHeight="1" x14ac:dyDescent="0.25">
      <c r="A514" s="299"/>
      <c r="B514" s="304"/>
      <c r="C514" s="305"/>
      <c r="D514" s="306"/>
      <c r="E514" s="305"/>
      <c r="F514" s="305"/>
      <c r="G514" s="305"/>
      <c r="H514" s="307"/>
      <c r="I514" s="308"/>
    </row>
    <row r="515" spans="1:9" s="298" customFormat="1" ht="17.25" customHeight="1" x14ac:dyDescent="0.25">
      <c r="A515" s="299"/>
      <c r="B515" s="304"/>
      <c r="C515" s="305"/>
      <c r="D515" s="306"/>
      <c r="E515" s="305"/>
      <c r="F515" s="305"/>
      <c r="G515" s="305"/>
      <c r="H515" s="307"/>
      <c r="I515" s="308"/>
    </row>
    <row r="516" spans="1:9" s="298" customFormat="1" ht="17.25" customHeight="1" x14ac:dyDescent="0.25">
      <c r="A516" s="299"/>
      <c r="B516" s="304"/>
      <c r="C516" s="305"/>
      <c r="D516" s="306"/>
      <c r="E516" s="305"/>
      <c r="F516" s="305"/>
      <c r="G516" s="305"/>
      <c r="H516" s="307"/>
      <c r="I516" s="308"/>
    </row>
    <row r="517" spans="1:9" s="298" customFormat="1" ht="17.25" customHeight="1" x14ac:dyDescent="0.25">
      <c r="A517" s="299"/>
      <c r="B517" s="304"/>
      <c r="C517" s="305"/>
      <c r="D517" s="306"/>
      <c r="E517" s="305"/>
      <c r="F517" s="305"/>
      <c r="G517" s="305"/>
      <c r="H517" s="307"/>
      <c r="I517" s="308"/>
    </row>
    <row r="518" spans="1:9" s="298" customFormat="1" ht="17.25" customHeight="1" x14ac:dyDescent="0.25">
      <c r="A518" s="299"/>
      <c r="B518" s="304"/>
      <c r="C518" s="305"/>
      <c r="D518" s="306"/>
      <c r="E518" s="305"/>
      <c r="F518" s="305"/>
      <c r="G518" s="305"/>
      <c r="H518" s="307"/>
      <c r="I518" s="308"/>
    </row>
    <row r="519" spans="1:9" s="298" customFormat="1" ht="17.25" customHeight="1" x14ac:dyDescent="0.25">
      <c r="A519" s="299"/>
      <c r="B519" s="304"/>
      <c r="C519" s="305"/>
      <c r="D519" s="306"/>
      <c r="E519" s="305"/>
      <c r="F519" s="305"/>
      <c r="G519" s="305"/>
      <c r="H519" s="307"/>
      <c r="I519" s="308"/>
    </row>
    <row r="520" spans="1:9" s="298" customFormat="1" ht="17.25" customHeight="1" x14ac:dyDescent="0.25">
      <c r="A520" s="299"/>
      <c r="B520" s="304"/>
      <c r="C520" s="305"/>
      <c r="D520" s="306"/>
      <c r="E520" s="305"/>
      <c r="F520" s="305"/>
      <c r="G520" s="305"/>
      <c r="H520" s="307"/>
      <c r="I520" s="308"/>
    </row>
    <row r="521" spans="1:9" s="298" customFormat="1" ht="17.25" customHeight="1" x14ac:dyDescent="0.25">
      <c r="A521" s="299"/>
      <c r="B521" s="304"/>
      <c r="C521" s="305"/>
      <c r="D521" s="306"/>
      <c r="E521" s="305"/>
      <c r="F521" s="305"/>
      <c r="G521" s="305"/>
      <c r="H521" s="307"/>
      <c r="I521" s="308"/>
    </row>
    <row r="522" spans="1:9" s="298" customFormat="1" ht="17.25" customHeight="1" x14ac:dyDescent="0.25">
      <c r="A522" s="299"/>
      <c r="B522" s="304"/>
      <c r="C522" s="305"/>
      <c r="D522" s="306"/>
      <c r="E522" s="305"/>
      <c r="F522" s="305"/>
      <c r="G522" s="305"/>
      <c r="H522" s="307"/>
      <c r="I522" s="308"/>
    </row>
    <row r="523" spans="1:9" s="298" customFormat="1" ht="17.25" customHeight="1" x14ac:dyDescent="0.25">
      <c r="A523" s="299"/>
      <c r="B523" s="304"/>
      <c r="C523" s="305"/>
      <c r="D523" s="306"/>
      <c r="E523" s="305"/>
      <c r="F523" s="305"/>
      <c r="G523" s="305"/>
      <c r="H523" s="307"/>
      <c r="I523" s="308"/>
    </row>
    <row r="524" spans="1:9" s="298" customFormat="1" ht="17.25" customHeight="1" x14ac:dyDescent="0.25">
      <c r="A524" s="299"/>
      <c r="B524" s="304"/>
      <c r="C524" s="305"/>
      <c r="D524" s="306"/>
      <c r="E524" s="305"/>
      <c r="F524" s="305"/>
      <c r="G524" s="305"/>
      <c r="H524" s="307"/>
      <c r="I524" s="308"/>
    </row>
    <row r="525" spans="1:9" s="298" customFormat="1" ht="17.25" customHeight="1" x14ac:dyDescent="0.25">
      <c r="A525" s="299"/>
      <c r="B525" s="304"/>
      <c r="C525" s="305"/>
      <c r="D525" s="306"/>
      <c r="E525" s="305"/>
      <c r="F525" s="305"/>
      <c r="G525" s="305"/>
      <c r="H525" s="307"/>
      <c r="I525" s="308"/>
    </row>
    <row r="526" spans="1:9" s="298" customFormat="1" ht="17.25" customHeight="1" x14ac:dyDescent="0.25">
      <c r="A526" s="299"/>
      <c r="B526" s="304"/>
      <c r="C526" s="305"/>
      <c r="D526" s="306"/>
      <c r="E526" s="305"/>
      <c r="F526" s="305"/>
      <c r="G526" s="305"/>
      <c r="H526" s="307"/>
      <c r="I526" s="308"/>
    </row>
    <row r="527" spans="1:9" s="298" customFormat="1" ht="17.25" customHeight="1" x14ac:dyDescent="0.25">
      <c r="A527" s="299"/>
      <c r="B527" s="304"/>
      <c r="C527" s="305"/>
      <c r="D527" s="306"/>
      <c r="E527" s="305"/>
      <c r="F527" s="305"/>
      <c r="G527" s="305"/>
      <c r="H527" s="307"/>
      <c r="I527" s="308"/>
    </row>
    <row r="528" spans="1:9" s="298" customFormat="1" ht="17.25" customHeight="1" x14ac:dyDescent="0.25">
      <c r="A528" s="299"/>
      <c r="B528" s="304"/>
      <c r="C528" s="305"/>
      <c r="D528" s="306"/>
      <c r="E528" s="305"/>
      <c r="F528" s="305"/>
      <c r="G528" s="305"/>
      <c r="H528" s="307"/>
      <c r="I528" s="308"/>
    </row>
    <row r="529" spans="1:9" s="298" customFormat="1" ht="17.25" customHeight="1" x14ac:dyDescent="0.25">
      <c r="A529" s="299"/>
      <c r="B529" s="304"/>
      <c r="C529" s="305"/>
      <c r="D529" s="306"/>
      <c r="E529" s="305"/>
      <c r="F529" s="305"/>
      <c r="G529" s="305"/>
      <c r="H529" s="307"/>
      <c r="I529" s="308"/>
    </row>
    <row r="530" spans="1:9" s="298" customFormat="1" ht="17.25" customHeight="1" x14ac:dyDescent="0.25">
      <c r="A530" s="299"/>
      <c r="B530" s="304"/>
      <c r="C530" s="305"/>
      <c r="D530" s="306"/>
      <c r="E530" s="305"/>
      <c r="F530" s="305"/>
      <c r="G530" s="305"/>
      <c r="H530" s="307"/>
      <c r="I530" s="308"/>
    </row>
    <row r="531" spans="1:9" s="298" customFormat="1" ht="17.25" customHeight="1" x14ac:dyDescent="0.25">
      <c r="A531" s="299"/>
      <c r="B531" s="304"/>
      <c r="C531" s="305"/>
      <c r="D531" s="306"/>
      <c r="E531" s="305"/>
      <c r="F531" s="305"/>
      <c r="G531" s="305"/>
      <c r="H531" s="307"/>
      <c r="I531" s="308"/>
    </row>
    <row r="532" spans="1:9" s="298" customFormat="1" ht="17.25" customHeight="1" x14ac:dyDescent="0.25">
      <c r="A532" s="299"/>
      <c r="B532" s="304"/>
      <c r="C532" s="305"/>
      <c r="D532" s="306"/>
      <c r="E532" s="305"/>
      <c r="F532" s="305"/>
      <c r="G532" s="305"/>
      <c r="H532" s="307"/>
      <c r="I532" s="308"/>
    </row>
    <row r="533" spans="1:9" s="298" customFormat="1" ht="17.25" customHeight="1" x14ac:dyDescent="0.25">
      <c r="A533" s="299"/>
      <c r="B533" s="304"/>
      <c r="C533" s="305"/>
      <c r="D533" s="306"/>
      <c r="E533" s="305"/>
      <c r="F533" s="305"/>
      <c r="G533" s="305"/>
      <c r="H533" s="307"/>
      <c r="I533" s="308"/>
    </row>
    <row r="534" spans="1:9" s="298" customFormat="1" ht="17.25" customHeight="1" x14ac:dyDescent="0.25">
      <c r="A534" s="299"/>
      <c r="B534" s="304"/>
      <c r="C534" s="305"/>
      <c r="D534" s="306"/>
      <c r="E534" s="305"/>
      <c r="F534" s="305"/>
      <c r="G534" s="305"/>
      <c r="H534" s="307"/>
      <c r="I534" s="308"/>
    </row>
    <row r="535" spans="1:9" s="298" customFormat="1" ht="17.25" customHeight="1" x14ac:dyDescent="0.25">
      <c r="A535" s="299"/>
      <c r="B535" s="304"/>
      <c r="C535" s="305"/>
      <c r="D535" s="306"/>
      <c r="E535" s="305"/>
      <c r="F535" s="305"/>
      <c r="G535" s="305"/>
      <c r="H535" s="307"/>
      <c r="I535" s="308"/>
    </row>
    <row r="536" spans="1:9" s="298" customFormat="1" ht="17.25" customHeight="1" x14ac:dyDescent="0.25">
      <c r="A536" s="299"/>
      <c r="B536" s="304"/>
      <c r="C536" s="305"/>
      <c r="D536" s="306"/>
      <c r="E536" s="305"/>
      <c r="F536" s="305"/>
      <c r="G536" s="305"/>
      <c r="H536" s="307"/>
      <c r="I536" s="308"/>
    </row>
    <row r="537" spans="1:9" s="298" customFormat="1" ht="17.25" customHeight="1" x14ac:dyDescent="0.25">
      <c r="A537" s="299"/>
      <c r="B537" s="304"/>
      <c r="C537" s="305"/>
      <c r="D537" s="306"/>
      <c r="E537" s="305"/>
      <c r="F537" s="305"/>
      <c r="G537" s="305"/>
      <c r="H537" s="307"/>
      <c r="I537" s="308"/>
    </row>
    <row r="538" spans="1:9" s="298" customFormat="1" ht="17.25" customHeight="1" x14ac:dyDescent="0.25">
      <c r="A538" s="299"/>
      <c r="B538" s="304"/>
      <c r="C538" s="305"/>
      <c r="D538" s="306"/>
      <c r="E538" s="305"/>
      <c r="F538" s="305"/>
      <c r="G538" s="305"/>
      <c r="H538" s="307"/>
      <c r="I538" s="308"/>
    </row>
    <row r="539" spans="1:9" s="298" customFormat="1" ht="17.25" customHeight="1" x14ac:dyDescent="0.25">
      <c r="A539" s="299"/>
      <c r="B539" s="304"/>
      <c r="C539" s="305"/>
      <c r="D539" s="306"/>
      <c r="E539" s="305"/>
      <c r="F539" s="305"/>
      <c r="G539" s="305"/>
      <c r="H539" s="307"/>
      <c r="I539" s="308"/>
    </row>
    <row r="540" spans="1:9" s="298" customFormat="1" ht="17.25" customHeight="1" x14ac:dyDescent="0.25">
      <c r="A540" s="299"/>
      <c r="B540" s="304"/>
      <c r="C540" s="305"/>
      <c r="D540" s="306"/>
      <c r="E540" s="305"/>
      <c r="F540" s="305"/>
      <c r="G540" s="305"/>
      <c r="H540" s="307"/>
      <c r="I540" s="308"/>
    </row>
    <row r="541" spans="1:9" s="298" customFormat="1" ht="17.25" customHeight="1" x14ac:dyDescent="0.25">
      <c r="A541" s="299"/>
      <c r="B541" s="304"/>
      <c r="C541" s="305"/>
      <c r="D541" s="306"/>
      <c r="E541" s="305"/>
      <c r="F541" s="305"/>
      <c r="G541" s="305"/>
      <c r="H541" s="307"/>
      <c r="I541" s="308"/>
    </row>
    <row r="542" spans="1:9" s="298" customFormat="1" ht="17.25" customHeight="1" x14ac:dyDescent="0.25">
      <c r="A542" s="299"/>
      <c r="B542" s="304"/>
      <c r="C542" s="305"/>
      <c r="D542" s="306"/>
      <c r="E542" s="305"/>
      <c r="F542" s="305"/>
      <c r="G542" s="305"/>
      <c r="H542" s="307"/>
      <c r="I542" s="308"/>
    </row>
    <row r="543" spans="1:9" s="298" customFormat="1" ht="17.25" customHeight="1" x14ac:dyDescent="0.25">
      <c r="A543" s="299"/>
      <c r="B543" s="304"/>
      <c r="C543" s="305"/>
      <c r="D543" s="306"/>
      <c r="E543" s="305"/>
      <c r="F543" s="305"/>
      <c r="G543" s="305"/>
      <c r="H543" s="307"/>
      <c r="I543" s="308"/>
    </row>
    <row r="544" spans="1:9" s="298" customFormat="1" ht="17.25" customHeight="1" x14ac:dyDescent="0.25">
      <c r="A544" s="299"/>
      <c r="B544" s="304"/>
      <c r="C544" s="305"/>
      <c r="D544" s="306"/>
      <c r="E544" s="305"/>
      <c r="F544" s="305"/>
      <c r="G544" s="305"/>
      <c r="H544" s="307"/>
      <c r="I544" s="308"/>
    </row>
    <row r="545" spans="1:9" s="298" customFormat="1" ht="17.25" customHeight="1" x14ac:dyDescent="0.25">
      <c r="A545" s="299"/>
      <c r="B545" s="304"/>
      <c r="C545" s="305"/>
      <c r="D545" s="306"/>
      <c r="E545" s="305"/>
      <c r="F545" s="305"/>
      <c r="G545" s="305"/>
      <c r="H545" s="307"/>
      <c r="I545" s="308"/>
    </row>
    <row r="546" spans="1:9" s="298" customFormat="1" ht="17.25" customHeight="1" x14ac:dyDescent="0.25">
      <c r="A546" s="299"/>
      <c r="B546" s="304"/>
      <c r="C546" s="305"/>
      <c r="D546" s="306"/>
      <c r="E546" s="305"/>
      <c r="F546" s="305"/>
      <c r="G546" s="305"/>
      <c r="H546" s="307"/>
      <c r="I546" s="308"/>
    </row>
    <row r="547" spans="1:9" s="298" customFormat="1" ht="17.25" customHeight="1" x14ac:dyDescent="0.25">
      <c r="A547" s="299"/>
      <c r="B547" s="304"/>
      <c r="C547" s="305"/>
      <c r="D547" s="306"/>
      <c r="E547" s="305"/>
      <c r="F547" s="305"/>
      <c r="G547" s="305"/>
      <c r="H547" s="307"/>
      <c r="I547" s="308"/>
    </row>
    <row r="548" spans="1:9" s="298" customFormat="1" ht="17.25" customHeight="1" x14ac:dyDescent="0.25">
      <c r="A548" s="299"/>
      <c r="B548" s="304"/>
      <c r="C548" s="305"/>
      <c r="D548" s="306"/>
      <c r="E548" s="305"/>
      <c r="F548" s="305"/>
      <c r="G548" s="305"/>
      <c r="H548" s="307"/>
      <c r="I548" s="308"/>
    </row>
    <row r="549" spans="1:9" s="298" customFormat="1" ht="17.25" customHeight="1" x14ac:dyDescent="0.25">
      <c r="A549" s="299"/>
      <c r="B549" s="304"/>
      <c r="C549" s="305"/>
      <c r="D549" s="306"/>
      <c r="E549" s="305"/>
      <c r="F549" s="305"/>
      <c r="G549" s="305"/>
      <c r="H549" s="307"/>
      <c r="I549" s="308"/>
    </row>
    <row r="550" spans="1:9" s="298" customFormat="1" ht="17.25" customHeight="1" x14ac:dyDescent="0.25">
      <c r="A550" s="299"/>
      <c r="B550" s="304"/>
      <c r="C550" s="305"/>
      <c r="D550" s="306"/>
      <c r="E550" s="305"/>
      <c r="F550" s="305"/>
      <c r="G550" s="305"/>
      <c r="H550" s="307"/>
      <c r="I550" s="308"/>
    </row>
    <row r="551" spans="1:9" s="298" customFormat="1" ht="17.25" customHeight="1" x14ac:dyDescent="0.25">
      <c r="A551" s="299"/>
      <c r="B551" s="304"/>
      <c r="C551" s="305"/>
      <c r="D551" s="306"/>
      <c r="E551" s="305"/>
      <c r="F551" s="305"/>
      <c r="G551" s="305"/>
      <c r="H551" s="307"/>
      <c r="I551" s="308"/>
    </row>
    <row r="552" spans="1:9" s="298" customFormat="1" ht="17.25" customHeight="1" x14ac:dyDescent="0.25">
      <c r="A552" s="299"/>
      <c r="B552" s="304"/>
      <c r="C552" s="305"/>
      <c r="D552" s="306"/>
      <c r="E552" s="305"/>
      <c r="F552" s="305"/>
      <c r="G552" s="305"/>
      <c r="H552" s="307"/>
      <c r="I552" s="308"/>
    </row>
    <row r="553" spans="1:9" s="298" customFormat="1" ht="17.25" customHeight="1" x14ac:dyDescent="0.25">
      <c r="A553" s="299"/>
      <c r="B553" s="304"/>
      <c r="C553" s="305"/>
      <c r="D553" s="306"/>
      <c r="E553" s="305"/>
      <c r="F553" s="305"/>
      <c r="G553" s="305"/>
      <c r="H553" s="307"/>
      <c r="I553" s="308"/>
    </row>
    <row r="554" spans="1:9" s="298" customFormat="1" ht="17.25" customHeight="1" x14ac:dyDescent="0.25">
      <c r="A554" s="299"/>
      <c r="B554" s="304"/>
      <c r="C554" s="305"/>
      <c r="D554" s="306"/>
      <c r="E554" s="305"/>
      <c r="F554" s="305"/>
      <c r="G554" s="305"/>
      <c r="H554" s="307"/>
      <c r="I554" s="308"/>
    </row>
    <row r="555" spans="1:9" s="298" customFormat="1" ht="17.25" customHeight="1" x14ac:dyDescent="0.25">
      <c r="A555" s="299"/>
      <c r="B555" s="304"/>
      <c r="C555" s="305"/>
      <c r="D555" s="306"/>
      <c r="E555" s="305"/>
      <c r="F555" s="305"/>
      <c r="G555" s="305"/>
      <c r="H555" s="307"/>
      <c r="I555" s="308"/>
    </row>
    <row r="556" spans="1:9" s="298" customFormat="1" ht="17.25" customHeight="1" x14ac:dyDescent="0.25">
      <c r="A556" s="299"/>
      <c r="B556" s="304"/>
      <c r="C556" s="305"/>
      <c r="D556" s="306"/>
      <c r="E556" s="305"/>
      <c r="F556" s="305"/>
      <c r="G556" s="305"/>
      <c r="H556" s="307"/>
      <c r="I556" s="308"/>
    </row>
    <row r="557" spans="1:9" s="298" customFormat="1" ht="17.25" customHeight="1" x14ac:dyDescent="0.25">
      <c r="A557" s="299"/>
      <c r="B557" s="304"/>
      <c r="C557" s="305"/>
      <c r="D557" s="306"/>
      <c r="E557" s="305"/>
      <c r="F557" s="305"/>
      <c r="G557" s="305"/>
      <c r="H557" s="307"/>
      <c r="I557" s="308"/>
    </row>
    <row r="558" spans="1:9" s="298" customFormat="1" ht="17.25" customHeight="1" x14ac:dyDescent="0.25">
      <c r="A558" s="299"/>
      <c r="B558" s="304"/>
      <c r="C558" s="305"/>
      <c r="D558" s="306"/>
      <c r="E558" s="305"/>
      <c r="F558" s="305"/>
      <c r="G558" s="305"/>
      <c r="H558" s="307"/>
      <c r="I558" s="308"/>
    </row>
    <row r="559" spans="1:9" s="298" customFormat="1" ht="17.25" customHeight="1" x14ac:dyDescent="0.25">
      <c r="A559" s="299"/>
      <c r="B559" s="304"/>
      <c r="C559" s="305"/>
      <c r="D559" s="306"/>
      <c r="E559" s="305"/>
      <c r="F559" s="305"/>
      <c r="G559" s="305"/>
      <c r="H559" s="307"/>
      <c r="I559" s="308"/>
    </row>
    <row r="560" spans="1:9" s="298" customFormat="1" ht="17.25" customHeight="1" x14ac:dyDescent="0.25">
      <c r="A560" s="299"/>
      <c r="B560" s="304"/>
      <c r="C560" s="305"/>
      <c r="D560" s="306"/>
      <c r="E560" s="305"/>
      <c r="F560" s="305"/>
      <c r="G560" s="305"/>
      <c r="H560" s="307"/>
      <c r="I560" s="308"/>
    </row>
    <row r="561" spans="1:9" s="298" customFormat="1" ht="17.25" customHeight="1" x14ac:dyDescent="0.25">
      <c r="A561" s="299"/>
      <c r="B561" s="304"/>
      <c r="C561" s="305"/>
      <c r="D561" s="306"/>
      <c r="E561" s="305"/>
      <c r="F561" s="305"/>
      <c r="G561" s="305"/>
      <c r="H561" s="307"/>
      <c r="I561" s="308"/>
    </row>
    <row r="562" spans="1:9" s="298" customFormat="1" ht="17.25" customHeight="1" x14ac:dyDescent="0.25">
      <c r="A562" s="299"/>
      <c r="B562" s="304"/>
      <c r="C562" s="305"/>
      <c r="D562" s="306"/>
      <c r="E562" s="305"/>
      <c r="F562" s="305"/>
      <c r="G562" s="305"/>
      <c r="H562" s="307"/>
      <c r="I562" s="308"/>
    </row>
    <row r="563" spans="1:9" s="298" customFormat="1" ht="17.25" customHeight="1" x14ac:dyDescent="0.25">
      <c r="A563" s="299"/>
      <c r="B563" s="304"/>
      <c r="C563" s="305"/>
      <c r="D563" s="306"/>
      <c r="E563" s="305"/>
      <c r="F563" s="305"/>
      <c r="G563" s="305"/>
      <c r="H563" s="307"/>
      <c r="I563" s="308"/>
    </row>
    <row r="564" spans="1:9" s="298" customFormat="1" ht="17.25" customHeight="1" x14ac:dyDescent="0.25">
      <c r="A564" s="299"/>
      <c r="B564" s="304"/>
      <c r="C564" s="305"/>
      <c r="D564" s="306"/>
      <c r="E564" s="305"/>
      <c r="F564" s="305"/>
      <c r="G564" s="305"/>
      <c r="H564" s="307"/>
      <c r="I564" s="308"/>
    </row>
    <row r="565" spans="1:9" s="298" customFormat="1" ht="17.25" customHeight="1" x14ac:dyDescent="0.25">
      <c r="A565" s="299"/>
      <c r="B565" s="304"/>
      <c r="C565" s="305"/>
      <c r="D565" s="306"/>
      <c r="E565" s="305"/>
      <c r="F565" s="305"/>
      <c r="G565" s="305"/>
      <c r="H565" s="307"/>
      <c r="I565" s="308"/>
    </row>
    <row r="566" spans="1:9" s="298" customFormat="1" ht="17.25" customHeight="1" x14ac:dyDescent="0.25">
      <c r="A566" s="299"/>
      <c r="B566" s="304"/>
      <c r="C566" s="305"/>
      <c r="D566" s="306"/>
      <c r="E566" s="305"/>
      <c r="F566" s="305"/>
      <c r="G566" s="305"/>
      <c r="H566" s="307"/>
      <c r="I566" s="308"/>
    </row>
    <row r="567" spans="1:9" s="298" customFormat="1" ht="17.25" customHeight="1" x14ac:dyDescent="0.25">
      <c r="A567" s="299"/>
      <c r="B567" s="304"/>
      <c r="C567" s="305"/>
      <c r="D567" s="306"/>
      <c r="E567" s="305"/>
      <c r="F567" s="305"/>
      <c r="G567" s="305"/>
      <c r="H567" s="307"/>
      <c r="I567" s="308"/>
    </row>
    <row r="568" spans="1:9" s="298" customFormat="1" ht="17.25" customHeight="1" x14ac:dyDescent="0.25">
      <c r="A568" s="299"/>
      <c r="B568" s="304"/>
      <c r="C568" s="305"/>
      <c r="D568" s="306"/>
      <c r="E568" s="305"/>
      <c r="F568" s="305"/>
      <c r="G568" s="305"/>
      <c r="H568" s="307"/>
      <c r="I568" s="308"/>
    </row>
    <row r="569" spans="1:9" s="298" customFormat="1" ht="17.25" customHeight="1" x14ac:dyDescent="0.25">
      <c r="A569" s="299"/>
      <c r="B569" s="304"/>
      <c r="C569" s="305"/>
      <c r="D569" s="306"/>
      <c r="E569" s="305"/>
      <c r="F569" s="305"/>
      <c r="G569" s="305"/>
      <c r="H569" s="307"/>
      <c r="I569" s="308"/>
    </row>
    <row r="570" spans="1:9" s="298" customFormat="1" ht="17.25" customHeight="1" x14ac:dyDescent="0.25">
      <c r="A570" s="299"/>
      <c r="B570" s="304"/>
      <c r="C570" s="305"/>
      <c r="D570" s="306"/>
      <c r="E570" s="305"/>
      <c r="F570" s="305"/>
      <c r="G570" s="305"/>
      <c r="H570" s="307"/>
      <c r="I570" s="308"/>
    </row>
    <row r="571" spans="1:9" s="298" customFormat="1" ht="17.25" customHeight="1" x14ac:dyDescent="0.25">
      <c r="A571" s="299"/>
      <c r="B571" s="304"/>
      <c r="C571" s="305"/>
      <c r="D571" s="306"/>
      <c r="E571" s="305"/>
      <c r="F571" s="305"/>
      <c r="G571" s="305"/>
      <c r="H571" s="307"/>
      <c r="I571" s="308"/>
    </row>
    <row r="572" spans="1:9" s="298" customFormat="1" ht="17.25" customHeight="1" x14ac:dyDescent="0.25">
      <c r="A572" s="299"/>
      <c r="B572" s="304"/>
      <c r="C572" s="305"/>
      <c r="D572" s="306"/>
      <c r="E572" s="305"/>
      <c r="F572" s="305"/>
      <c r="G572" s="305"/>
      <c r="H572" s="307"/>
      <c r="I572" s="308"/>
    </row>
    <row r="573" spans="1:9" s="298" customFormat="1" ht="17.25" customHeight="1" x14ac:dyDescent="0.25">
      <c r="A573" s="299"/>
      <c r="B573" s="304"/>
      <c r="C573" s="305"/>
      <c r="D573" s="306"/>
      <c r="E573" s="305"/>
      <c r="F573" s="305"/>
      <c r="G573" s="305"/>
      <c r="H573" s="307"/>
      <c r="I573" s="308"/>
    </row>
    <row r="574" spans="1:9" s="298" customFormat="1" ht="17.25" customHeight="1" x14ac:dyDescent="0.25">
      <c r="A574" s="299"/>
      <c r="B574" s="304"/>
      <c r="C574" s="305"/>
      <c r="D574" s="306"/>
      <c r="E574" s="305"/>
      <c r="F574" s="305"/>
      <c r="G574" s="305"/>
      <c r="H574" s="307"/>
      <c r="I574" s="308"/>
    </row>
    <row r="575" spans="1:9" s="298" customFormat="1" ht="17.25" customHeight="1" x14ac:dyDescent="0.25">
      <c r="A575" s="299"/>
      <c r="B575" s="304"/>
      <c r="C575" s="305"/>
      <c r="D575" s="306"/>
      <c r="E575" s="305"/>
      <c r="F575" s="305"/>
      <c r="G575" s="305"/>
      <c r="H575" s="307"/>
      <c r="I575" s="308"/>
    </row>
    <row r="576" spans="1:9" s="298" customFormat="1" ht="17.25" customHeight="1" x14ac:dyDescent="0.25">
      <c r="A576" s="299"/>
      <c r="B576" s="304"/>
      <c r="C576" s="305"/>
      <c r="D576" s="306"/>
      <c r="E576" s="305"/>
      <c r="F576" s="305"/>
      <c r="G576" s="305"/>
      <c r="H576" s="307"/>
      <c r="I576" s="308"/>
    </row>
    <row r="577" spans="1:9" s="298" customFormat="1" ht="17.25" customHeight="1" x14ac:dyDescent="0.25">
      <c r="A577" s="299"/>
      <c r="B577" s="304"/>
      <c r="C577" s="305"/>
      <c r="D577" s="306"/>
      <c r="E577" s="305"/>
      <c r="F577" s="305"/>
      <c r="G577" s="305"/>
      <c r="H577" s="307"/>
      <c r="I577" s="308"/>
    </row>
    <row r="578" spans="1:9" s="298" customFormat="1" ht="17.25" customHeight="1" x14ac:dyDescent="0.25">
      <c r="A578" s="299"/>
      <c r="B578" s="304"/>
      <c r="C578" s="305"/>
      <c r="D578" s="306"/>
      <c r="E578" s="305"/>
      <c r="F578" s="305"/>
      <c r="G578" s="305"/>
      <c r="H578" s="307"/>
      <c r="I578" s="308"/>
    </row>
    <row r="579" spans="1:9" s="298" customFormat="1" ht="17.25" customHeight="1" x14ac:dyDescent="0.25">
      <c r="A579" s="299"/>
      <c r="B579" s="304"/>
      <c r="C579" s="305"/>
      <c r="D579" s="306"/>
      <c r="E579" s="305"/>
      <c r="F579" s="305"/>
      <c r="G579" s="305"/>
      <c r="H579" s="307"/>
      <c r="I579" s="308"/>
    </row>
    <row r="580" spans="1:9" s="298" customFormat="1" ht="17.25" customHeight="1" x14ac:dyDescent="0.25">
      <c r="A580" s="299"/>
      <c r="B580" s="304"/>
      <c r="C580" s="305"/>
      <c r="D580" s="306"/>
      <c r="E580" s="305"/>
      <c r="F580" s="305"/>
      <c r="G580" s="305"/>
      <c r="H580" s="307"/>
      <c r="I580" s="308"/>
    </row>
    <row r="581" spans="1:9" s="298" customFormat="1" ht="17.25" customHeight="1" x14ac:dyDescent="0.25">
      <c r="A581" s="299"/>
      <c r="B581" s="304"/>
      <c r="C581" s="305"/>
      <c r="D581" s="306"/>
      <c r="E581" s="305"/>
      <c r="F581" s="305"/>
      <c r="G581" s="305"/>
      <c r="H581" s="307"/>
      <c r="I581" s="308"/>
    </row>
    <row r="582" spans="1:9" s="298" customFormat="1" ht="17.25" customHeight="1" x14ac:dyDescent="0.25">
      <c r="A582" s="299"/>
      <c r="B582" s="304"/>
      <c r="C582" s="305"/>
      <c r="D582" s="306"/>
      <c r="E582" s="305"/>
      <c r="F582" s="305"/>
      <c r="G582" s="305"/>
      <c r="H582" s="307"/>
      <c r="I582" s="308"/>
    </row>
    <row r="583" spans="1:9" s="298" customFormat="1" ht="17.25" customHeight="1" x14ac:dyDescent="0.25">
      <c r="A583" s="299"/>
      <c r="B583" s="304"/>
      <c r="C583" s="305"/>
      <c r="D583" s="306"/>
      <c r="E583" s="305"/>
      <c r="F583" s="305"/>
      <c r="G583" s="305"/>
      <c r="H583" s="307"/>
      <c r="I583" s="308"/>
    </row>
    <row r="584" spans="1:9" s="298" customFormat="1" ht="17.25" customHeight="1" x14ac:dyDescent="0.25">
      <c r="A584" s="299"/>
      <c r="B584" s="304"/>
      <c r="C584" s="305"/>
      <c r="D584" s="306"/>
      <c r="E584" s="305"/>
      <c r="F584" s="305"/>
      <c r="G584" s="305"/>
      <c r="H584" s="307"/>
      <c r="I584" s="308"/>
    </row>
    <row r="585" spans="1:9" s="298" customFormat="1" ht="17.25" customHeight="1" x14ac:dyDescent="0.25">
      <c r="A585" s="299"/>
      <c r="B585" s="304"/>
      <c r="C585" s="305"/>
      <c r="D585" s="306"/>
      <c r="E585" s="305"/>
      <c r="F585" s="305"/>
      <c r="G585" s="305"/>
      <c r="H585" s="307"/>
      <c r="I585" s="308"/>
    </row>
    <row r="586" spans="1:9" s="298" customFormat="1" ht="17.25" customHeight="1" x14ac:dyDescent="0.25">
      <c r="A586" s="299"/>
      <c r="B586" s="304"/>
      <c r="C586" s="305"/>
      <c r="D586" s="306"/>
      <c r="E586" s="305"/>
      <c r="F586" s="305"/>
      <c r="G586" s="305"/>
      <c r="H586" s="307"/>
      <c r="I586" s="308"/>
    </row>
    <row r="587" spans="1:9" s="298" customFormat="1" ht="17.25" customHeight="1" x14ac:dyDescent="0.25">
      <c r="A587" s="299"/>
      <c r="B587" s="304"/>
      <c r="C587" s="305"/>
      <c r="D587" s="306"/>
      <c r="E587" s="305"/>
      <c r="F587" s="305"/>
      <c r="G587" s="305"/>
      <c r="H587" s="307"/>
      <c r="I587" s="308"/>
    </row>
    <row r="588" spans="1:9" s="298" customFormat="1" ht="17.25" customHeight="1" x14ac:dyDescent="0.25">
      <c r="A588" s="299"/>
      <c r="B588" s="304"/>
      <c r="C588" s="305"/>
      <c r="D588" s="306"/>
      <c r="E588" s="305"/>
      <c r="F588" s="305"/>
      <c r="G588" s="305"/>
      <c r="H588" s="307"/>
      <c r="I588" s="308"/>
    </row>
    <row r="589" spans="1:9" s="298" customFormat="1" ht="17.25" customHeight="1" x14ac:dyDescent="0.25">
      <c r="A589" s="299"/>
      <c r="B589" s="304"/>
      <c r="C589" s="305"/>
      <c r="D589" s="306"/>
      <c r="E589" s="305"/>
      <c r="F589" s="305"/>
      <c r="G589" s="305"/>
      <c r="H589" s="307"/>
      <c r="I589" s="308"/>
    </row>
    <row r="590" spans="1:9" s="298" customFormat="1" ht="17.25" customHeight="1" x14ac:dyDescent="0.25">
      <c r="A590" s="299"/>
      <c r="B590" s="304"/>
      <c r="C590" s="305"/>
      <c r="D590" s="306"/>
      <c r="E590" s="305"/>
      <c r="F590" s="305"/>
      <c r="G590" s="305"/>
      <c r="H590" s="307"/>
      <c r="I590" s="308"/>
    </row>
    <row r="591" spans="1:9" s="298" customFormat="1" ht="17.25" customHeight="1" x14ac:dyDescent="0.25">
      <c r="A591" s="299"/>
      <c r="B591" s="304"/>
      <c r="C591" s="305"/>
      <c r="D591" s="306"/>
      <c r="E591" s="305"/>
      <c r="F591" s="305"/>
      <c r="G591" s="305"/>
      <c r="H591" s="307"/>
      <c r="I591" s="308"/>
    </row>
    <row r="592" spans="1:9" s="298" customFormat="1" ht="17.25" customHeight="1" x14ac:dyDescent="0.25">
      <c r="A592" s="299"/>
      <c r="B592" s="304"/>
      <c r="C592" s="305"/>
      <c r="D592" s="306"/>
      <c r="E592" s="305"/>
      <c r="F592" s="305"/>
      <c r="G592" s="305"/>
      <c r="H592" s="307"/>
      <c r="I592" s="308"/>
    </row>
    <row r="593" spans="1:9" s="298" customFormat="1" ht="17.25" customHeight="1" x14ac:dyDescent="0.25">
      <c r="A593" s="299"/>
      <c r="B593" s="304"/>
      <c r="C593" s="305"/>
      <c r="D593" s="306"/>
      <c r="E593" s="305"/>
      <c r="F593" s="305"/>
      <c r="G593" s="305"/>
      <c r="H593" s="307"/>
      <c r="I593" s="308"/>
    </row>
    <row r="594" spans="1:9" s="298" customFormat="1" ht="17.25" customHeight="1" x14ac:dyDescent="0.25">
      <c r="A594" s="299"/>
      <c r="B594" s="304"/>
      <c r="C594" s="305"/>
      <c r="D594" s="306"/>
      <c r="E594" s="305"/>
      <c r="F594" s="305"/>
      <c r="G594" s="305"/>
      <c r="H594" s="307"/>
      <c r="I594" s="308"/>
    </row>
    <row r="595" spans="1:9" s="298" customFormat="1" ht="17.25" customHeight="1" x14ac:dyDescent="0.25">
      <c r="A595" s="299"/>
      <c r="B595" s="304"/>
      <c r="C595" s="305"/>
      <c r="D595" s="306"/>
      <c r="E595" s="305"/>
      <c r="F595" s="305"/>
      <c r="G595" s="305"/>
      <c r="H595" s="307"/>
      <c r="I595" s="308"/>
    </row>
    <row r="596" spans="1:9" s="298" customFormat="1" ht="17.25" customHeight="1" x14ac:dyDescent="0.25">
      <c r="A596" s="299"/>
      <c r="B596" s="304"/>
      <c r="C596" s="305"/>
      <c r="D596" s="306"/>
      <c r="E596" s="305"/>
      <c r="F596" s="305"/>
      <c r="G596" s="305"/>
      <c r="H596" s="307"/>
      <c r="I596" s="308"/>
    </row>
    <row r="597" spans="1:9" s="298" customFormat="1" ht="17.25" customHeight="1" x14ac:dyDescent="0.25">
      <c r="A597" s="299"/>
      <c r="B597" s="304"/>
      <c r="C597" s="305"/>
      <c r="D597" s="306"/>
      <c r="E597" s="305"/>
      <c r="F597" s="305"/>
      <c r="G597" s="305"/>
      <c r="H597" s="307"/>
      <c r="I597" s="308"/>
    </row>
    <row r="598" spans="1:9" s="298" customFormat="1" ht="17.25" customHeight="1" x14ac:dyDescent="0.25">
      <c r="A598" s="299"/>
      <c r="B598" s="304"/>
      <c r="C598" s="305"/>
      <c r="D598" s="306"/>
      <c r="E598" s="305"/>
      <c r="F598" s="305"/>
      <c r="G598" s="305"/>
      <c r="H598" s="307"/>
      <c r="I598" s="308"/>
    </row>
    <row r="599" spans="1:9" s="298" customFormat="1" ht="17.25" customHeight="1" x14ac:dyDescent="0.25">
      <c r="A599" s="299"/>
      <c r="B599" s="304"/>
      <c r="C599" s="305"/>
      <c r="D599" s="306"/>
      <c r="E599" s="305"/>
      <c r="F599" s="305"/>
      <c r="G599" s="305"/>
      <c r="H599" s="307"/>
      <c r="I599" s="308"/>
    </row>
    <row r="600" spans="1:9" s="298" customFormat="1" ht="17.25" customHeight="1" x14ac:dyDescent="0.25">
      <c r="A600" s="299"/>
      <c r="B600" s="304"/>
      <c r="C600" s="305"/>
      <c r="D600" s="306"/>
      <c r="E600" s="305"/>
      <c r="F600" s="305"/>
      <c r="G600" s="305"/>
      <c r="H600" s="307"/>
      <c r="I600" s="308"/>
    </row>
    <row r="601" spans="1:9" s="298" customFormat="1" ht="17.25" customHeight="1" x14ac:dyDescent="0.25">
      <c r="A601" s="299"/>
      <c r="B601" s="304"/>
      <c r="C601" s="305"/>
      <c r="D601" s="306"/>
      <c r="E601" s="305"/>
      <c r="F601" s="305"/>
      <c r="G601" s="305"/>
      <c r="H601" s="307"/>
      <c r="I601" s="308"/>
    </row>
    <row r="602" spans="1:9" s="298" customFormat="1" ht="17.25" customHeight="1" x14ac:dyDescent="0.25">
      <c r="A602" s="299"/>
      <c r="B602" s="304"/>
      <c r="C602" s="305"/>
      <c r="D602" s="306"/>
      <c r="E602" s="305"/>
      <c r="F602" s="305"/>
      <c r="G602" s="305"/>
      <c r="H602" s="307"/>
      <c r="I602" s="308"/>
    </row>
    <row r="603" spans="1:9" s="298" customFormat="1" ht="17.25" customHeight="1" x14ac:dyDescent="0.25">
      <c r="A603" s="299"/>
      <c r="B603" s="304"/>
      <c r="C603" s="305"/>
      <c r="D603" s="306"/>
      <c r="E603" s="305"/>
      <c r="F603" s="305"/>
      <c r="G603" s="305"/>
      <c r="H603" s="307"/>
      <c r="I603" s="308"/>
    </row>
    <row r="604" spans="1:9" s="298" customFormat="1" ht="17.25" customHeight="1" x14ac:dyDescent="0.25">
      <c r="A604" s="299"/>
      <c r="B604" s="304"/>
      <c r="C604" s="305"/>
      <c r="D604" s="306"/>
      <c r="E604" s="305"/>
      <c r="F604" s="305"/>
      <c r="G604" s="305"/>
      <c r="H604" s="307"/>
      <c r="I604" s="308"/>
    </row>
    <row r="605" spans="1:9" s="298" customFormat="1" ht="17.25" customHeight="1" x14ac:dyDescent="0.25">
      <c r="A605" s="299"/>
      <c r="B605" s="304"/>
      <c r="C605" s="305"/>
      <c r="D605" s="306"/>
      <c r="E605" s="305"/>
      <c r="F605" s="305"/>
      <c r="G605" s="305"/>
      <c r="H605" s="307"/>
      <c r="I605" s="308"/>
    </row>
    <row r="606" spans="1:9" s="298" customFormat="1" ht="17.25" customHeight="1" x14ac:dyDescent="0.25">
      <c r="A606" s="299"/>
      <c r="B606" s="304"/>
      <c r="C606" s="305"/>
      <c r="D606" s="306"/>
      <c r="E606" s="305"/>
      <c r="F606" s="305"/>
      <c r="G606" s="305"/>
      <c r="H606" s="307"/>
      <c r="I606" s="308"/>
    </row>
    <row r="607" spans="1:9" s="298" customFormat="1" ht="17.25" customHeight="1" x14ac:dyDescent="0.25">
      <c r="A607" s="299"/>
      <c r="B607" s="304"/>
      <c r="C607" s="305"/>
      <c r="D607" s="306"/>
      <c r="E607" s="305"/>
      <c r="F607" s="305"/>
      <c r="G607" s="305"/>
      <c r="H607" s="307"/>
      <c r="I607" s="308"/>
    </row>
    <row r="608" spans="1:9" s="298" customFormat="1" ht="17.25" customHeight="1" x14ac:dyDescent="0.25">
      <c r="A608" s="299"/>
      <c r="B608" s="304"/>
      <c r="C608" s="305"/>
      <c r="D608" s="306"/>
      <c r="E608" s="305"/>
      <c r="F608" s="305"/>
      <c r="G608" s="305"/>
      <c r="H608" s="307"/>
      <c r="I608" s="308"/>
    </row>
    <row r="609" spans="1:9" s="298" customFormat="1" ht="17.25" customHeight="1" x14ac:dyDescent="0.25">
      <c r="A609" s="299"/>
      <c r="B609" s="304"/>
      <c r="C609" s="305"/>
      <c r="D609" s="306"/>
      <c r="E609" s="305"/>
      <c r="F609" s="305"/>
      <c r="G609" s="305"/>
      <c r="H609" s="307"/>
      <c r="I609" s="308"/>
    </row>
    <row r="610" spans="1:9" s="298" customFormat="1" ht="17.25" customHeight="1" x14ac:dyDescent="0.25">
      <c r="A610" s="299"/>
      <c r="B610" s="304"/>
      <c r="C610" s="305"/>
      <c r="D610" s="306"/>
      <c r="E610" s="305"/>
      <c r="F610" s="305"/>
      <c r="G610" s="305"/>
      <c r="H610" s="307"/>
      <c r="I610" s="308"/>
    </row>
    <row r="611" spans="1:9" s="298" customFormat="1" ht="17.25" customHeight="1" x14ac:dyDescent="0.25">
      <c r="A611" s="299"/>
      <c r="B611" s="304"/>
      <c r="C611" s="305"/>
      <c r="D611" s="306"/>
      <c r="E611" s="305"/>
      <c r="F611" s="305"/>
      <c r="G611" s="305"/>
      <c r="H611" s="307"/>
      <c r="I611" s="308"/>
    </row>
    <row r="612" spans="1:9" s="298" customFormat="1" ht="17.25" customHeight="1" x14ac:dyDescent="0.25">
      <c r="A612" s="299"/>
      <c r="B612" s="304"/>
      <c r="C612" s="305"/>
      <c r="D612" s="306"/>
      <c r="E612" s="305"/>
      <c r="F612" s="305"/>
      <c r="G612" s="305"/>
      <c r="H612" s="307"/>
      <c r="I612" s="308"/>
    </row>
    <row r="613" spans="1:9" s="298" customFormat="1" ht="17.25" customHeight="1" x14ac:dyDescent="0.25">
      <c r="A613" s="299"/>
      <c r="B613" s="304"/>
      <c r="C613" s="305"/>
      <c r="D613" s="306"/>
      <c r="E613" s="305"/>
      <c r="F613" s="305"/>
      <c r="G613" s="305"/>
      <c r="H613" s="307"/>
      <c r="I613" s="308"/>
    </row>
    <row r="614" spans="1:9" s="298" customFormat="1" ht="17.25" customHeight="1" x14ac:dyDescent="0.25">
      <c r="A614" s="299"/>
      <c r="B614" s="304"/>
      <c r="C614" s="305"/>
      <c r="D614" s="306"/>
      <c r="E614" s="305"/>
      <c r="F614" s="305"/>
      <c r="G614" s="305"/>
      <c r="H614" s="307"/>
      <c r="I614" s="308"/>
    </row>
    <row r="615" spans="1:9" s="298" customFormat="1" ht="17.25" customHeight="1" x14ac:dyDescent="0.25">
      <c r="A615" s="299"/>
      <c r="B615" s="304"/>
      <c r="C615" s="305"/>
      <c r="D615" s="306"/>
      <c r="E615" s="305"/>
      <c r="F615" s="305"/>
      <c r="G615" s="305"/>
      <c r="H615" s="307"/>
      <c r="I615" s="308"/>
    </row>
    <row r="616" spans="1:9" s="298" customFormat="1" ht="17.25" customHeight="1" x14ac:dyDescent="0.25">
      <c r="A616" s="299"/>
      <c r="B616" s="304"/>
      <c r="C616" s="305"/>
      <c r="D616" s="306"/>
      <c r="E616" s="305"/>
      <c r="F616" s="305"/>
      <c r="G616" s="305"/>
      <c r="H616" s="307"/>
      <c r="I616" s="308"/>
    </row>
    <row r="617" spans="1:9" s="298" customFormat="1" ht="17.25" customHeight="1" x14ac:dyDescent="0.25">
      <c r="A617" s="299"/>
      <c r="B617" s="304"/>
      <c r="C617" s="305"/>
      <c r="D617" s="306"/>
      <c r="E617" s="305"/>
      <c r="F617" s="305"/>
      <c r="G617" s="305"/>
      <c r="H617" s="307"/>
      <c r="I617" s="308"/>
    </row>
    <row r="618" spans="1:9" s="298" customFormat="1" ht="17.25" customHeight="1" x14ac:dyDescent="0.25">
      <c r="A618" s="299"/>
      <c r="B618" s="304"/>
      <c r="C618" s="305"/>
      <c r="D618" s="306"/>
      <c r="E618" s="305"/>
      <c r="F618" s="305"/>
      <c r="G618" s="305"/>
      <c r="H618" s="307"/>
      <c r="I618" s="308"/>
    </row>
    <row r="619" spans="1:9" s="298" customFormat="1" ht="17.25" customHeight="1" x14ac:dyDescent="0.25">
      <c r="A619" s="299"/>
      <c r="B619" s="304"/>
      <c r="C619" s="305"/>
      <c r="D619" s="306"/>
      <c r="E619" s="305"/>
      <c r="F619" s="305"/>
      <c r="G619" s="305"/>
      <c r="H619" s="307"/>
      <c r="I619" s="308"/>
    </row>
    <row r="620" spans="1:9" s="298" customFormat="1" ht="17.25" customHeight="1" x14ac:dyDescent="0.25">
      <c r="A620" s="299"/>
      <c r="B620" s="304"/>
      <c r="C620" s="305"/>
      <c r="D620" s="306"/>
      <c r="E620" s="305"/>
      <c r="F620" s="305"/>
      <c r="G620" s="305"/>
      <c r="H620" s="307"/>
      <c r="I620" s="308"/>
    </row>
    <row r="621" spans="1:9" s="298" customFormat="1" ht="17.25" customHeight="1" x14ac:dyDescent="0.25">
      <c r="A621" s="299"/>
      <c r="B621" s="304"/>
      <c r="C621" s="305"/>
      <c r="D621" s="306"/>
      <c r="E621" s="305"/>
      <c r="F621" s="305"/>
      <c r="G621" s="305"/>
      <c r="H621" s="307"/>
      <c r="I621" s="308"/>
    </row>
    <row r="622" spans="1:9" s="298" customFormat="1" ht="17.25" customHeight="1" x14ac:dyDescent="0.25">
      <c r="A622" s="299"/>
      <c r="B622" s="304"/>
      <c r="C622" s="305"/>
      <c r="D622" s="306"/>
      <c r="E622" s="305"/>
      <c r="F622" s="305"/>
      <c r="G622" s="305"/>
      <c r="H622" s="307"/>
      <c r="I622" s="308"/>
    </row>
    <row r="623" spans="1:9" s="298" customFormat="1" ht="17.25" customHeight="1" x14ac:dyDescent="0.25">
      <c r="A623" s="299"/>
      <c r="B623" s="304"/>
      <c r="C623" s="305"/>
      <c r="D623" s="306"/>
      <c r="E623" s="305"/>
      <c r="F623" s="305"/>
      <c r="G623" s="305"/>
      <c r="H623" s="307"/>
      <c r="I623" s="308"/>
    </row>
    <row r="624" spans="1:9" s="298" customFormat="1" ht="17.25" customHeight="1" x14ac:dyDescent="0.25">
      <c r="A624" s="299"/>
      <c r="B624" s="304"/>
      <c r="C624" s="305"/>
      <c r="D624" s="306"/>
      <c r="E624" s="305"/>
      <c r="F624" s="305"/>
      <c r="G624" s="305"/>
      <c r="H624" s="307"/>
      <c r="I624" s="308"/>
    </row>
    <row r="625" spans="1:9" s="298" customFormat="1" ht="17.25" customHeight="1" x14ac:dyDescent="0.25">
      <c r="A625" s="299"/>
      <c r="B625" s="304"/>
      <c r="C625" s="305"/>
      <c r="D625" s="306"/>
      <c r="E625" s="305"/>
      <c r="F625" s="305"/>
      <c r="G625" s="305"/>
      <c r="H625" s="307"/>
      <c r="I625" s="308"/>
    </row>
    <row r="626" spans="1:9" s="298" customFormat="1" ht="17.25" customHeight="1" x14ac:dyDescent="0.25">
      <c r="A626" s="299"/>
      <c r="B626" s="304"/>
      <c r="C626" s="305"/>
      <c r="D626" s="306"/>
      <c r="E626" s="305"/>
      <c r="F626" s="305"/>
      <c r="G626" s="305"/>
      <c r="H626" s="307"/>
      <c r="I626" s="308"/>
    </row>
    <row r="627" spans="1:9" s="298" customFormat="1" ht="17.25" customHeight="1" x14ac:dyDescent="0.25">
      <c r="A627" s="299"/>
      <c r="B627" s="304"/>
      <c r="C627" s="305"/>
      <c r="D627" s="306"/>
      <c r="E627" s="305"/>
      <c r="F627" s="305"/>
      <c r="G627" s="305"/>
      <c r="H627" s="307"/>
      <c r="I627" s="308"/>
    </row>
    <row r="628" spans="1:9" s="298" customFormat="1" ht="17.25" customHeight="1" x14ac:dyDescent="0.25">
      <c r="A628" s="299"/>
      <c r="B628" s="304"/>
      <c r="C628" s="305"/>
      <c r="D628" s="306"/>
      <c r="E628" s="305"/>
      <c r="F628" s="305"/>
      <c r="G628" s="305"/>
      <c r="H628" s="307"/>
      <c r="I628" s="308"/>
    </row>
    <row r="629" spans="1:9" s="298" customFormat="1" ht="17.25" customHeight="1" x14ac:dyDescent="0.25">
      <c r="A629" s="299"/>
      <c r="B629" s="304"/>
      <c r="C629" s="305"/>
      <c r="D629" s="306"/>
      <c r="E629" s="305"/>
      <c r="F629" s="305"/>
      <c r="G629" s="305"/>
      <c r="H629" s="307"/>
      <c r="I629" s="308"/>
    </row>
    <row r="630" spans="1:9" s="298" customFormat="1" ht="17.25" customHeight="1" x14ac:dyDescent="0.25">
      <c r="A630" s="299"/>
      <c r="B630" s="304"/>
      <c r="C630" s="305"/>
      <c r="D630" s="306"/>
      <c r="E630" s="305"/>
      <c r="F630" s="305"/>
      <c r="G630" s="305"/>
      <c r="H630" s="307"/>
      <c r="I630" s="308"/>
    </row>
    <row r="631" spans="1:9" s="298" customFormat="1" ht="17.25" customHeight="1" x14ac:dyDescent="0.25">
      <c r="A631" s="299"/>
      <c r="B631" s="304"/>
      <c r="C631" s="305"/>
      <c r="D631" s="306"/>
      <c r="E631" s="305"/>
      <c r="F631" s="305"/>
      <c r="G631" s="305"/>
      <c r="H631" s="307"/>
      <c r="I631" s="308"/>
    </row>
    <row r="632" spans="1:9" s="298" customFormat="1" ht="17.25" customHeight="1" x14ac:dyDescent="0.25">
      <c r="A632" s="299"/>
      <c r="B632" s="304"/>
      <c r="C632" s="305"/>
      <c r="D632" s="306"/>
      <c r="E632" s="305"/>
      <c r="F632" s="305"/>
      <c r="G632" s="305"/>
      <c r="H632" s="307"/>
      <c r="I632" s="308"/>
    </row>
    <row r="633" spans="1:9" s="298" customFormat="1" ht="17.25" customHeight="1" x14ac:dyDescent="0.25">
      <c r="A633" s="299"/>
      <c r="B633" s="304"/>
      <c r="C633" s="305"/>
      <c r="D633" s="306"/>
      <c r="E633" s="305"/>
      <c r="F633" s="305"/>
      <c r="G633" s="305"/>
      <c r="H633" s="307"/>
      <c r="I633" s="308"/>
    </row>
    <row r="634" spans="1:9" s="298" customFormat="1" ht="17.25" customHeight="1" x14ac:dyDescent="0.25">
      <c r="A634" s="299"/>
      <c r="B634" s="304"/>
      <c r="C634" s="305"/>
      <c r="D634" s="306"/>
      <c r="E634" s="305"/>
      <c r="F634" s="305"/>
      <c r="G634" s="305"/>
      <c r="H634" s="307"/>
      <c r="I634" s="308"/>
    </row>
    <row r="635" spans="1:9" s="298" customFormat="1" ht="17.25" customHeight="1" x14ac:dyDescent="0.25">
      <c r="A635" s="299"/>
      <c r="B635" s="304"/>
      <c r="C635" s="305"/>
      <c r="D635" s="306"/>
      <c r="E635" s="305"/>
      <c r="F635" s="305"/>
      <c r="G635" s="305"/>
      <c r="H635" s="307"/>
      <c r="I635" s="308"/>
    </row>
    <row r="636" spans="1:9" s="298" customFormat="1" ht="17.25" customHeight="1" x14ac:dyDescent="0.25">
      <c r="A636" s="299"/>
      <c r="B636" s="304"/>
      <c r="C636" s="305"/>
      <c r="D636" s="306"/>
      <c r="E636" s="305"/>
      <c r="F636" s="305"/>
      <c r="G636" s="305"/>
      <c r="H636" s="307"/>
      <c r="I636" s="308"/>
    </row>
    <row r="637" spans="1:9" s="298" customFormat="1" ht="17.25" customHeight="1" x14ac:dyDescent="0.25">
      <c r="A637" s="299"/>
      <c r="B637" s="304"/>
      <c r="C637" s="305"/>
      <c r="D637" s="306"/>
      <c r="E637" s="305"/>
      <c r="F637" s="305"/>
      <c r="G637" s="305"/>
      <c r="H637" s="307"/>
      <c r="I637" s="308"/>
    </row>
    <row r="638" spans="1:9" s="298" customFormat="1" ht="17.25" customHeight="1" x14ac:dyDescent="0.25">
      <c r="A638" s="299"/>
      <c r="B638" s="304"/>
      <c r="C638" s="305"/>
      <c r="D638" s="306"/>
      <c r="E638" s="305"/>
      <c r="F638" s="305"/>
      <c r="G638" s="305"/>
      <c r="H638" s="307"/>
      <c r="I638" s="308"/>
    </row>
    <row r="639" spans="1:9" s="298" customFormat="1" ht="17.25" customHeight="1" x14ac:dyDescent="0.25">
      <c r="A639" s="299"/>
      <c r="B639" s="304"/>
      <c r="C639" s="305"/>
      <c r="D639" s="306"/>
      <c r="E639" s="305"/>
      <c r="F639" s="305"/>
      <c r="G639" s="305"/>
      <c r="H639" s="307"/>
      <c r="I639" s="308"/>
    </row>
    <row r="640" spans="1:9" s="298" customFormat="1" ht="17.25" customHeight="1" x14ac:dyDescent="0.25">
      <c r="A640" s="299"/>
      <c r="B640" s="304"/>
      <c r="C640" s="305"/>
      <c r="D640" s="306"/>
      <c r="E640" s="305"/>
      <c r="F640" s="305"/>
      <c r="G640" s="305"/>
      <c r="H640" s="307"/>
      <c r="I640" s="308"/>
    </row>
    <row r="641" spans="1:9" s="298" customFormat="1" ht="17.25" customHeight="1" x14ac:dyDescent="0.25">
      <c r="A641" s="299"/>
      <c r="B641" s="304"/>
      <c r="C641" s="305"/>
      <c r="D641" s="306"/>
      <c r="E641" s="305"/>
      <c r="F641" s="305"/>
      <c r="G641" s="305"/>
      <c r="H641" s="307"/>
      <c r="I641" s="308"/>
    </row>
    <row r="642" spans="1:9" s="298" customFormat="1" ht="17.25" customHeight="1" x14ac:dyDescent="0.25">
      <c r="A642" s="299"/>
      <c r="B642" s="304"/>
      <c r="C642" s="305"/>
      <c r="D642" s="306"/>
      <c r="E642" s="305"/>
      <c r="F642" s="305"/>
      <c r="G642" s="305"/>
      <c r="H642" s="307"/>
      <c r="I642" s="308"/>
    </row>
    <row r="643" spans="1:9" s="298" customFormat="1" ht="17.25" customHeight="1" x14ac:dyDescent="0.25">
      <c r="A643" s="299"/>
      <c r="B643" s="304"/>
      <c r="C643" s="305"/>
      <c r="D643" s="306"/>
      <c r="E643" s="305"/>
      <c r="F643" s="305"/>
      <c r="G643" s="305"/>
      <c r="H643" s="307"/>
      <c r="I643" s="308"/>
    </row>
    <row r="644" spans="1:9" s="298" customFormat="1" ht="17.25" customHeight="1" x14ac:dyDescent="0.25">
      <c r="A644" s="299"/>
      <c r="B644" s="304"/>
      <c r="C644" s="305"/>
      <c r="D644" s="306"/>
      <c r="E644" s="305"/>
      <c r="F644" s="305"/>
      <c r="G644" s="305"/>
      <c r="H644" s="307"/>
      <c r="I644" s="308"/>
    </row>
    <row r="645" spans="1:9" s="298" customFormat="1" ht="17.25" customHeight="1" x14ac:dyDescent="0.25">
      <c r="A645" s="299"/>
      <c r="B645" s="304"/>
      <c r="C645" s="305"/>
      <c r="D645" s="306"/>
      <c r="E645" s="305"/>
      <c r="F645" s="305"/>
      <c r="G645" s="305"/>
      <c r="H645" s="307"/>
      <c r="I645" s="308"/>
    </row>
    <row r="646" spans="1:9" s="298" customFormat="1" ht="17.25" customHeight="1" x14ac:dyDescent="0.25">
      <c r="A646" s="299"/>
      <c r="B646" s="304"/>
      <c r="C646" s="305"/>
      <c r="D646" s="306"/>
      <c r="E646" s="305"/>
      <c r="F646" s="305"/>
      <c r="G646" s="305"/>
      <c r="H646" s="307"/>
      <c r="I646" s="308"/>
    </row>
    <row r="647" spans="1:9" s="298" customFormat="1" ht="17.25" customHeight="1" x14ac:dyDescent="0.25">
      <c r="A647" s="299"/>
      <c r="B647" s="304"/>
      <c r="C647" s="305"/>
      <c r="D647" s="306"/>
      <c r="E647" s="305"/>
      <c r="F647" s="305"/>
      <c r="G647" s="305"/>
      <c r="H647" s="307"/>
      <c r="I647" s="308"/>
    </row>
    <row r="648" spans="1:9" s="298" customFormat="1" ht="17.25" customHeight="1" x14ac:dyDescent="0.25">
      <c r="A648" s="299"/>
      <c r="B648" s="304"/>
      <c r="C648" s="305"/>
      <c r="D648" s="306"/>
      <c r="E648" s="305"/>
      <c r="F648" s="305"/>
      <c r="G648" s="305"/>
      <c r="H648" s="307"/>
      <c r="I648" s="308"/>
    </row>
    <row r="649" spans="1:9" s="298" customFormat="1" ht="17.25" customHeight="1" x14ac:dyDescent="0.25">
      <c r="A649" s="299"/>
      <c r="B649" s="304"/>
      <c r="C649" s="305"/>
      <c r="D649" s="306"/>
      <c r="E649" s="305"/>
      <c r="F649" s="305"/>
      <c r="G649" s="305"/>
      <c r="H649" s="307"/>
      <c r="I649" s="308"/>
    </row>
    <row r="650" spans="1:9" s="298" customFormat="1" ht="17.25" customHeight="1" x14ac:dyDescent="0.25">
      <c r="A650" s="299"/>
      <c r="B650" s="304"/>
      <c r="C650" s="305"/>
      <c r="D650" s="306"/>
      <c r="E650" s="305"/>
      <c r="F650" s="305"/>
      <c r="G650" s="305"/>
      <c r="H650" s="307"/>
      <c r="I650" s="308"/>
    </row>
    <row r="651" spans="1:9" s="298" customFormat="1" ht="17.25" customHeight="1" x14ac:dyDescent="0.25">
      <c r="A651" s="299"/>
      <c r="B651" s="304"/>
      <c r="C651" s="305"/>
      <c r="D651" s="306"/>
      <c r="E651" s="305"/>
      <c r="F651" s="305"/>
      <c r="G651" s="305"/>
      <c r="H651" s="307"/>
      <c r="I651" s="308"/>
    </row>
    <row r="652" spans="1:9" s="298" customFormat="1" ht="17.25" customHeight="1" x14ac:dyDescent="0.25">
      <c r="A652" s="299"/>
      <c r="B652" s="304"/>
      <c r="C652" s="305"/>
      <c r="D652" s="306"/>
      <c r="E652" s="305"/>
      <c r="F652" s="305"/>
      <c r="G652" s="305"/>
      <c r="H652" s="307"/>
      <c r="I652" s="308"/>
    </row>
    <row r="653" spans="1:9" s="298" customFormat="1" ht="17.25" customHeight="1" x14ac:dyDescent="0.25">
      <c r="A653" s="299"/>
      <c r="B653" s="304"/>
      <c r="C653" s="305"/>
      <c r="D653" s="306"/>
      <c r="E653" s="305"/>
      <c r="F653" s="305"/>
      <c r="G653" s="305"/>
      <c r="H653" s="307"/>
      <c r="I653" s="308"/>
    </row>
    <row r="654" spans="1:9" s="298" customFormat="1" ht="17.25" customHeight="1" x14ac:dyDescent="0.25">
      <c r="A654" s="299"/>
      <c r="B654" s="304"/>
      <c r="C654" s="305"/>
      <c r="D654" s="306"/>
      <c r="E654" s="305"/>
      <c r="F654" s="305"/>
      <c r="G654" s="305"/>
      <c r="H654" s="307"/>
      <c r="I654" s="308"/>
    </row>
    <row r="655" spans="1:9" s="298" customFormat="1" ht="17.25" customHeight="1" x14ac:dyDescent="0.25">
      <c r="A655" s="299"/>
      <c r="B655" s="304"/>
      <c r="C655" s="305"/>
      <c r="D655" s="306"/>
      <c r="E655" s="305"/>
      <c r="F655" s="305"/>
      <c r="G655" s="305"/>
      <c r="H655" s="307"/>
      <c r="I655" s="308"/>
    </row>
    <row r="656" spans="1:9" s="298" customFormat="1" ht="17.25" customHeight="1" x14ac:dyDescent="0.25">
      <c r="A656" s="299"/>
      <c r="B656" s="304"/>
      <c r="C656" s="305"/>
      <c r="D656" s="306"/>
      <c r="E656" s="305"/>
      <c r="F656" s="305"/>
      <c r="G656" s="305"/>
      <c r="H656" s="307"/>
      <c r="I656" s="308"/>
    </row>
    <row r="657" spans="1:9" s="298" customFormat="1" ht="17.25" customHeight="1" x14ac:dyDescent="0.25">
      <c r="A657" s="299"/>
      <c r="B657" s="304"/>
      <c r="C657" s="305"/>
      <c r="D657" s="306"/>
      <c r="E657" s="305"/>
      <c r="F657" s="305"/>
      <c r="G657" s="305"/>
      <c r="H657" s="307"/>
      <c r="I657" s="308"/>
    </row>
    <row r="658" spans="1:9" s="298" customFormat="1" ht="17.25" customHeight="1" x14ac:dyDescent="0.25">
      <c r="A658" s="299"/>
      <c r="B658" s="304"/>
      <c r="C658" s="305"/>
      <c r="D658" s="306"/>
      <c r="E658" s="305"/>
      <c r="F658" s="305"/>
      <c r="G658" s="305"/>
      <c r="H658" s="307"/>
      <c r="I658" s="308"/>
    </row>
    <row r="659" spans="1:9" s="298" customFormat="1" ht="17.25" customHeight="1" x14ac:dyDescent="0.25">
      <c r="A659" s="299"/>
      <c r="B659" s="304"/>
      <c r="C659" s="305"/>
      <c r="D659" s="306"/>
      <c r="E659" s="305"/>
      <c r="F659" s="305"/>
      <c r="G659" s="305"/>
      <c r="H659" s="307"/>
      <c r="I659" s="308"/>
    </row>
    <row r="660" spans="1:9" s="298" customFormat="1" ht="17.25" customHeight="1" x14ac:dyDescent="0.25">
      <c r="A660" s="299"/>
      <c r="B660" s="304"/>
      <c r="C660" s="305"/>
      <c r="D660" s="306"/>
      <c r="E660" s="305"/>
      <c r="F660" s="305"/>
      <c r="G660" s="305"/>
      <c r="H660" s="307"/>
      <c r="I660" s="308"/>
    </row>
    <row r="661" spans="1:9" s="298" customFormat="1" ht="17.25" customHeight="1" x14ac:dyDescent="0.25">
      <c r="A661" s="299"/>
      <c r="B661" s="304"/>
      <c r="C661" s="305"/>
      <c r="D661" s="306"/>
      <c r="E661" s="305"/>
      <c r="F661" s="305"/>
      <c r="G661" s="305"/>
      <c r="H661" s="307"/>
      <c r="I661" s="308"/>
    </row>
    <row r="662" spans="1:9" s="298" customFormat="1" ht="17.25" customHeight="1" x14ac:dyDescent="0.25">
      <c r="A662" s="299"/>
      <c r="B662" s="304"/>
      <c r="C662" s="305"/>
      <c r="D662" s="306"/>
      <c r="E662" s="305"/>
      <c r="F662" s="305"/>
      <c r="G662" s="305"/>
      <c r="H662" s="307"/>
      <c r="I662" s="308"/>
    </row>
    <row r="663" spans="1:9" s="298" customFormat="1" ht="17.25" customHeight="1" x14ac:dyDescent="0.25">
      <c r="A663" s="299"/>
      <c r="B663" s="304"/>
      <c r="C663" s="305"/>
      <c r="D663" s="306"/>
      <c r="E663" s="305"/>
      <c r="F663" s="305"/>
      <c r="G663" s="305"/>
      <c r="H663" s="307"/>
      <c r="I663" s="308"/>
    </row>
    <row r="664" spans="1:9" s="298" customFormat="1" ht="17.25" customHeight="1" x14ac:dyDescent="0.25">
      <c r="A664" s="299"/>
      <c r="B664" s="304"/>
      <c r="C664" s="305"/>
      <c r="D664" s="306"/>
      <c r="E664" s="305"/>
      <c r="F664" s="305"/>
      <c r="G664" s="305"/>
      <c r="H664" s="307"/>
      <c r="I664" s="308"/>
    </row>
    <row r="665" spans="1:9" s="298" customFormat="1" ht="17.25" customHeight="1" x14ac:dyDescent="0.25">
      <c r="A665" s="299"/>
      <c r="B665" s="304"/>
      <c r="C665" s="305"/>
      <c r="D665" s="306"/>
      <c r="E665" s="305"/>
      <c r="F665" s="305"/>
      <c r="G665" s="305"/>
      <c r="H665" s="307"/>
      <c r="I665" s="308"/>
    </row>
    <row r="666" spans="1:9" s="298" customFormat="1" ht="17.25" customHeight="1" x14ac:dyDescent="0.25">
      <c r="A666" s="299"/>
      <c r="B666" s="304"/>
      <c r="C666" s="305"/>
      <c r="D666" s="306"/>
      <c r="E666" s="305"/>
      <c r="F666" s="305"/>
      <c r="G666" s="305"/>
      <c r="H666" s="307"/>
      <c r="I666" s="308"/>
    </row>
    <row r="667" spans="1:9" s="298" customFormat="1" ht="17.25" customHeight="1" x14ac:dyDescent="0.25">
      <c r="A667" s="299"/>
      <c r="B667" s="304"/>
      <c r="C667" s="305"/>
      <c r="D667" s="306"/>
      <c r="E667" s="305"/>
      <c r="F667" s="305"/>
      <c r="G667" s="305"/>
      <c r="H667" s="307"/>
      <c r="I667" s="308"/>
    </row>
    <row r="668" spans="1:9" s="298" customFormat="1" ht="17.25" customHeight="1" x14ac:dyDescent="0.25">
      <c r="A668" s="299"/>
      <c r="B668" s="304"/>
      <c r="C668" s="305"/>
      <c r="D668" s="306"/>
      <c r="E668" s="305"/>
      <c r="F668" s="305"/>
      <c r="G668" s="305"/>
      <c r="H668" s="307"/>
      <c r="I668" s="308"/>
    </row>
    <row r="669" spans="1:9" s="298" customFormat="1" ht="17.25" customHeight="1" x14ac:dyDescent="0.25">
      <c r="A669" s="299"/>
      <c r="B669" s="304"/>
      <c r="C669" s="305"/>
      <c r="D669" s="306"/>
      <c r="E669" s="305"/>
      <c r="F669" s="305"/>
      <c r="G669" s="305"/>
      <c r="H669" s="307"/>
      <c r="I669" s="308"/>
    </row>
    <row r="670" spans="1:9" s="298" customFormat="1" ht="17.25" customHeight="1" x14ac:dyDescent="0.25">
      <c r="A670" s="299"/>
      <c r="B670" s="304"/>
      <c r="C670" s="305"/>
      <c r="D670" s="306"/>
      <c r="E670" s="305"/>
      <c r="F670" s="305"/>
      <c r="G670" s="305"/>
      <c r="H670" s="307"/>
      <c r="I670" s="308"/>
    </row>
    <row r="671" spans="1:9" s="298" customFormat="1" ht="17.25" customHeight="1" x14ac:dyDescent="0.25">
      <c r="A671" s="299"/>
      <c r="B671" s="304"/>
      <c r="C671" s="305"/>
      <c r="D671" s="306"/>
      <c r="E671" s="305"/>
      <c r="F671" s="305"/>
      <c r="G671" s="305"/>
      <c r="H671" s="307"/>
      <c r="I671" s="308"/>
    </row>
    <row r="672" spans="1:9" s="298" customFormat="1" ht="17.25" customHeight="1" x14ac:dyDescent="0.25">
      <c r="A672" s="299"/>
      <c r="B672" s="304"/>
      <c r="C672" s="305"/>
      <c r="D672" s="306"/>
      <c r="E672" s="305"/>
      <c r="F672" s="305"/>
      <c r="G672" s="305"/>
      <c r="H672" s="307"/>
      <c r="I672" s="308"/>
    </row>
    <row r="673" spans="1:9" s="298" customFormat="1" ht="17.25" customHeight="1" x14ac:dyDescent="0.25">
      <c r="A673" s="299"/>
      <c r="B673" s="304"/>
      <c r="C673" s="305"/>
      <c r="D673" s="306"/>
      <c r="E673" s="305"/>
      <c r="F673" s="305"/>
      <c r="G673" s="305"/>
      <c r="H673" s="307"/>
      <c r="I673" s="308"/>
    </row>
    <row r="674" spans="1:9" s="298" customFormat="1" ht="17.25" customHeight="1" x14ac:dyDescent="0.25">
      <c r="A674" s="299"/>
      <c r="B674" s="304"/>
      <c r="C674" s="305"/>
      <c r="D674" s="306"/>
      <c r="E674" s="305"/>
      <c r="F674" s="305"/>
      <c r="G674" s="305"/>
      <c r="H674" s="307"/>
      <c r="I674" s="308"/>
    </row>
    <row r="675" spans="1:9" s="298" customFormat="1" ht="17.25" customHeight="1" x14ac:dyDescent="0.25">
      <c r="A675" s="299"/>
      <c r="B675" s="304"/>
      <c r="C675" s="305"/>
      <c r="D675" s="306"/>
      <c r="E675" s="305"/>
      <c r="F675" s="305"/>
      <c r="G675" s="305"/>
      <c r="H675" s="307"/>
      <c r="I675" s="308"/>
    </row>
    <row r="676" spans="1:9" s="298" customFormat="1" ht="17.25" customHeight="1" x14ac:dyDescent="0.25">
      <c r="A676" s="299"/>
      <c r="B676" s="304"/>
      <c r="C676" s="305"/>
      <c r="D676" s="306"/>
      <c r="E676" s="305"/>
      <c r="F676" s="305"/>
      <c r="G676" s="305"/>
      <c r="H676" s="307"/>
      <c r="I676" s="308"/>
    </row>
    <row r="677" spans="1:9" s="298" customFormat="1" ht="17.25" customHeight="1" x14ac:dyDescent="0.25">
      <c r="A677" s="299"/>
      <c r="B677" s="304"/>
      <c r="C677" s="305"/>
      <c r="D677" s="306"/>
      <c r="E677" s="305"/>
      <c r="F677" s="305"/>
      <c r="G677" s="305"/>
      <c r="H677" s="307"/>
      <c r="I677" s="308"/>
    </row>
    <row r="678" spans="1:9" s="298" customFormat="1" ht="17.25" customHeight="1" x14ac:dyDescent="0.25">
      <c r="A678" s="299"/>
      <c r="B678" s="304"/>
      <c r="C678" s="305"/>
      <c r="D678" s="306"/>
      <c r="E678" s="305"/>
      <c r="F678" s="305"/>
      <c r="G678" s="305"/>
      <c r="H678" s="307"/>
      <c r="I678" s="308"/>
    </row>
    <row r="679" spans="1:9" s="298" customFormat="1" ht="17.25" customHeight="1" x14ac:dyDescent="0.25">
      <c r="A679" s="299"/>
      <c r="B679" s="304"/>
      <c r="C679" s="305"/>
      <c r="D679" s="306"/>
      <c r="E679" s="305"/>
      <c r="F679" s="305"/>
      <c r="G679" s="305"/>
      <c r="H679" s="307"/>
      <c r="I679" s="308"/>
    </row>
    <row r="680" spans="1:9" s="298" customFormat="1" ht="17.25" customHeight="1" x14ac:dyDescent="0.25">
      <c r="A680" s="299"/>
      <c r="B680" s="304"/>
      <c r="C680" s="305"/>
      <c r="D680" s="306"/>
      <c r="E680" s="305"/>
      <c r="F680" s="305"/>
      <c r="G680" s="305"/>
      <c r="H680" s="307"/>
      <c r="I680" s="308"/>
    </row>
    <row r="681" spans="1:9" s="298" customFormat="1" ht="17.25" customHeight="1" x14ac:dyDescent="0.25">
      <c r="A681" s="299"/>
      <c r="B681" s="304"/>
      <c r="C681" s="305"/>
      <c r="D681" s="306"/>
      <c r="E681" s="305"/>
      <c r="F681" s="305"/>
      <c r="G681" s="305"/>
      <c r="H681" s="307"/>
      <c r="I681" s="308"/>
    </row>
    <row r="682" spans="1:9" s="298" customFormat="1" ht="17.25" customHeight="1" x14ac:dyDescent="0.25">
      <c r="A682" s="299"/>
      <c r="B682" s="304"/>
      <c r="C682" s="305"/>
      <c r="D682" s="306"/>
      <c r="E682" s="305"/>
      <c r="F682" s="305"/>
      <c r="G682" s="305"/>
      <c r="H682" s="307"/>
      <c r="I682" s="308"/>
    </row>
    <row r="683" spans="1:9" s="298" customFormat="1" ht="17.25" customHeight="1" x14ac:dyDescent="0.25">
      <c r="A683" s="299"/>
      <c r="B683" s="304"/>
      <c r="C683" s="305"/>
      <c r="D683" s="306"/>
      <c r="E683" s="305"/>
      <c r="F683" s="305"/>
      <c r="G683" s="305"/>
      <c r="H683" s="307"/>
      <c r="I683" s="308"/>
    </row>
    <row r="684" spans="1:9" s="298" customFormat="1" ht="17.25" customHeight="1" x14ac:dyDescent="0.25">
      <c r="A684" s="299"/>
      <c r="B684" s="304"/>
      <c r="C684" s="305"/>
      <c r="D684" s="306"/>
      <c r="E684" s="305"/>
      <c r="F684" s="305"/>
      <c r="G684" s="305"/>
      <c r="H684" s="307"/>
      <c r="I684" s="308"/>
    </row>
    <row r="685" spans="1:9" s="298" customFormat="1" ht="17.25" customHeight="1" x14ac:dyDescent="0.25">
      <c r="A685" s="299"/>
      <c r="B685" s="304"/>
      <c r="C685" s="305"/>
      <c r="D685" s="306"/>
      <c r="E685" s="305"/>
      <c r="F685" s="305"/>
      <c r="G685" s="305"/>
      <c r="H685" s="307"/>
      <c r="I685" s="308"/>
    </row>
    <row r="686" spans="1:9" s="298" customFormat="1" ht="17.25" customHeight="1" x14ac:dyDescent="0.25">
      <c r="A686" s="299"/>
      <c r="B686" s="304"/>
      <c r="C686" s="305"/>
      <c r="D686" s="306"/>
      <c r="E686" s="305"/>
      <c r="F686" s="305"/>
      <c r="G686" s="305"/>
      <c r="H686" s="307"/>
      <c r="I686" s="308"/>
    </row>
    <row r="687" spans="1:9" s="298" customFormat="1" ht="17.25" customHeight="1" x14ac:dyDescent="0.25">
      <c r="A687" s="299"/>
      <c r="B687" s="304"/>
      <c r="C687" s="305"/>
      <c r="D687" s="306"/>
      <c r="E687" s="305"/>
      <c r="F687" s="305"/>
      <c r="G687" s="305"/>
      <c r="H687" s="307"/>
      <c r="I687" s="308"/>
    </row>
    <row r="688" spans="1:9" s="298" customFormat="1" ht="17.25" customHeight="1" x14ac:dyDescent="0.25">
      <c r="A688" s="299"/>
      <c r="B688" s="304"/>
      <c r="C688" s="305"/>
      <c r="D688" s="306"/>
      <c r="E688" s="305"/>
      <c r="F688" s="305"/>
      <c r="G688" s="305"/>
      <c r="H688" s="307"/>
      <c r="I688" s="308"/>
    </row>
    <row r="689" spans="1:9" s="298" customFormat="1" ht="17.25" customHeight="1" x14ac:dyDescent="0.25">
      <c r="A689" s="299"/>
      <c r="B689" s="304"/>
      <c r="C689" s="305"/>
      <c r="D689" s="306"/>
      <c r="E689" s="305"/>
      <c r="F689" s="305"/>
      <c r="G689" s="305"/>
      <c r="H689" s="307"/>
      <c r="I689" s="308"/>
    </row>
    <row r="690" spans="1:9" s="298" customFormat="1" ht="17.25" customHeight="1" x14ac:dyDescent="0.25">
      <c r="A690" s="299"/>
      <c r="B690" s="304"/>
      <c r="C690" s="305"/>
      <c r="D690" s="306"/>
      <c r="E690" s="305"/>
      <c r="F690" s="305"/>
      <c r="G690" s="305"/>
      <c r="H690" s="307"/>
      <c r="I690" s="308"/>
    </row>
    <row r="691" spans="1:9" s="298" customFormat="1" ht="17.25" customHeight="1" x14ac:dyDescent="0.25">
      <c r="A691" s="299"/>
      <c r="B691" s="304"/>
      <c r="C691" s="305"/>
      <c r="D691" s="306"/>
      <c r="E691" s="305"/>
      <c r="F691" s="305"/>
      <c r="G691" s="305"/>
      <c r="H691" s="307"/>
      <c r="I691" s="308"/>
    </row>
    <row r="692" spans="1:9" s="298" customFormat="1" ht="17.25" customHeight="1" x14ac:dyDescent="0.25">
      <c r="A692" s="299"/>
      <c r="B692" s="304"/>
      <c r="C692" s="305"/>
      <c r="D692" s="306"/>
      <c r="E692" s="305"/>
      <c r="F692" s="305"/>
      <c r="G692" s="305"/>
      <c r="H692" s="307"/>
      <c r="I692" s="308"/>
    </row>
    <row r="693" spans="1:9" s="298" customFormat="1" ht="17.25" customHeight="1" x14ac:dyDescent="0.25">
      <c r="A693" s="299"/>
      <c r="B693" s="304"/>
      <c r="C693" s="305"/>
      <c r="D693" s="306"/>
      <c r="E693" s="305"/>
      <c r="F693" s="305"/>
      <c r="G693" s="305"/>
      <c r="H693" s="307"/>
      <c r="I693" s="308"/>
    </row>
    <row r="694" spans="1:9" s="298" customFormat="1" ht="17.25" customHeight="1" x14ac:dyDescent="0.25">
      <c r="A694" s="299"/>
      <c r="B694" s="304"/>
      <c r="C694" s="305"/>
      <c r="D694" s="306"/>
      <c r="E694" s="305"/>
      <c r="F694" s="305"/>
      <c r="G694" s="305"/>
      <c r="H694" s="307"/>
      <c r="I694" s="308"/>
    </row>
    <row r="695" spans="1:9" s="298" customFormat="1" ht="17.25" customHeight="1" x14ac:dyDescent="0.25">
      <c r="A695" s="299"/>
      <c r="B695" s="304"/>
      <c r="C695" s="305"/>
      <c r="D695" s="306"/>
      <c r="E695" s="305"/>
      <c r="F695" s="305"/>
      <c r="G695" s="305"/>
      <c r="H695" s="307"/>
      <c r="I695" s="308"/>
    </row>
    <row r="696" spans="1:9" s="298" customFormat="1" ht="17.25" customHeight="1" x14ac:dyDescent="0.25">
      <c r="A696" s="299"/>
      <c r="B696" s="304"/>
      <c r="C696" s="305"/>
      <c r="D696" s="306"/>
      <c r="E696" s="305"/>
      <c r="F696" s="305"/>
      <c r="G696" s="305"/>
      <c r="H696" s="307"/>
      <c r="I696" s="308"/>
    </row>
    <row r="697" spans="1:9" s="298" customFormat="1" ht="17.25" customHeight="1" x14ac:dyDescent="0.25">
      <c r="A697" s="299"/>
      <c r="B697" s="304"/>
      <c r="C697" s="305"/>
      <c r="D697" s="306"/>
      <c r="E697" s="305"/>
      <c r="F697" s="305"/>
      <c r="G697" s="305"/>
      <c r="H697" s="307"/>
      <c r="I697" s="308"/>
    </row>
    <row r="698" spans="1:9" s="298" customFormat="1" ht="17.25" customHeight="1" x14ac:dyDescent="0.25">
      <c r="A698" s="299"/>
      <c r="B698" s="304"/>
      <c r="C698" s="305"/>
      <c r="D698" s="306"/>
      <c r="E698" s="305"/>
      <c r="F698" s="305"/>
      <c r="G698" s="305"/>
      <c r="H698" s="307"/>
      <c r="I698" s="308"/>
    </row>
    <row r="699" spans="1:9" s="298" customFormat="1" ht="17.25" customHeight="1" x14ac:dyDescent="0.25">
      <c r="A699" s="299"/>
      <c r="B699" s="304"/>
      <c r="C699" s="305"/>
      <c r="D699" s="306"/>
      <c r="E699" s="305"/>
      <c r="F699" s="305"/>
      <c r="G699" s="305"/>
      <c r="H699" s="307"/>
      <c r="I699" s="308"/>
    </row>
    <row r="700" spans="1:9" s="298" customFormat="1" ht="17.25" customHeight="1" x14ac:dyDescent="0.25">
      <c r="A700" s="299"/>
      <c r="B700" s="304"/>
      <c r="C700" s="305"/>
      <c r="D700" s="306"/>
      <c r="E700" s="305"/>
      <c r="F700" s="305"/>
      <c r="G700" s="305"/>
      <c r="H700" s="307"/>
      <c r="I700" s="308"/>
    </row>
    <row r="701" spans="1:9" s="298" customFormat="1" ht="17.25" customHeight="1" x14ac:dyDescent="0.25">
      <c r="A701" s="299"/>
      <c r="B701" s="304"/>
      <c r="C701" s="305"/>
      <c r="D701" s="306"/>
      <c r="E701" s="305"/>
      <c r="F701" s="305"/>
      <c r="G701" s="305"/>
      <c r="H701" s="307"/>
      <c r="I701" s="308"/>
    </row>
    <row r="702" spans="1:9" s="298" customFormat="1" ht="17.25" customHeight="1" x14ac:dyDescent="0.25">
      <c r="A702" s="299"/>
      <c r="B702" s="304"/>
      <c r="C702" s="305"/>
      <c r="D702" s="306"/>
      <c r="E702" s="305"/>
      <c r="F702" s="305"/>
      <c r="G702" s="305"/>
      <c r="H702" s="307"/>
      <c r="I702" s="308"/>
    </row>
    <row r="703" spans="1:9" s="298" customFormat="1" ht="17.25" customHeight="1" x14ac:dyDescent="0.25">
      <c r="A703" s="299"/>
      <c r="B703" s="304"/>
      <c r="C703" s="305"/>
      <c r="D703" s="306"/>
      <c r="E703" s="305"/>
      <c r="F703" s="305"/>
      <c r="G703" s="305"/>
      <c r="H703" s="307"/>
      <c r="I703" s="308"/>
    </row>
    <row r="704" spans="1:9" s="298" customFormat="1" ht="17.25" customHeight="1" x14ac:dyDescent="0.25">
      <c r="A704" s="299"/>
      <c r="B704" s="304"/>
      <c r="C704" s="305"/>
      <c r="D704" s="306"/>
      <c r="E704" s="305"/>
      <c r="F704" s="305"/>
      <c r="G704" s="305"/>
      <c r="H704" s="307"/>
      <c r="I704" s="308"/>
    </row>
    <row r="705" spans="1:9" s="298" customFormat="1" ht="17.25" customHeight="1" x14ac:dyDescent="0.25">
      <c r="A705" s="299"/>
      <c r="B705" s="304"/>
      <c r="C705" s="305"/>
      <c r="D705" s="306"/>
      <c r="E705" s="305"/>
      <c r="F705" s="305"/>
      <c r="G705" s="305"/>
      <c r="H705" s="307"/>
      <c r="I705" s="308"/>
    </row>
    <row r="706" spans="1:9" s="298" customFormat="1" ht="17.25" customHeight="1" x14ac:dyDescent="0.25">
      <c r="A706" s="299"/>
      <c r="B706" s="304"/>
      <c r="C706" s="305"/>
      <c r="D706" s="306"/>
      <c r="E706" s="305"/>
      <c r="F706" s="305"/>
      <c r="G706" s="305"/>
      <c r="H706" s="307"/>
      <c r="I706" s="308"/>
    </row>
    <row r="707" spans="1:9" s="298" customFormat="1" ht="17.25" customHeight="1" x14ac:dyDescent="0.25">
      <c r="A707" s="299"/>
      <c r="B707" s="304"/>
      <c r="C707" s="305"/>
      <c r="D707" s="306"/>
      <c r="E707" s="305"/>
      <c r="F707" s="305"/>
      <c r="G707" s="305"/>
      <c r="H707" s="307"/>
      <c r="I707" s="308"/>
    </row>
    <row r="708" spans="1:9" s="298" customFormat="1" ht="17.25" customHeight="1" x14ac:dyDescent="0.25">
      <c r="A708" s="299"/>
      <c r="B708" s="304"/>
      <c r="C708" s="305"/>
      <c r="D708" s="306"/>
      <c r="E708" s="305"/>
      <c r="F708" s="305"/>
      <c r="G708" s="305"/>
      <c r="H708" s="307"/>
      <c r="I708" s="308"/>
    </row>
    <row r="709" spans="1:9" s="298" customFormat="1" ht="17.25" customHeight="1" x14ac:dyDescent="0.25">
      <c r="A709" s="299"/>
      <c r="B709" s="304"/>
      <c r="C709" s="305"/>
      <c r="D709" s="306"/>
      <c r="E709" s="305"/>
      <c r="F709" s="305"/>
      <c r="G709" s="305"/>
      <c r="H709" s="307"/>
      <c r="I709" s="308"/>
    </row>
    <row r="710" spans="1:9" s="298" customFormat="1" ht="17.25" customHeight="1" x14ac:dyDescent="0.25">
      <c r="A710" s="299"/>
      <c r="B710" s="304"/>
      <c r="C710" s="305"/>
      <c r="D710" s="306"/>
      <c r="E710" s="305"/>
      <c r="F710" s="305"/>
      <c r="G710" s="305"/>
      <c r="H710" s="307"/>
      <c r="I710" s="308"/>
    </row>
    <row r="711" spans="1:9" s="298" customFormat="1" ht="17.25" customHeight="1" x14ac:dyDescent="0.25">
      <c r="A711" s="299"/>
      <c r="B711" s="304"/>
      <c r="C711" s="305"/>
      <c r="D711" s="306"/>
      <c r="E711" s="305"/>
      <c r="F711" s="305"/>
      <c r="G711" s="305"/>
      <c r="H711" s="307"/>
      <c r="I711" s="308"/>
    </row>
    <row r="712" spans="1:9" s="298" customFormat="1" ht="17.25" customHeight="1" x14ac:dyDescent="0.25">
      <c r="A712" s="299"/>
      <c r="B712" s="304"/>
      <c r="C712" s="305"/>
      <c r="D712" s="306"/>
      <c r="E712" s="305"/>
      <c r="F712" s="305"/>
      <c r="G712" s="305"/>
      <c r="H712" s="307"/>
      <c r="I712" s="308"/>
    </row>
    <row r="713" spans="1:9" s="298" customFormat="1" ht="17.25" customHeight="1" x14ac:dyDescent="0.25">
      <c r="A713" s="299"/>
      <c r="B713" s="304"/>
      <c r="C713" s="305"/>
      <c r="D713" s="306"/>
      <c r="E713" s="305"/>
      <c r="F713" s="305"/>
      <c r="G713" s="305"/>
      <c r="H713" s="307"/>
      <c r="I713" s="308"/>
    </row>
    <row r="714" spans="1:9" s="298" customFormat="1" ht="17.25" customHeight="1" x14ac:dyDescent="0.25">
      <c r="A714" s="299"/>
      <c r="B714" s="304"/>
      <c r="C714" s="305"/>
      <c r="D714" s="306"/>
      <c r="E714" s="305"/>
      <c r="F714" s="305"/>
      <c r="G714" s="305"/>
      <c r="H714" s="307"/>
      <c r="I714" s="308"/>
    </row>
    <row r="715" spans="1:9" s="298" customFormat="1" ht="17.25" customHeight="1" x14ac:dyDescent="0.25">
      <c r="A715" s="299"/>
      <c r="B715" s="304"/>
      <c r="C715" s="305"/>
      <c r="D715" s="306"/>
      <c r="E715" s="305"/>
      <c r="F715" s="305"/>
      <c r="G715" s="305"/>
      <c r="H715" s="307"/>
      <c r="I715" s="308"/>
    </row>
    <row r="716" spans="1:9" s="298" customFormat="1" ht="17.25" customHeight="1" x14ac:dyDescent="0.25">
      <c r="A716" s="299"/>
      <c r="B716" s="304"/>
      <c r="C716" s="305"/>
      <c r="D716" s="306"/>
      <c r="E716" s="305"/>
      <c r="F716" s="305"/>
      <c r="G716" s="305"/>
      <c r="H716" s="307"/>
      <c r="I716" s="308"/>
    </row>
    <row r="717" spans="1:9" s="298" customFormat="1" ht="17.25" customHeight="1" x14ac:dyDescent="0.25">
      <c r="A717" s="299"/>
      <c r="B717" s="304"/>
      <c r="C717" s="305"/>
      <c r="D717" s="306"/>
      <c r="E717" s="305"/>
      <c r="F717" s="305"/>
      <c r="G717" s="305"/>
      <c r="H717" s="307"/>
      <c r="I717" s="308"/>
    </row>
    <row r="718" spans="1:9" s="298" customFormat="1" ht="17.25" customHeight="1" x14ac:dyDescent="0.25">
      <c r="A718" s="299"/>
      <c r="B718" s="304"/>
      <c r="C718" s="305"/>
      <c r="D718" s="306"/>
      <c r="E718" s="305"/>
      <c r="F718" s="305"/>
      <c r="G718" s="305"/>
      <c r="H718" s="307"/>
      <c r="I718" s="308"/>
    </row>
    <row r="719" spans="1:9" s="298" customFormat="1" ht="17.25" customHeight="1" x14ac:dyDescent="0.25">
      <c r="A719" s="299"/>
      <c r="B719" s="304"/>
      <c r="C719" s="305"/>
      <c r="D719" s="306"/>
      <c r="E719" s="305"/>
      <c r="F719" s="305"/>
      <c r="G719" s="305"/>
      <c r="H719" s="307"/>
      <c r="I719" s="308"/>
    </row>
    <row r="720" spans="1:9" s="298" customFormat="1" ht="17.25" customHeight="1" x14ac:dyDescent="0.25">
      <c r="A720" s="299"/>
      <c r="B720" s="304"/>
      <c r="C720" s="305"/>
      <c r="D720" s="306"/>
      <c r="E720" s="305"/>
      <c r="F720" s="305"/>
      <c r="G720" s="305"/>
      <c r="H720" s="307"/>
      <c r="I720" s="308"/>
    </row>
    <row r="721" spans="1:9" s="298" customFormat="1" ht="17.25" customHeight="1" x14ac:dyDescent="0.25">
      <c r="A721" s="299"/>
      <c r="B721" s="304"/>
      <c r="C721" s="305"/>
      <c r="D721" s="306"/>
      <c r="E721" s="305"/>
      <c r="F721" s="305"/>
      <c r="G721" s="305"/>
      <c r="H721" s="307"/>
      <c r="I721" s="308"/>
    </row>
    <row r="722" spans="1:9" s="298" customFormat="1" ht="17.25" customHeight="1" x14ac:dyDescent="0.25">
      <c r="A722" s="299"/>
      <c r="B722" s="304"/>
      <c r="C722" s="305"/>
      <c r="D722" s="306"/>
      <c r="E722" s="305"/>
      <c r="F722" s="305"/>
      <c r="G722" s="305"/>
      <c r="H722" s="307"/>
      <c r="I722" s="308"/>
    </row>
    <row r="723" spans="1:9" s="298" customFormat="1" ht="17.25" customHeight="1" x14ac:dyDescent="0.25">
      <c r="A723" s="299"/>
      <c r="B723" s="304"/>
      <c r="C723" s="305"/>
      <c r="D723" s="306"/>
      <c r="E723" s="305"/>
      <c r="F723" s="305"/>
      <c r="G723" s="305"/>
      <c r="H723" s="307"/>
      <c r="I723" s="308"/>
    </row>
    <row r="724" spans="1:9" s="298" customFormat="1" ht="17.25" customHeight="1" x14ac:dyDescent="0.25">
      <c r="A724" s="299"/>
      <c r="B724" s="304"/>
      <c r="C724" s="305"/>
      <c r="D724" s="306"/>
      <c r="E724" s="305"/>
      <c r="F724" s="305"/>
      <c r="G724" s="305"/>
      <c r="H724" s="307"/>
      <c r="I724" s="308"/>
    </row>
    <row r="725" spans="1:9" s="298" customFormat="1" ht="17.25" customHeight="1" x14ac:dyDescent="0.25">
      <c r="A725" s="299"/>
      <c r="B725" s="304"/>
      <c r="C725" s="305"/>
      <c r="D725" s="306"/>
      <c r="E725" s="305"/>
      <c r="F725" s="305"/>
      <c r="G725" s="305"/>
      <c r="H725" s="307"/>
      <c r="I725" s="308"/>
    </row>
    <row r="726" spans="1:9" s="298" customFormat="1" ht="17.25" customHeight="1" x14ac:dyDescent="0.25">
      <c r="A726" s="299"/>
      <c r="B726" s="304"/>
      <c r="C726" s="305"/>
      <c r="D726" s="306"/>
      <c r="E726" s="305"/>
      <c r="F726" s="305"/>
      <c r="G726" s="305"/>
      <c r="H726" s="307"/>
      <c r="I726" s="308"/>
    </row>
    <row r="727" spans="1:9" s="298" customFormat="1" ht="17.25" customHeight="1" x14ac:dyDescent="0.25">
      <c r="A727" s="299"/>
      <c r="B727" s="304"/>
      <c r="C727" s="305"/>
      <c r="D727" s="306"/>
      <c r="E727" s="305"/>
      <c r="F727" s="305"/>
      <c r="G727" s="305"/>
      <c r="H727" s="307"/>
      <c r="I727" s="308"/>
    </row>
    <row r="728" spans="1:9" s="298" customFormat="1" ht="17.25" customHeight="1" x14ac:dyDescent="0.25">
      <c r="A728" s="299"/>
      <c r="B728" s="304"/>
      <c r="C728" s="305"/>
      <c r="D728" s="306"/>
      <c r="E728" s="305"/>
      <c r="F728" s="305"/>
      <c r="G728" s="305"/>
      <c r="H728" s="307"/>
      <c r="I728" s="308"/>
    </row>
    <row r="729" spans="1:9" s="298" customFormat="1" ht="17.25" customHeight="1" x14ac:dyDescent="0.25">
      <c r="A729" s="299"/>
      <c r="B729" s="304"/>
      <c r="C729" s="305"/>
      <c r="D729" s="306"/>
      <c r="E729" s="305"/>
      <c r="F729" s="305"/>
      <c r="G729" s="305"/>
      <c r="H729" s="307"/>
      <c r="I729" s="308"/>
    </row>
    <row r="730" spans="1:9" s="298" customFormat="1" ht="17.25" customHeight="1" x14ac:dyDescent="0.25">
      <c r="A730" s="299"/>
      <c r="B730" s="304"/>
      <c r="C730" s="305"/>
      <c r="D730" s="306"/>
      <c r="E730" s="305"/>
      <c r="F730" s="305"/>
      <c r="G730" s="305"/>
      <c r="H730" s="307"/>
      <c r="I730" s="308"/>
    </row>
    <row r="731" spans="1:9" s="298" customFormat="1" ht="17.25" customHeight="1" x14ac:dyDescent="0.25">
      <c r="A731" s="299"/>
      <c r="B731" s="304"/>
      <c r="C731" s="305"/>
      <c r="D731" s="306"/>
      <c r="E731" s="305"/>
      <c r="F731" s="305"/>
      <c r="G731" s="305"/>
      <c r="H731" s="307"/>
      <c r="I731" s="308"/>
    </row>
    <row r="732" spans="1:9" s="298" customFormat="1" ht="17.25" customHeight="1" x14ac:dyDescent="0.25">
      <c r="A732" s="299"/>
      <c r="B732" s="304"/>
      <c r="C732" s="305"/>
      <c r="D732" s="306"/>
      <c r="E732" s="305"/>
      <c r="F732" s="305"/>
      <c r="G732" s="305"/>
      <c r="H732" s="307"/>
      <c r="I732" s="308"/>
    </row>
    <row r="733" spans="1:9" s="298" customFormat="1" ht="17.25" customHeight="1" x14ac:dyDescent="0.25">
      <c r="A733" s="299"/>
      <c r="B733" s="304"/>
      <c r="C733" s="305"/>
      <c r="D733" s="306"/>
      <c r="E733" s="305"/>
      <c r="F733" s="305"/>
      <c r="G733" s="305"/>
      <c r="H733" s="307"/>
      <c r="I733" s="308"/>
    </row>
    <row r="734" spans="1:9" s="298" customFormat="1" ht="17.25" customHeight="1" x14ac:dyDescent="0.25">
      <c r="A734" s="299"/>
      <c r="B734" s="304"/>
      <c r="C734" s="305"/>
      <c r="D734" s="306"/>
      <c r="E734" s="305"/>
      <c r="F734" s="305"/>
      <c r="G734" s="305"/>
      <c r="H734" s="307"/>
      <c r="I734" s="308"/>
    </row>
    <row r="735" spans="1:9" s="298" customFormat="1" ht="17.25" customHeight="1" x14ac:dyDescent="0.25">
      <c r="A735" s="299"/>
      <c r="B735" s="304"/>
      <c r="C735" s="305"/>
      <c r="D735" s="306"/>
      <c r="E735" s="305"/>
      <c r="F735" s="305"/>
      <c r="G735" s="305"/>
      <c r="H735" s="307"/>
      <c r="I735" s="308"/>
    </row>
    <row r="736" spans="1:9" s="298" customFormat="1" ht="17.25" customHeight="1" x14ac:dyDescent="0.25">
      <c r="A736" s="299"/>
      <c r="B736" s="304"/>
      <c r="C736" s="305"/>
      <c r="D736" s="306"/>
      <c r="E736" s="305"/>
      <c r="F736" s="305"/>
      <c r="G736" s="305"/>
      <c r="H736" s="307"/>
      <c r="I736" s="308"/>
    </row>
    <row r="737" spans="1:9" s="298" customFormat="1" ht="17.25" customHeight="1" x14ac:dyDescent="0.25">
      <c r="A737" s="299"/>
      <c r="B737" s="304"/>
      <c r="C737" s="305"/>
      <c r="D737" s="306"/>
      <c r="E737" s="305"/>
      <c r="F737" s="305"/>
      <c r="G737" s="305"/>
      <c r="H737" s="307"/>
      <c r="I737" s="308"/>
    </row>
    <row r="738" spans="1:9" s="298" customFormat="1" ht="17.25" customHeight="1" x14ac:dyDescent="0.25">
      <c r="A738" s="299"/>
      <c r="B738" s="304"/>
      <c r="C738" s="305"/>
      <c r="D738" s="306"/>
      <c r="E738" s="305"/>
      <c r="F738" s="305"/>
      <c r="G738" s="305"/>
      <c r="H738" s="307"/>
      <c r="I738" s="308"/>
    </row>
    <row r="739" spans="1:9" s="298" customFormat="1" ht="17.25" customHeight="1" x14ac:dyDescent="0.25">
      <c r="A739" s="299"/>
      <c r="B739" s="304"/>
      <c r="C739" s="305"/>
      <c r="D739" s="306"/>
      <c r="E739" s="305"/>
      <c r="F739" s="305"/>
      <c r="G739" s="305"/>
      <c r="H739" s="307"/>
      <c r="I739" s="308"/>
    </row>
    <row r="740" spans="1:9" s="298" customFormat="1" ht="17.25" customHeight="1" x14ac:dyDescent="0.25">
      <c r="A740" s="299"/>
      <c r="B740" s="304"/>
      <c r="C740" s="305"/>
      <c r="D740" s="306"/>
      <c r="E740" s="305"/>
      <c r="F740" s="305"/>
      <c r="G740" s="305"/>
      <c r="H740" s="307"/>
      <c r="I740" s="308"/>
    </row>
    <row r="741" spans="1:9" s="298" customFormat="1" ht="17.25" customHeight="1" x14ac:dyDescent="0.25">
      <c r="A741" s="299"/>
      <c r="B741" s="304"/>
      <c r="C741" s="305"/>
      <c r="D741" s="306"/>
      <c r="E741" s="305"/>
      <c r="F741" s="305"/>
      <c r="G741" s="305"/>
      <c r="H741" s="307"/>
      <c r="I741" s="308"/>
    </row>
    <row r="742" spans="1:9" s="298" customFormat="1" ht="17.25" customHeight="1" x14ac:dyDescent="0.25">
      <c r="A742" s="299"/>
      <c r="B742" s="304"/>
      <c r="C742" s="305"/>
      <c r="D742" s="306"/>
      <c r="E742" s="305"/>
      <c r="F742" s="305"/>
      <c r="G742" s="305"/>
      <c r="H742" s="307"/>
      <c r="I742" s="308"/>
    </row>
    <row r="743" spans="1:9" s="298" customFormat="1" ht="17.25" customHeight="1" x14ac:dyDescent="0.25">
      <c r="A743" s="299"/>
      <c r="B743" s="304"/>
      <c r="C743" s="305"/>
      <c r="D743" s="306"/>
      <c r="E743" s="305"/>
      <c r="F743" s="305"/>
      <c r="G743" s="305"/>
      <c r="H743" s="307"/>
      <c r="I743" s="308"/>
    </row>
    <row r="744" spans="1:9" s="298" customFormat="1" ht="17.25" customHeight="1" x14ac:dyDescent="0.25">
      <c r="A744" s="299"/>
      <c r="B744" s="304"/>
      <c r="C744" s="305"/>
      <c r="D744" s="306"/>
      <c r="E744" s="305"/>
      <c r="F744" s="305"/>
      <c r="G744" s="305"/>
      <c r="H744" s="307"/>
      <c r="I744" s="308"/>
    </row>
    <row r="745" spans="1:9" s="298" customFormat="1" ht="17.25" customHeight="1" x14ac:dyDescent="0.25">
      <c r="A745" s="299"/>
      <c r="B745" s="304"/>
      <c r="C745" s="305"/>
      <c r="D745" s="306"/>
      <c r="E745" s="305"/>
      <c r="F745" s="305"/>
      <c r="G745" s="305"/>
      <c r="H745" s="307"/>
      <c r="I745" s="308"/>
    </row>
    <row r="746" spans="1:9" s="298" customFormat="1" ht="17.25" customHeight="1" x14ac:dyDescent="0.25">
      <c r="A746" s="299"/>
      <c r="B746" s="304"/>
      <c r="C746" s="305"/>
      <c r="D746" s="306"/>
      <c r="E746" s="305"/>
      <c r="F746" s="305"/>
      <c r="G746" s="305"/>
      <c r="H746" s="307"/>
      <c r="I746" s="308"/>
    </row>
    <row r="747" spans="1:9" s="298" customFormat="1" ht="17.25" customHeight="1" x14ac:dyDescent="0.25">
      <c r="A747" s="299"/>
      <c r="B747" s="304"/>
      <c r="C747" s="305"/>
      <c r="D747" s="306"/>
      <c r="E747" s="305"/>
      <c r="F747" s="305"/>
      <c r="G747" s="305"/>
      <c r="H747" s="307"/>
      <c r="I747" s="308"/>
    </row>
    <row r="748" spans="1:9" s="298" customFormat="1" ht="17.25" customHeight="1" x14ac:dyDescent="0.25">
      <c r="A748" s="299"/>
      <c r="B748" s="304"/>
      <c r="C748" s="305"/>
      <c r="D748" s="306"/>
      <c r="E748" s="305"/>
      <c r="F748" s="305"/>
      <c r="G748" s="305"/>
      <c r="H748" s="307"/>
      <c r="I748" s="308"/>
    </row>
    <row r="749" spans="1:9" s="298" customFormat="1" ht="17.25" customHeight="1" x14ac:dyDescent="0.25">
      <c r="A749" s="299"/>
      <c r="B749" s="304"/>
      <c r="C749" s="305"/>
      <c r="D749" s="306"/>
      <c r="E749" s="305"/>
      <c r="F749" s="305"/>
      <c r="G749" s="305"/>
      <c r="H749" s="307"/>
      <c r="I749" s="308"/>
    </row>
    <row r="750" spans="1:9" s="298" customFormat="1" ht="17.25" customHeight="1" x14ac:dyDescent="0.25">
      <c r="A750" s="299"/>
      <c r="B750" s="304"/>
      <c r="C750" s="305"/>
      <c r="D750" s="306"/>
      <c r="E750" s="305"/>
      <c r="F750" s="305"/>
      <c r="G750" s="305"/>
      <c r="H750" s="307"/>
      <c r="I750" s="308"/>
    </row>
    <row r="751" spans="1:9" s="298" customFormat="1" ht="17.25" customHeight="1" x14ac:dyDescent="0.25">
      <c r="A751" s="299"/>
      <c r="B751" s="304"/>
      <c r="C751" s="305"/>
      <c r="D751" s="306"/>
      <c r="E751" s="305"/>
      <c r="F751" s="305"/>
      <c r="G751" s="305"/>
      <c r="H751" s="307"/>
      <c r="I751" s="308"/>
    </row>
    <row r="752" spans="1:9" s="298" customFormat="1" ht="17.25" customHeight="1" x14ac:dyDescent="0.25">
      <c r="A752" s="299"/>
      <c r="B752" s="304"/>
      <c r="C752" s="305"/>
      <c r="D752" s="306"/>
      <c r="E752" s="305"/>
      <c r="F752" s="305"/>
      <c r="G752" s="305"/>
      <c r="H752" s="307"/>
      <c r="I752" s="308"/>
    </row>
    <row r="753" spans="1:9" s="298" customFormat="1" ht="17.25" customHeight="1" x14ac:dyDescent="0.25">
      <c r="A753" s="299"/>
      <c r="B753" s="304"/>
      <c r="C753" s="305"/>
      <c r="D753" s="306"/>
      <c r="E753" s="305"/>
      <c r="F753" s="305"/>
      <c r="G753" s="305"/>
      <c r="H753" s="307"/>
      <c r="I753" s="308"/>
    </row>
    <row r="754" spans="1:9" s="298" customFormat="1" ht="17.25" customHeight="1" x14ac:dyDescent="0.25">
      <c r="A754" s="299"/>
      <c r="B754" s="304"/>
      <c r="C754" s="305"/>
      <c r="D754" s="306"/>
      <c r="E754" s="305"/>
      <c r="F754" s="305"/>
      <c r="G754" s="305"/>
      <c r="H754" s="307"/>
      <c r="I754" s="308"/>
    </row>
    <row r="755" spans="1:9" s="298" customFormat="1" ht="17.25" customHeight="1" x14ac:dyDescent="0.25">
      <c r="A755" s="299"/>
      <c r="B755" s="304"/>
      <c r="C755" s="305"/>
      <c r="D755" s="306"/>
      <c r="E755" s="305"/>
      <c r="F755" s="305"/>
      <c r="G755" s="305"/>
      <c r="H755" s="307"/>
      <c r="I755" s="308"/>
    </row>
    <row r="756" spans="1:9" s="298" customFormat="1" ht="17.25" customHeight="1" x14ac:dyDescent="0.25">
      <c r="A756" s="299"/>
      <c r="B756" s="304"/>
      <c r="C756" s="305"/>
      <c r="D756" s="306"/>
      <c r="E756" s="305"/>
      <c r="F756" s="305"/>
      <c r="G756" s="305"/>
      <c r="H756" s="307"/>
      <c r="I756" s="308"/>
    </row>
    <row r="757" spans="1:9" s="298" customFormat="1" ht="17.25" customHeight="1" x14ac:dyDescent="0.25">
      <c r="A757" s="299"/>
      <c r="B757" s="304"/>
      <c r="C757" s="305"/>
      <c r="D757" s="306"/>
      <c r="E757" s="305"/>
      <c r="F757" s="305"/>
      <c r="G757" s="305"/>
      <c r="H757" s="307"/>
      <c r="I757" s="308"/>
    </row>
    <row r="758" spans="1:9" s="298" customFormat="1" ht="17.25" customHeight="1" x14ac:dyDescent="0.25">
      <c r="A758" s="299"/>
      <c r="B758" s="304"/>
      <c r="C758" s="305"/>
      <c r="D758" s="306"/>
      <c r="E758" s="305"/>
      <c r="F758" s="305"/>
      <c r="G758" s="305"/>
      <c r="H758" s="307"/>
      <c r="I758" s="308"/>
    </row>
    <row r="759" spans="1:9" s="298" customFormat="1" ht="17.25" customHeight="1" x14ac:dyDescent="0.25">
      <c r="A759" s="299"/>
      <c r="B759" s="304"/>
      <c r="C759" s="305"/>
      <c r="D759" s="306"/>
      <c r="E759" s="305"/>
      <c r="F759" s="305"/>
      <c r="G759" s="305"/>
      <c r="H759" s="307"/>
      <c r="I759" s="308"/>
    </row>
    <row r="760" spans="1:9" s="298" customFormat="1" ht="17.25" customHeight="1" x14ac:dyDescent="0.25">
      <c r="A760" s="299"/>
      <c r="B760" s="304"/>
      <c r="C760" s="305"/>
      <c r="D760" s="306"/>
      <c r="E760" s="305"/>
      <c r="F760" s="305"/>
      <c r="G760" s="305"/>
      <c r="H760" s="307"/>
      <c r="I760" s="308"/>
    </row>
    <row r="761" spans="1:9" s="298" customFormat="1" ht="17.25" customHeight="1" x14ac:dyDescent="0.25">
      <c r="A761" s="299"/>
      <c r="B761" s="304"/>
      <c r="C761" s="305"/>
      <c r="D761" s="306"/>
      <c r="E761" s="305"/>
      <c r="F761" s="305"/>
      <c r="G761" s="305"/>
      <c r="H761" s="307"/>
      <c r="I761" s="308"/>
    </row>
    <row r="762" spans="1:9" s="298" customFormat="1" ht="17.25" customHeight="1" x14ac:dyDescent="0.25">
      <c r="A762" s="299"/>
      <c r="B762" s="304"/>
      <c r="C762" s="305"/>
      <c r="D762" s="306"/>
      <c r="E762" s="305"/>
      <c r="F762" s="305"/>
      <c r="G762" s="305"/>
      <c r="H762" s="307"/>
      <c r="I762" s="308"/>
    </row>
    <row r="763" spans="1:9" s="298" customFormat="1" ht="17.25" customHeight="1" x14ac:dyDescent="0.25">
      <c r="A763" s="299"/>
      <c r="B763" s="304"/>
      <c r="C763" s="305"/>
      <c r="D763" s="306"/>
      <c r="E763" s="305"/>
      <c r="F763" s="305"/>
      <c r="G763" s="305"/>
      <c r="H763" s="307"/>
      <c r="I763" s="308"/>
    </row>
    <row r="764" spans="1:9" s="298" customFormat="1" ht="17.25" customHeight="1" x14ac:dyDescent="0.25">
      <c r="A764" s="299"/>
      <c r="B764" s="304"/>
      <c r="C764" s="305"/>
      <c r="D764" s="306"/>
      <c r="E764" s="305"/>
      <c r="F764" s="305"/>
      <c r="G764" s="305"/>
      <c r="H764" s="307"/>
      <c r="I764" s="308"/>
    </row>
    <row r="765" spans="1:9" s="298" customFormat="1" ht="17.25" customHeight="1" x14ac:dyDescent="0.25">
      <c r="A765" s="299"/>
      <c r="B765" s="304"/>
      <c r="C765" s="305"/>
      <c r="D765" s="306"/>
      <c r="E765" s="305"/>
      <c r="F765" s="305"/>
      <c r="G765" s="305"/>
      <c r="H765" s="307"/>
      <c r="I765" s="308"/>
    </row>
    <row r="766" spans="1:9" s="298" customFormat="1" ht="17.25" customHeight="1" x14ac:dyDescent="0.25">
      <c r="A766" s="299"/>
      <c r="B766" s="304"/>
      <c r="C766" s="305"/>
      <c r="D766" s="306"/>
      <c r="E766" s="305"/>
      <c r="F766" s="305"/>
      <c r="G766" s="305"/>
      <c r="H766" s="307"/>
      <c r="I766" s="308"/>
    </row>
    <row r="767" spans="1:9" s="298" customFormat="1" ht="17.25" customHeight="1" x14ac:dyDescent="0.25">
      <c r="A767" s="299"/>
      <c r="B767" s="304"/>
      <c r="C767" s="305"/>
      <c r="D767" s="306"/>
      <c r="E767" s="305"/>
      <c r="F767" s="305"/>
      <c r="G767" s="305"/>
      <c r="H767" s="307"/>
      <c r="I767" s="308"/>
    </row>
    <row r="768" spans="1:9" s="298" customFormat="1" ht="17.25" customHeight="1" x14ac:dyDescent="0.25">
      <c r="A768" s="299"/>
      <c r="B768" s="304"/>
      <c r="C768" s="305"/>
      <c r="D768" s="306"/>
      <c r="E768" s="305"/>
      <c r="F768" s="305"/>
      <c r="G768" s="305"/>
      <c r="H768" s="307"/>
      <c r="I768" s="308"/>
    </row>
    <row r="769" spans="1:9" s="298" customFormat="1" ht="17.25" customHeight="1" x14ac:dyDescent="0.25">
      <c r="A769" s="299"/>
      <c r="B769" s="304"/>
      <c r="C769" s="305"/>
      <c r="D769" s="306"/>
      <c r="E769" s="305"/>
      <c r="F769" s="305"/>
      <c r="G769" s="305"/>
      <c r="H769" s="307"/>
      <c r="I769" s="308"/>
    </row>
    <row r="770" spans="1:9" s="298" customFormat="1" ht="17.25" customHeight="1" x14ac:dyDescent="0.25">
      <c r="A770" s="299"/>
      <c r="B770" s="304"/>
      <c r="C770" s="305"/>
      <c r="D770" s="306"/>
      <c r="E770" s="305"/>
      <c r="F770" s="305"/>
      <c r="G770" s="305"/>
      <c r="H770" s="307"/>
      <c r="I770" s="308"/>
    </row>
    <row r="771" spans="1:9" s="298" customFormat="1" ht="17.25" customHeight="1" x14ac:dyDescent="0.25">
      <c r="A771" s="299"/>
      <c r="B771" s="304"/>
      <c r="C771" s="305"/>
      <c r="D771" s="306"/>
      <c r="E771" s="305"/>
      <c r="F771" s="305"/>
      <c r="G771" s="305"/>
      <c r="H771" s="307"/>
      <c r="I771" s="308"/>
    </row>
    <row r="772" spans="1:9" s="298" customFormat="1" ht="17.25" customHeight="1" x14ac:dyDescent="0.25">
      <c r="A772" s="299"/>
      <c r="B772" s="304"/>
      <c r="C772" s="305"/>
      <c r="D772" s="306"/>
      <c r="E772" s="305"/>
      <c r="F772" s="305"/>
      <c r="G772" s="305"/>
      <c r="H772" s="307"/>
      <c r="I772" s="308"/>
    </row>
    <row r="773" spans="1:9" s="298" customFormat="1" ht="17.25" customHeight="1" x14ac:dyDescent="0.25">
      <c r="A773" s="299"/>
      <c r="B773" s="304"/>
      <c r="C773" s="305"/>
      <c r="D773" s="306"/>
      <c r="E773" s="305"/>
      <c r="F773" s="305"/>
      <c r="G773" s="305"/>
      <c r="H773" s="307"/>
      <c r="I773" s="308"/>
    </row>
    <row r="774" spans="1:9" s="298" customFormat="1" ht="17.25" customHeight="1" x14ac:dyDescent="0.25">
      <c r="A774" s="299"/>
      <c r="B774" s="304"/>
      <c r="C774" s="305"/>
      <c r="D774" s="306"/>
      <c r="E774" s="305"/>
      <c r="F774" s="305"/>
      <c r="G774" s="305"/>
      <c r="H774" s="307"/>
      <c r="I774" s="308"/>
    </row>
    <row r="775" spans="1:9" s="298" customFormat="1" ht="17.25" customHeight="1" x14ac:dyDescent="0.25">
      <c r="A775" s="299"/>
      <c r="B775" s="304"/>
      <c r="C775" s="305"/>
      <c r="D775" s="306"/>
      <c r="E775" s="305"/>
      <c r="F775" s="305"/>
      <c r="G775" s="305"/>
      <c r="H775" s="307"/>
      <c r="I775" s="308"/>
    </row>
    <row r="776" spans="1:9" s="298" customFormat="1" ht="17.25" customHeight="1" x14ac:dyDescent="0.25">
      <c r="A776" s="299"/>
      <c r="B776" s="304"/>
      <c r="C776" s="305"/>
      <c r="D776" s="306"/>
      <c r="E776" s="305"/>
      <c r="F776" s="305"/>
      <c r="G776" s="305"/>
      <c r="H776" s="307"/>
      <c r="I776" s="308"/>
    </row>
    <row r="777" spans="1:9" s="298" customFormat="1" ht="17.25" customHeight="1" x14ac:dyDescent="0.25">
      <c r="A777" s="299"/>
      <c r="B777" s="304"/>
      <c r="C777" s="305"/>
      <c r="D777" s="306"/>
      <c r="E777" s="305"/>
      <c r="F777" s="305"/>
      <c r="G777" s="305"/>
      <c r="H777" s="307"/>
      <c r="I777" s="308"/>
    </row>
    <row r="778" spans="1:9" s="298" customFormat="1" ht="17.25" customHeight="1" x14ac:dyDescent="0.25">
      <c r="A778" s="299"/>
      <c r="B778" s="304"/>
      <c r="C778" s="305"/>
      <c r="D778" s="306"/>
      <c r="E778" s="305"/>
      <c r="F778" s="305"/>
      <c r="G778" s="305"/>
      <c r="H778" s="307"/>
      <c r="I778" s="308"/>
    </row>
    <row r="779" spans="1:9" s="298" customFormat="1" ht="17.25" customHeight="1" x14ac:dyDescent="0.25">
      <c r="A779" s="299"/>
      <c r="B779" s="304"/>
      <c r="C779" s="305"/>
      <c r="D779" s="306"/>
      <c r="E779" s="305"/>
      <c r="F779" s="305"/>
      <c r="G779" s="305"/>
      <c r="H779" s="307"/>
      <c r="I779" s="308"/>
    </row>
    <row r="780" spans="1:9" s="298" customFormat="1" ht="17.25" customHeight="1" x14ac:dyDescent="0.25">
      <c r="A780" s="299"/>
      <c r="B780" s="304"/>
      <c r="C780" s="305"/>
      <c r="D780" s="306"/>
      <c r="E780" s="305"/>
      <c r="F780" s="305"/>
      <c r="G780" s="305"/>
      <c r="H780" s="307"/>
      <c r="I780" s="308"/>
    </row>
    <row r="781" spans="1:9" s="298" customFormat="1" ht="17.25" customHeight="1" x14ac:dyDescent="0.25">
      <c r="A781" s="299"/>
      <c r="B781" s="304"/>
      <c r="C781" s="305"/>
      <c r="D781" s="306"/>
      <c r="E781" s="305"/>
      <c r="F781" s="305"/>
      <c r="G781" s="305"/>
      <c r="H781" s="307"/>
      <c r="I781" s="308"/>
    </row>
    <row r="782" spans="1:9" s="298" customFormat="1" ht="17.25" customHeight="1" x14ac:dyDescent="0.25">
      <c r="A782" s="299"/>
      <c r="B782" s="304"/>
      <c r="C782" s="305"/>
      <c r="D782" s="306"/>
      <c r="E782" s="305"/>
      <c r="F782" s="305"/>
      <c r="G782" s="305"/>
      <c r="H782" s="307"/>
      <c r="I782" s="308"/>
    </row>
    <row r="783" spans="1:9" s="298" customFormat="1" ht="17.25" customHeight="1" x14ac:dyDescent="0.25">
      <c r="A783" s="299"/>
      <c r="B783" s="304"/>
      <c r="C783" s="305"/>
      <c r="D783" s="306"/>
      <c r="E783" s="305"/>
      <c r="F783" s="305"/>
      <c r="G783" s="305"/>
      <c r="H783" s="307"/>
      <c r="I783" s="308"/>
    </row>
    <row r="784" spans="1:9" s="298" customFormat="1" ht="17.25" customHeight="1" x14ac:dyDescent="0.25">
      <c r="A784" s="299"/>
      <c r="B784" s="304"/>
      <c r="C784" s="305"/>
      <c r="D784" s="306"/>
      <c r="E784" s="305"/>
      <c r="F784" s="305"/>
      <c r="G784" s="305"/>
      <c r="H784" s="307"/>
      <c r="I784" s="308"/>
    </row>
    <row r="785" spans="1:9" s="298" customFormat="1" ht="17.25" customHeight="1" x14ac:dyDescent="0.25">
      <c r="A785" s="299"/>
      <c r="B785" s="304"/>
      <c r="C785" s="305"/>
      <c r="D785" s="306"/>
      <c r="E785" s="305"/>
      <c r="F785" s="305"/>
      <c r="G785" s="305"/>
      <c r="H785" s="307"/>
      <c r="I785" s="308"/>
    </row>
    <row r="786" spans="1:9" s="298" customFormat="1" ht="17.25" customHeight="1" x14ac:dyDescent="0.25">
      <c r="A786" s="299"/>
      <c r="B786" s="304"/>
      <c r="C786" s="305"/>
      <c r="D786" s="306"/>
      <c r="E786" s="305"/>
      <c r="F786" s="305"/>
      <c r="G786" s="305"/>
      <c r="H786" s="307"/>
      <c r="I786" s="308"/>
    </row>
    <row r="787" spans="1:9" s="298" customFormat="1" ht="17.25" customHeight="1" x14ac:dyDescent="0.25">
      <c r="A787" s="299"/>
      <c r="B787" s="304"/>
      <c r="C787" s="305"/>
      <c r="D787" s="306"/>
      <c r="E787" s="305"/>
      <c r="F787" s="305"/>
      <c r="G787" s="305"/>
      <c r="H787" s="307"/>
      <c r="I787" s="308"/>
    </row>
    <row r="788" spans="1:9" s="298" customFormat="1" ht="17.25" customHeight="1" x14ac:dyDescent="0.25">
      <c r="A788" s="299"/>
      <c r="B788" s="304"/>
      <c r="C788" s="305"/>
      <c r="D788" s="306"/>
      <c r="E788" s="305"/>
      <c r="F788" s="305"/>
      <c r="G788" s="305"/>
      <c r="H788" s="307"/>
      <c r="I788" s="308"/>
    </row>
    <row r="789" spans="1:9" s="298" customFormat="1" ht="17.25" customHeight="1" x14ac:dyDescent="0.25">
      <c r="A789" s="299"/>
      <c r="B789" s="304"/>
      <c r="C789" s="305"/>
      <c r="D789" s="306"/>
      <c r="E789" s="305"/>
      <c r="F789" s="305"/>
      <c r="G789" s="305"/>
      <c r="H789" s="307"/>
      <c r="I789" s="308"/>
    </row>
    <row r="790" spans="1:9" s="298" customFormat="1" ht="17.25" customHeight="1" x14ac:dyDescent="0.25">
      <c r="A790" s="299"/>
      <c r="B790" s="304"/>
      <c r="C790" s="305"/>
      <c r="D790" s="306"/>
      <c r="E790" s="305"/>
      <c r="F790" s="305"/>
      <c r="G790" s="305"/>
      <c r="H790" s="307"/>
      <c r="I790" s="308"/>
    </row>
    <row r="791" spans="1:9" s="298" customFormat="1" ht="17.25" customHeight="1" x14ac:dyDescent="0.25">
      <c r="A791" s="299"/>
      <c r="B791" s="304"/>
      <c r="C791" s="305"/>
      <c r="D791" s="306"/>
      <c r="E791" s="305"/>
      <c r="F791" s="305"/>
      <c r="G791" s="305"/>
      <c r="H791" s="307"/>
      <c r="I791" s="308"/>
    </row>
    <row r="792" spans="1:9" s="298" customFormat="1" ht="17.25" customHeight="1" x14ac:dyDescent="0.25">
      <c r="A792" s="299"/>
      <c r="B792" s="304"/>
      <c r="C792" s="305"/>
      <c r="D792" s="306"/>
      <c r="E792" s="305"/>
      <c r="F792" s="305"/>
      <c r="G792" s="305"/>
      <c r="H792" s="307"/>
      <c r="I792" s="308"/>
    </row>
    <row r="793" spans="1:9" s="298" customFormat="1" ht="17.25" customHeight="1" x14ac:dyDescent="0.25">
      <c r="A793" s="299"/>
      <c r="B793" s="304"/>
      <c r="C793" s="305"/>
      <c r="D793" s="306"/>
      <c r="E793" s="305"/>
      <c r="F793" s="305"/>
      <c r="G793" s="305"/>
      <c r="H793" s="307"/>
      <c r="I793" s="308"/>
    </row>
    <row r="794" spans="1:9" s="298" customFormat="1" ht="17.25" customHeight="1" x14ac:dyDescent="0.25">
      <c r="A794" s="299"/>
      <c r="B794" s="304"/>
      <c r="C794" s="305"/>
      <c r="D794" s="306"/>
      <c r="E794" s="305"/>
      <c r="F794" s="305"/>
      <c r="G794" s="305"/>
      <c r="H794" s="307"/>
      <c r="I794" s="308"/>
    </row>
    <row r="795" spans="1:9" s="298" customFormat="1" ht="17.25" customHeight="1" x14ac:dyDescent="0.25">
      <c r="A795" s="299"/>
      <c r="B795" s="304"/>
      <c r="C795" s="305"/>
      <c r="D795" s="306"/>
      <c r="E795" s="305"/>
      <c r="F795" s="305"/>
      <c r="G795" s="305"/>
      <c r="H795" s="307"/>
      <c r="I795" s="308"/>
    </row>
    <row r="796" spans="1:9" s="298" customFormat="1" ht="17.25" customHeight="1" x14ac:dyDescent="0.25">
      <c r="A796" s="299"/>
      <c r="B796" s="304"/>
      <c r="C796" s="305"/>
      <c r="D796" s="306"/>
      <c r="E796" s="305"/>
      <c r="F796" s="305"/>
      <c r="G796" s="305"/>
      <c r="H796" s="307"/>
      <c r="I796" s="308"/>
    </row>
    <row r="797" spans="1:9" s="298" customFormat="1" ht="17.25" customHeight="1" x14ac:dyDescent="0.25">
      <c r="A797" s="299"/>
      <c r="B797" s="304"/>
      <c r="C797" s="305"/>
      <c r="D797" s="306"/>
      <c r="E797" s="305"/>
      <c r="F797" s="305"/>
      <c r="G797" s="305"/>
      <c r="H797" s="307"/>
      <c r="I797" s="308"/>
    </row>
    <row r="798" spans="1:9" s="298" customFormat="1" ht="17.25" customHeight="1" x14ac:dyDescent="0.25">
      <c r="A798" s="299"/>
      <c r="B798" s="304"/>
      <c r="C798" s="305"/>
      <c r="D798" s="306"/>
      <c r="E798" s="305"/>
      <c r="F798" s="305"/>
      <c r="G798" s="305"/>
      <c r="H798" s="307"/>
      <c r="I798" s="308"/>
    </row>
    <row r="799" spans="1:9" s="298" customFormat="1" ht="17.25" customHeight="1" x14ac:dyDescent="0.25">
      <c r="A799" s="299"/>
      <c r="B799" s="304"/>
      <c r="C799" s="305"/>
      <c r="D799" s="306"/>
      <c r="E799" s="305"/>
      <c r="F799" s="305"/>
      <c r="G799" s="305"/>
      <c r="H799" s="307"/>
      <c r="I799" s="308"/>
    </row>
    <row r="800" spans="1:9" s="298" customFormat="1" ht="17.25" customHeight="1" x14ac:dyDescent="0.25">
      <c r="A800" s="299"/>
      <c r="B800" s="304"/>
      <c r="C800" s="305"/>
      <c r="D800" s="306"/>
      <c r="E800" s="305"/>
      <c r="F800" s="305"/>
      <c r="G800" s="305"/>
      <c r="H800" s="307"/>
      <c r="I800" s="308"/>
    </row>
    <row r="801" spans="1:9" s="298" customFormat="1" ht="17.25" customHeight="1" x14ac:dyDescent="0.25">
      <c r="A801" s="299"/>
      <c r="B801" s="304"/>
      <c r="C801" s="305"/>
      <c r="D801" s="306"/>
      <c r="E801" s="305"/>
      <c r="F801" s="305"/>
      <c r="G801" s="305"/>
      <c r="H801" s="307"/>
      <c r="I801" s="308"/>
    </row>
    <row r="802" spans="1:9" s="298" customFormat="1" ht="17.25" customHeight="1" x14ac:dyDescent="0.25">
      <c r="A802" s="299"/>
      <c r="B802" s="304"/>
      <c r="C802" s="305"/>
      <c r="D802" s="306"/>
      <c r="E802" s="305"/>
      <c r="F802" s="305"/>
      <c r="G802" s="305"/>
      <c r="H802" s="307"/>
      <c r="I802" s="308"/>
    </row>
    <row r="803" spans="1:9" s="298" customFormat="1" ht="17.25" customHeight="1" x14ac:dyDescent="0.25">
      <c r="A803" s="299"/>
      <c r="B803" s="304"/>
      <c r="C803" s="305"/>
      <c r="D803" s="306"/>
      <c r="E803" s="305"/>
      <c r="F803" s="305"/>
      <c r="G803" s="305"/>
      <c r="H803" s="307"/>
      <c r="I803" s="308"/>
    </row>
    <row r="804" spans="1:9" s="298" customFormat="1" ht="17.25" customHeight="1" x14ac:dyDescent="0.25">
      <c r="A804" s="299"/>
      <c r="B804" s="304"/>
      <c r="C804" s="305"/>
      <c r="D804" s="306"/>
      <c r="E804" s="305"/>
      <c r="F804" s="305"/>
      <c r="G804" s="305"/>
      <c r="H804" s="307"/>
      <c r="I804" s="308"/>
    </row>
    <row r="805" spans="1:9" s="298" customFormat="1" ht="17.25" customHeight="1" x14ac:dyDescent="0.25">
      <c r="A805" s="299"/>
      <c r="B805" s="304"/>
      <c r="C805" s="305"/>
      <c r="D805" s="306"/>
      <c r="E805" s="305"/>
      <c r="F805" s="305"/>
      <c r="G805" s="305"/>
      <c r="H805" s="307"/>
      <c r="I805" s="308"/>
    </row>
    <row r="806" spans="1:9" s="298" customFormat="1" ht="17.25" customHeight="1" x14ac:dyDescent="0.25">
      <c r="A806" s="299"/>
      <c r="B806" s="304"/>
      <c r="C806" s="305"/>
      <c r="D806" s="306"/>
      <c r="E806" s="305"/>
      <c r="F806" s="305"/>
      <c r="G806" s="305"/>
      <c r="H806" s="307"/>
      <c r="I806" s="308"/>
    </row>
    <row r="807" spans="1:9" s="298" customFormat="1" ht="17.25" customHeight="1" x14ac:dyDescent="0.25">
      <c r="A807" s="299"/>
      <c r="B807" s="304"/>
      <c r="C807" s="305"/>
      <c r="D807" s="306"/>
      <c r="E807" s="305"/>
      <c r="F807" s="305"/>
      <c r="G807" s="305"/>
      <c r="H807" s="307"/>
      <c r="I807" s="308"/>
    </row>
    <row r="808" spans="1:9" s="298" customFormat="1" ht="17.25" customHeight="1" x14ac:dyDescent="0.25">
      <c r="A808" s="299"/>
      <c r="B808" s="304"/>
      <c r="C808" s="305"/>
      <c r="D808" s="306"/>
      <c r="E808" s="305"/>
      <c r="F808" s="305"/>
      <c r="G808" s="305"/>
      <c r="H808" s="307"/>
      <c r="I808" s="308"/>
    </row>
    <row r="809" spans="1:9" s="298" customFormat="1" ht="17.25" customHeight="1" x14ac:dyDescent="0.25">
      <c r="A809" s="299"/>
      <c r="B809" s="304"/>
      <c r="C809" s="305"/>
      <c r="D809" s="306"/>
      <c r="E809" s="305"/>
      <c r="F809" s="305"/>
      <c r="G809" s="305"/>
      <c r="H809" s="307"/>
      <c r="I809" s="308"/>
    </row>
    <row r="810" spans="1:9" s="298" customFormat="1" ht="17.25" customHeight="1" x14ac:dyDescent="0.25">
      <c r="A810" s="299"/>
      <c r="B810" s="304"/>
      <c r="C810" s="305"/>
      <c r="D810" s="306"/>
      <c r="E810" s="305"/>
      <c r="F810" s="305"/>
      <c r="G810" s="305"/>
      <c r="H810" s="307"/>
      <c r="I810" s="308"/>
    </row>
    <row r="811" spans="1:9" s="298" customFormat="1" ht="17.25" customHeight="1" x14ac:dyDescent="0.25">
      <c r="A811" s="299"/>
      <c r="B811" s="304"/>
      <c r="C811" s="305"/>
      <c r="D811" s="306"/>
      <c r="E811" s="305"/>
      <c r="F811" s="305"/>
      <c r="G811" s="305"/>
      <c r="H811" s="307"/>
      <c r="I811" s="308"/>
    </row>
    <row r="812" spans="1:9" s="298" customFormat="1" ht="17.25" customHeight="1" x14ac:dyDescent="0.25">
      <c r="A812" s="299"/>
      <c r="B812" s="304"/>
      <c r="C812" s="305"/>
      <c r="D812" s="306"/>
      <c r="E812" s="305"/>
      <c r="F812" s="305"/>
      <c r="G812" s="305"/>
      <c r="H812" s="307"/>
      <c r="I812" s="308"/>
    </row>
    <row r="813" spans="1:9" s="298" customFormat="1" ht="17.25" customHeight="1" x14ac:dyDescent="0.25">
      <c r="A813" s="299"/>
      <c r="B813" s="304"/>
      <c r="C813" s="305"/>
      <c r="D813" s="306"/>
      <c r="E813" s="305"/>
      <c r="F813" s="305"/>
      <c r="G813" s="305"/>
      <c r="H813" s="307"/>
      <c r="I813" s="308"/>
    </row>
    <row r="814" spans="1:9" s="298" customFormat="1" ht="17.25" customHeight="1" x14ac:dyDescent="0.25">
      <c r="A814" s="299"/>
      <c r="B814" s="304"/>
      <c r="C814" s="305"/>
      <c r="D814" s="306"/>
      <c r="E814" s="305"/>
      <c r="F814" s="305"/>
      <c r="G814" s="305"/>
      <c r="H814" s="307"/>
      <c r="I814" s="308"/>
    </row>
    <row r="815" spans="1:9" s="298" customFormat="1" ht="17.25" customHeight="1" x14ac:dyDescent="0.25">
      <c r="A815" s="299"/>
      <c r="B815" s="304"/>
      <c r="C815" s="305"/>
      <c r="D815" s="306"/>
      <c r="E815" s="305"/>
      <c r="F815" s="305"/>
      <c r="G815" s="305"/>
      <c r="H815" s="307"/>
      <c r="I815" s="308"/>
    </row>
    <row r="816" spans="1:9" s="298" customFormat="1" ht="17.25" customHeight="1" x14ac:dyDescent="0.25">
      <c r="A816" s="299"/>
      <c r="B816" s="304"/>
      <c r="C816" s="305"/>
      <c r="D816" s="306"/>
      <c r="E816" s="305"/>
      <c r="F816" s="305"/>
      <c r="G816" s="305"/>
      <c r="H816" s="307"/>
      <c r="I816" s="308"/>
    </row>
    <row r="817" spans="1:9" s="298" customFormat="1" ht="17.25" customHeight="1" x14ac:dyDescent="0.25">
      <c r="A817" s="299"/>
      <c r="B817" s="304"/>
      <c r="C817" s="305"/>
      <c r="D817" s="306"/>
      <c r="E817" s="305"/>
      <c r="F817" s="305"/>
      <c r="G817" s="305"/>
      <c r="H817" s="307"/>
      <c r="I817" s="308"/>
    </row>
    <row r="818" spans="1:9" s="298" customFormat="1" ht="17.25" customHeight="1" x14ac:dyDescent="0.25">
      <c r="A818" s="299"/>
      <c r="B818" s="304"/>
      <c r="C818" s="305"/>
      <c r="D818" s="306"/>
      <c r="E818" s="305"/>
      <c r="F818" s="305"/>
      <c r="G818" s="305"/>
      <c r="H818" s="307"/>
      <c r="I818" s="308"/>
    </row>
    <row r="819" spans="1:9" s="298" customFormat="1" ht="17.25" customHeight="1" x14ac:dyDescent="0.25">
      <c r="A819" s="299"/>
      <c r="B819" s="304"/>
      <c r="C819" s="305"/>
      <c r="D819" s="306"/>
      <c r="E819" s="305"/>
      <c r="F819" s="305"/>
      <c r="G819" s="305"/>
      <c r="H819" s="307"/>
      <c r="I819" s="308"/>
    </row>
    <row r="820" spans="1:9" s="298" customFormat="1" ht="17.25" customHeight="1" x14ac:dyDescent="0.25">
      <c r="A820" s="299"/>
      <c r="B820" s="304"/>
      <c r="C820" s="305"/>
      <c r="D820" s="306"/>
      <c r="E820" s="305"/>
      <c r="F820" s="305"/>
      <c r="G820" s="305"/>
      <c r="H820" s="307"/>
      <c r="I820" s="308"/>
    </row>
    <row r="821" spans="1:9" s="298" customFormat="1" ht="17.25" customHeight="1" x14ac:dyDescent="0.25">
      <c r="A821" s="299"/>
      <c r="B821" s="304"/>
      <c r="C821" s="305"/>
      <c r="D821" s="306"/>
      <c r="E821" s="305"/>
      <c r="F821" s="305"/>
      <c r="G821" s="305"/>
      <c r="H821" s="307"/>
      <c r="I821" s="308"/>
    </row>
    <row r="822" spans="1:9" s="298" customFormat="1" ht="17.25" customHeight="1" x14ac:dyDescent="0.25">
      <c r="A822" s="299"/>
      <c r="B822" s="304"/>
      <c r="C822" s="305"/>
      <c r="D822" s="306"/>
      <c r="E822" s="305"/>
      <c r="F822" s="305"/>
      <c r="G822" s="305"/>
      <c r="H822" s="307"/>
      <c r="I822" s="308"/>
    </row>
    <row r="823" spans="1:9" s="298" customFormat="1" ht="17.25" customHeight="1" x14ac:dyDescent="0.25">
      <c r="A823" s="299"/>
      <c r="B823" s="304"/>
      <c r="C823" s="305"/>
      <c r="D823" s="306"/>
      <c r="E823" s="305"/>
      <c r="F823" s="305"/>
      <c r="G823" s="305"/>
      <c r="H823" s="307"/>
      <c r="I823" s="308"/>
    </row>
    <row r="824" spans="1:9" s="298" customFormat="1" ht="17.25" customHeight="1" x14ac:dyDescent="0.25">
      <c r="A824" s="299"/>
      <c r="B824" s="304"/>
      <c r="C824" s="305"/>
      <c r="D824" s="306"/>
      <c r="E824" s="305"/>
      <c r="F824" s="305"/>
      <c r="G824" s="305"/>
      <c r="H824" s="307"/>
      <c r="I824" s="308"/>
    </row>
    <row r="825" spans="1:9" s="298" customFormat="1" ht="17.25" customHeight="1" x14ac:dyDescent="0.25">
      <c r="A825" s="299"/>
      <c r="B825" s="304"/>
      <c r="C825" s="305"/>
      <c r="D825" s="306"/>
      <c r="E825" s="305"/>
      <c r="F825" s="305"/>
      <c r="G825" s="305"/>
      <c r="H825" s="307"/>
      <c r="I825" s="308"/>
    </row>
    <row r="826" spans="1:9" s="298" customFormat="1" ht="17.25" customHeight="1" x14ac:dyDescent="0.25">
      <c r="A826" s="299"/>
      <c r="B826" s="304"/>
      <c r="C826" s="305"/>
      <c r="D826" s="306"/>
      <c r="E826" s="305"/>
      <c r="F826" s="305"/>
      <c r="G826" s="305"/>
      <c r="H826" s="307"/>
      <c r="I826" s="308"/>
    </row>
    <row r="827" spans="1:9" s="298" customFormat="1" ht="17.25" customHeight="1" x14ac:dyDescent="0.25">
      <c r="A827" s="299"/>
      <c r="B827" s="304"/>
      <c r="C827" s="305"/>
      <c r="D827" s="306"/>
      <c r="E827" s="305"/>
      <c r="F827" s="305"/>
      <c r="G827" s="305"/>
      <c r="H827" s="307"/>
      <c r="I827" s="308"/>
    </row>
    <row r="828" spans="1:9" s="298" customFormat="1" ht="17.25" customHeight="1" x14ac:dyDescent="0.25">
      <c r="A828" s="299"/>
      <c r="B828" s="304"/>
      <c r="C828" s="305"/>
      <c r="D828" s="306"/>
      <c r="E828" s="305"/>
      <c r="F828" s="305"/>
      <c r="G828" s="305"/>
      <c r="H828" s="307"/>
      <c r="I828" s="308"/>
    </row>
    <row r="829" spans="1:9" s="298" customFormat="1" ht="17.25" customHeight="1" x14ac:dyDescent="0.25">
      <c r="A829" s="299"/>
      <c r="B829" s="304"/>
      <c r="C829" s="305"/>
      <c r="D829" s="306"/>
      <c r="E829" s="305"/>
      <c r="F829" s="305"/>
      <c r="G829" s="305"/>
      <c r="H829" s="307"/>
      <c r="I829" s="308"/>
    </row>
    <row r="830" spans="1:9" s="298" customFormat="1" ht="17.25" customHeight="1" x14ac:dyDescent="0.25">
      <c r="A830" s="299"/>
      <c r="B830" s="304"/>
      <c r="C830" s="305"/>
      <c r="D830" s="306"/>
      <c r="E830" s="305"/>
      <c r="F830" s="305"/>
      <c r="G830" s="305"/>
      <c r="H830" s="307"/>
      <c r="I830" s="308"/>
    </row>
    <row r="831" spans="1:9" s="298" customFormat="1" ht="17.25" customHeight="1" x14ac:dyDescent="0.25">
      <c r="A831" s="299"/>
      <c r="B831" s="304"/>
      <c r="C831" s="305"/>
      <c r="D831" s="306"/>
      <c r="E831" s="305"/>
      <c r="F831" s="305"/>
      <c r="G831" s="305"/>
      <c r="H831" s="307"/>
      <c r="I831" s="308"/>
    </row>
    <row r="832" spans="1:9" s="298" customFormat="1" ht="17.25" customHeight="1" x14ac:dyDescent="0.25">
      <c r="A832" s="299"/>
      <c r="B832" s="304"/>
      <c r="C832" s="305"/>
      <c r="D832" s="306"/>
      <c r="E832" s="305"/>
      <c r="F832" s="305"/>
      <c r="G832" s="305"/>
      <c r="H832" s="307"/>
      <c r="I832" s="308"/>
    </row>
    <row r="833" spans="1:9" s="298" customFormat="1" ht="17.25" customHeight="1" x14ac:dyDescent="0.25">
      <c r="A833" s="299"/>
      <c r="B833" s="304"/>
      <c r="C833" s="305"/>
      <c r="D833" s="306"/>
      <c r="E833" s="305"/>
      <c r="F833" s="305"/>
      <c r="G833" s="305"/>
      <c r="H833" s="307"/>
      <c r="I833" s="308"/>
    </row>
    <row r="834" spans="1:9" s="298" customFormat="1" ht="17.25" customHeight="1" x14ac:dyDescent="0.25">
      <c r="A834" s="299"/>
      <c r="B834" s="304"/>
      <c r="C834" s="305"/>
      <c r="D834" s="306"/>
      <c r="E834" s="305"/>
      <c r="F834" s="305"/>
      <c r="G834" s="305"/>
      <c r="H834" s="307"/>
      <c r="I834" s="308"/>
    </row>
    <row r="835" spans="1:9" s="298" customFormat="1" ht="17.25" customHeight="1" x14ac:dyDescent="0.25">
      <c r="A835" s="299"/>
      <c r="B835" s="304"/>
      <c r="C835" s="305"/>
      <c r="D835" s="306"/>
      <c r="E835" s="305"/>
      <c r="F835" s="305"/>
      <c r="G835" s="305"/>
      <c r="H835" s="307"/>
      <c r="I835" s="308"/>
    </row>
    <row r="836" spans="1:9" s="298" customFormat="1" ht="17.25" customHeight="1" x14ac:dyDescent="0.25">
      <c r="A836" s="299"/>
      <c r="B836" s="304"/>
      <c r="C836" s="305"/>
      <c r="D836" s="306"/>
      <c r="E836" s="305"/>
      <c r="F836" s="305"/>
      <c r="G836" s="305"/>
      <c r="H836" s="307"/>
      <c r="I836" s="308"/>
    </row>
    <row r="837" spans="1:9" s="298" customFormat="1" ht="17.25" customHeight="1" x14ac:dyDescent="0.25">
      <c r="A837" s="299"/>
      <c r="B837" s="304"/>
      <c r="C837" s="305"/>
      <c r="D837" s="306"/>
      <c r="E837" s="305"/>
      <c r="F837" s="305"/>
      <c r="G837" s="305"/>
      <c r="H837" s="307"/>
      <c r="I837" s="308"/>
    </row>
    <row r="838" spans="1:9" s="298" customFormat="1" ht="17.25" customHeight="1" x14ac:dyDescent="0.25">
      <c r="A838" s="299"/>
      <c r="B838" s="304"/>
      <c r="C838" s="305"/>
      <c r="D838" s="306"/>
      <c r="E838" s="305"/>
      <c r="F838" s="305"/>
      <c r="G838" s="305"/>
      <c r="H838" s="307"/>
      <c r="I838" s="308"/>
    </row>
    <row r="839" spans="1:9" s="298" customFormat="1" ht="17.25" customHeight="1" x14ac:dyDescent="0.25">
      <c r="A839" s="299"/>
      <c r="B839" s="304"/>
      <c r="C839" s="305"/>
      <c r="D839" s="306"/>
      <c r="E839" s="305"/>
      <c r="F839" s="305"/>
      <c r="G839" s="305"/>
      <c r="H839" s="307"/>
      <c r="I839" s="308"/>
    </row>
    <row r="840" spans="1:9" s="298" customFormat="1" ht="17.25" customHeight="1" x14ac:dyDescent="0.25">
      <c r="A840" s="299"/>
      <c r="B840" s="304"/>
      <c r="C840" s="305"/>
      <c r="D840" s="306"/>
      <c r="E840" s="305"/>
      <c r="F840" s="305"/>
      <c r="G840" s="305"/>
      <c r="H840" s="307"/>
      <c r="I840" s="308"/>
    </row>
    <row r="841" spans="1:9" s="298" customFormat="1" ht="17.25" customHeight="1" x14ac:dyDescent="0.25">
      <c r="A841" s="299"/>
      <c r="B841" s="304"/>
      <c r="C841" s="305"/>
      <c r="D841" s="306"/>
      <c r="E841" s="305"/>
      <c r="F841" s="305"/>
      <c r="G841" s="305"/>
      <c r="H841" s="307"/>
      <c r="I841" s="308"/>
    </row>
    <row r="842" spans="1:9" s="298" customFormat="1" ht="17.25" customHeight="1" x14ac:dyDescent="0.25">
      <c r="A842" s="299"/>
      <c r="B842" s="304"/>
      <c r="C842" s="305"/>
      <c r="D842" s="306"/>
      <c r="E842" s="305"/>
      <c r="F842" s="305"/>
      <c r="G842" s="305"/>
      <c r="H842" s="307"/>
      <c r="I842" s="308"/>
    </row>
    <row r="843" spans="1:9" s="298" customFormat="1" ht="17.25" customHeight="1" x14ac:dyDescent="0.25">
      <c r="A843" s="299"/>
      <c r="B843" s="304"/>
      <c r="C843" s="305"/>
      <c r="D843" s="306"/>
      <c r="E843" s="305"/>
      <c r="F843" s="305"/>
      <c r="G843" s="305"/>
      <c r="H843" s="307"/>
      <c r="I843" s="308"/>
    </row>
    <row r="844" spans="1:9" s="298" customFormat="1" ht="17.25" customHeight="1" x14ac:dyDescent="0.25">
      <c r="A844" s="299"/>
      <c r="B844" s="304"/>
      <c r="C844" s="305"/>
      <c r="D844" s="306"/>
      <c r="E844" s="305"/>
      <c r="F844" s="305"/>
      <c r="G844" s="305"/>
      <c r="H844" s="307"/>
      <c r="I844" s="308"/>
    </row>
    <row r="845" spans="1:9" s="298" customFormat="1" ht="17.25" customHeight="1" x14ac:dyDescent="0.25">
      <c r="A845" s="299"/>
      <c r="B845" s="304"/>
      <c r="C845" s="305"/>
      <c r="D845" s="306"/>
      <c r="E845" s="305"/>
      <c r="F845" s="305"/>
      <c r="G845" s="305"/>
      <c r="H845" s="307"/>
      <c r="I845" s="308"/>
    </row>
    <row r="846" spans="1:9" s="298" customFormat="1" ht="17.25" customHeight="1" x14ac:dyDescent="0.25">
      <c r="A846" s="299"/>
      <c r="B846" s="304"/>
      <c r="C846" s="305"/>
      <c r="D846" s="306"/>
      <c r="E846" s="305"/>
      <c r="F846" s="305"/>
      <c r="G846" s="305"/>
      <c r="H846" s="307"/>
      <c r="I846" s="308"/>
    </row>
    <row r="847" spans="1:9" s="298" customFormat="1" ht="17.25" customHeight="1" x14ac:dyDescent="0.25">
      <c r="A847" s="299"/>
      <c r="B847" s="304"/>
      <c r="C847" s="305"/>
      <c r="D847" s="306"/>
      <c r="E847" s="305"/>
      <c r="F847" s="305"/>
      <c r="G847" s="305"/>
      <c r="H847" s="307"/>
      <c r="I847" s="308"/>
    </row>
    <row r="848" spans="1:9" s="298" customFormat="1" ht="17.25" customHeight="1" x14ac:dyDescent="0.25">
      <c r="A848" s="299"/>
      <c r="B848" s="304"/>
      <c r="C848" s="305"/>
      <c r="D848" s="306"/>
      <c r="E848" s="305"/>
      <c r="F848" s="305"/>
      <c r="G848" s="305"/>
      <c r="H848" s="307"/>
      <c r="I848" s="308"/>
    </row>
    <row r="849" spans="1:9" s="298" customFormat="1" ht="17.25" customHeight="1" x14ac:dyDescent="0.25">
      <c r="A849" s="299"/>
      <c r="B849" s="304"/>
      <c r="C849" s="305"/>
      <c r="D849" s="306"/>
      <c r="E849" s="305"/>
      <c r="F849" s="305"/>
      <c r="G849" s="305"/>
      <c r="H849" s="307"/>
      <c r="I849" s="308"/>
    </row>
    <row r="850" spans="1:9" s="298" customFormat="1" ht="17.25" customHeight="1" x14ac:dyDescent="0.25">
      <c r="A850" s="299"/>
      <c r="B850" s="304"/>
      <c r="C850" s="305"/>
      <c r="D850" s="306"/>
      <c r="E850" s="305"/>
      <c r="F850" s="305"/>
      <c r="G850" s="305"/>
      <c r="H850" s="307"/>
      <c r="I850" s="308"/>
    </row>
    <row r="851" spans="1:9" s="298" customFormat="1" ht="17.25" customHeight="1" x14ac:dyDescent="0.25">
      <c r="A851" s="299"/>
      <c r="B851" s="304"/>
      <c r="C851" s="305"/>
      <c r="D851" s="306"/>
      <c r="E851" s="305"/>
      <c r="F851" s="305"/>
      <c r="G851" s="305"/>
      <c r="H851" s="307"/>
      <c r="I851" s="308"/>
    </row>
    <row r="852" spans="1:9" s="298" customFormat="1" ht="17.25" customHeight="1" x14ac:dyDescent="0.25">
      <c r="A852" s="299"/>
      <c r="B852" s="304"/>
      <c r="C852" s="305"/>
      <c r="D852" s="306"/>
      <c r="E852" s="305"/>
      <c r="F852" s="305"/>
      <c r="G852" s="305"/>
      <c r="H852" s="307"/>
      <c r="I852" s="308"/>
    </row>
    <row r="853" spans="1:9" s="298" customFormat="1" ht="17.25" customHeight="1" x14ac:dyDescent="0.25">
      <c r="A853" s="299"/>
      <c r="B853" s="304"/>
      <c r="C853" s="305"/>
      <c r="D853" s="306"/>
      <c r="E853" s="305"/>
      <c r="F853" s="305"/>
      <c r="G853" s="305"/>
      <c r="H853" s="307"/>
      <c r="I853" s="308"/>
    </row>
    <row r="854" spans="1:9" s="298" customFormat="1" ht="17.25" customHeight="1" x14ac:dyDescent="0.25">
      <c r="A854" s="299"/>
      <c r="B854" s="304"/>
      <c r="C854" s="305"/>
      <c r="D854" s="306"/>
      <c r="E854" s="305"/>
      <c r="F854" s="305"/>
      <c r="G854" s="305"/>
      <c r="H854" s="307"/>
      <c r="I854" s="308"/>
    </row>
    <row r="855" spans="1:9" s="298" customFormat="1" ht="17.25" customHeight="1" x14ac:dyDescent="0.25">
      <c r="A855" s="299"/>
      <c r="B855" s="304"/>
      <c r="C855" s="305"/>
      <c r="D855" s="306"/>
      <c r="E855" s="305"/>
      <c r="F855" s="305"/>
      <c r="G855" s="305"/>
      <c r="H855" s="307"/>
      <c r="I855" s="308"/>
    </row>
    <row r="856" spans="1:9" s="298" customFormat="1" ht="17.25" customHeight="1" x14ac:dyDescent="0.25">
      <c r="A856" s="299"/>
      <c r="B856" s="304"/>
      <c r="C856" s="305"/>
      <c r="D856" s="306"/>
      <c r="E856" s="305"/>
      <c r="F856" s="305"/>
      <c r="G856" s="305"/>
      <c r="H856" s="307"/>
      <c r="I856" s="308"/>
    </row>
    <row r="857" spans="1:9" s="298" customFormat="1" ht="17.25" customHeight="1" x14ac:dyDescent="0.25">
      <c r="A857" s="299"/>
      <c r="B857" s="304"/>
      <c r="C857" s="305"/>
      <c r="D857" s="306"/>
      <c r="E857" s="305"/>
      <c r="F857" s="305"/>
      <c r="G857" s="305"/>
      <c r="H857" s="307"/>
      <c r="I857" s="308"/>
    </row>
    <row r="858" spans="1:9" s="298" customFormat="1" ht="17.25" customHeight="1" x14ac:dyDescent="0.25">
      <c r="A858" s="299"/>
      <c r="B858" s="304"/>
      <c r="C858" s="305"/>
      <c r="D858" s="306"/>
      <c r="E858" s="305"/>
      <c r="F858" s="305"/>
      <c r="G858" s="305"/>
      <c r="H858" s="307"/>
      <c r="I858" s="308"/>
    </row>
    <row r="859" spans="1:9" s="298" customFormat="1" ht="17.25" customHeight="1" x14ac:dyDescent="0.25">
      <c r="A859" s="299"/>
      <c r="B859" s="304"/>
      <c r="C859" s="305"/>
      <c r="D859" s="306"/>
      <c r="E859" s="305"/>
      <c r="F859" s="305"/>
      <c r="G859" s="305"/>
      <c r="H859" s="307"/>
      <c r="I859" s="308"/>
    </row>
    <row r="860" spans="1:9" s="298" customFormat="1" ht="17.25" customHeight="1" x14ac:dyDescent="0.25">
      <c r="A860" s="299"/>
      <c r="B860" s="304"/>
      <c r="C860" s="305"/>
      <c r="D860" s="306"/>
      <c r="E860" s="305"/>
      <c r="F860" s="305"/>
      <c r="G860" s="305"/>
      <c r="H860" s="307"/>
      <c r="I860" s="308"/>
    </row>
    <row r="861" spans="1:9" s="298" customFormat="1" ht="17.25" customHeight="1" x14ac:dyDescent="0.25">
      <c r="A861" s="299"/>
      <c r="B861" s="304"/>
      <c r="C861" s="305"/>
      <c r="D861" s="306"/>
      <c r="E861" s="305"/>
      <c r="F861" s="305"/>
      <c r="G861" s="305"/>
      <c r="H861" s="307"/>
      <c r="I861" s="308"/>
    </row>
    <row r="862" spans="1:9" s="298" customFormat="1" ht="17.25" customHeight="1" x14ac:dyDescent="0.25">
      <c r="A862" s="299"/>
      <c r="B862" s="304"/>
      <c r="C862" s="305"/>
      <c r="D862" s="306"/>
      <c r="E862" s="305"/>
      <c r="F862" s="305"/>
      <c r="G862" s="305"/>
      <c r="H862" s="307"/>
      <c r="I862" s="308"/>
    </row>
    <row r="863" spans="1:9" s="298" customFormat="1" ht="17.25" customHeight="1" x14ac:dyDescent="0.25">
      <c r="A863" s="299"/>
      <c r="B863" s="304"/>
      <c r="C863" s="305"/>
      <c r="D863" s="306"/>
      <c r="E863" s="305"/>
      <c r="F863" s="305"/>
      <c r="G863" s="305"/>
      <c r="H863" s="307"/>
      <c r="I863" s="308"/>
    </row>
    <row r="864" spans="1:9" s="298" customFormat="1" ht="17.25" customHeight="1" x14ac:dyDescent="0.25">
      <c r="A864" s="299"/>
      <c r="B864" s="304"/>
      <c r="C864" s="305"/>
      <c r="D864" s="306"/>
      <c r="E864" s="305"/>
      <c r="F864" s="305"/>
      <c r="G864" s="305"/>
      <c r="H864" s="307"/>
      <c r="I864" s="308"/>
    </row>
    <row r="865" spans="1:9" s="298" customFormat="1" ht="17.25" customHeight="1" x14ac:dyDescent="0.25">
      <c r="A865" s="299"/>
      <c r="B865" s="304"/>
      <c r="C865" s="305"/>
      <c r="D865" s="306"/>
      <c r="E865" s="305"/>
      <c r="F865" s="305"/>
      <c r="G865" s="305"/>
      <c r="H865" s="307"/>
      <c r="I865" s="308"/>
    </row>
    <row r="866" spans="1:9" s="298" customFormat="1" ht="17.25" customHeight="1" x14ac:dyDescent="0.25">
      <c r="A866" s="299"/>
      <c r="B866" s="304"/>
      <c r="C866" s="305"/>
      <c r="D866" s="306"/>
      <c r="E866" s="305"/>
      <c r="F866" s="305"/>
      <c r="G866" s="305"/>
      <c r="H866" s="307"/>
      <c r="I866" s="308"/>
    </row>
    <row r="867" spans="1:9" s="298" customFormat="1" ht="17.25" customHeight="1" x14ac:dyDescent="0.25">
      <c r="A867" s="299"/>
      <c r="B867" s="304"/>
      <c r="C867" s="305"/>
      <c r="D867" s="306"/>
      <c r="E867" s="305"/>
      <c r="F867" s="305"/>
      <c r="G867" s="305"/>
      <c r="H867" s="307"/>
      <c r="I867" s="308"/>
    </row>
    <row r="868" spans="1:9" s="298" customFormat="1" ht="17.25" customHeight="1" x14ac:dyDescent="0.25">
      <c r="A868" s="299"/>
      <c r="B868" s="304"/>
      <c r="C868" s="305"/>
      <c r="D868" s="306"/>
      <c r="E868" s="305"/>
      <c r="F868" s="305"/>
      <c r="G868" s="305"/>
      <c r="H868" s="307"/>
      <c r="I868" s="308"/>
    </row>
    <row r="869" spans="1:9" s="298" customFormat="1" ht="17.25" customHeight="1" x14ac:dyDescent="0.25">
      <c r="A869" s="299"/>
      <c r="B869" s="304"/>
      <c r="C869" s="305"/>
      <c r="D869" s="306"/>
      <c r="E869" s="305"/>
      <c r="F869" s="305"/>
      <c r="G869" s="305"/>
      <c r="H869" s="307"/>
      <c r="I869" s="308"/>
    </row>
    <row r="870" spans="1:9" s="298" customFormat="1" ht="17.25" customHeight="1" x14ac:dyDescent="0.25">
      <c r="A870" s="299"/>
      <c r="B870" s="304"/>
      <c r="C870" s="305"/>
      <c r="D870" s="306"/>
      <c r="E870" s="305"/>
      <c r="F870" s="305"/>
      <c r="G870" s="305"/>
      <c r="H870" s="307"/>
      <c r="I870" s="308"/>
    </row>
    <row r="871" spans="1:9" s="298" customFormat="1" ht="17.25" customHeight="1" x14ac:dyDescent="0.25">
      <c r="A871" s="299"/>
      <c r="B871" s="304"/>
      <c r="C871" s="305"/>
      <c r="D871" s="306"/>
      <c r="E871" s="305"/>
      <c r="F871" s="305"/>
      <c r="G871" s="305"/>
      <c r="H871" s="307"/>
      <c r="I871" s="308"/>
    </row>
    <row r="872" spans="1:9" s="298" customFormat="1" ht="17.25" customHeight="1" x14ac:dyDescent="0.25">
      <c r="A872" s="299"/>
      <c r="B872" s="304"/>
      <c r="C872" s="305"/>
      <c r="D872" s="306"/>
      <c r="E872" s="305"/>
      <c r="F872" s="305"/>
      <c r="G872" s="305"/>
      <c r="H872" s="307"/>
      <c r="I872" s="308"/>
    </row>
    <row r="873" spans="1:9" s="298" customFormat="1" ht="17.25" customHeight="1" x14ac:dyDescent="0.25">
      <c r="A873" s="299"/>
      <c r="B873" s="304"/>
      <c r="C873" s="305"/>
      <c r="D873" s="306"/>
      <c r="E873" s="305"/>
      <c r="F873" s="305"/>
      <c r="G873" s="305"/>
      <c r="H873" s="307"/>
      <c r="I873" s="308"/>
    </row>
    <row r="874" spans="1:9" s="298" customFormat="1" ht="17.25" customHeight="1" x14ac:dyDescent="0.25">
      <c r="A874" s="299"/>
      <c r="B874" s="304"/>
      <c r="C874" s="305"/>
      <c r="D874" s="306"/>
      <c r="E874" s="305"/>
      <c r="F874" s="305"/>
      <c r="G874" s="305"/>
      <c r="H874" s="307"/>
      <c r="I874" s="308"/>
    </row>
    <row r="875" spans="1:9" s="298" customFormat="1" ht="17.25" customHeight="1" x14ac:dyDescent="0.25">
      <c r="A875" s="299"/>
      <c r="B875" s="304"/>
      <c r="C875" s="305"/>
      <c r="D875" s="306"/>
      <c r="E875" s="305"/>
      <c r="F875" s="305"/>
      <c r="G875" s="305"/>
      <c r="H875" s="307"/>
      <c r="I875" s="308"/>
    </row>
    <row r="876" spans="1:9" s="298" customFormat="1" ht="17.25" customHeight="1" x14ac:dyDescent="0.25">
      <c r="A876" s="299"/>
      <c r="B876" s="304"/>
      <c r="C876" s="305"/>
      <c r="D876" s="306"/>
      <c r="E876" s="305"/>
      <c r="F876" s="305"/>
      <c r="G876" s="305"/>
      <c r="H876" s="307"/>
      <c r="I876" s="308"/>
    </row>
    <row r="877" spans="1:9" s="298" customFormat="1" ht="17.25" customHeight="1" x14ac:dyDescent="0.25">
      <c r="A877" s="299"/>
      <c r="B877" s="304"/>
      <c r="C877" s="305"/>
      <c r="D877" s="306"/>
      <c r="E877" s="305"/>
      <c r="F877" s="305"/>
      <c r="G877" s="305"/>
      <c r="H877" s="307"/>
      <c r="I877" s="308"/>
    </row>
    <row r="878" spans="1:9" s="298" customFormat="1" ht="17.25" customHeight="1" x14ac:dyDescent="0.25">
      <c r="A878" s="299"/>
      <c r="B878" s="304"/>
      <c r="C878" s="305"/>
      <c r="D878" s="306"/>
      <c r="E878" s="305"/>
      <c r="F878" s="305"/>
      <c r="G878" s="305"/>
      <c r="H878" s="307"/>
      <c r="I878" s="308"/>
    </row>
    <row r="879" spans="1:9" s="298" customFormat="1" ht="17.25" customHeight="1" x14ac:dyDescent="0.25">
      <c r="A879" s="299"/>
      <c r="B879" s="304"/>
      <c r="C879" s="305"/>
      <c r="D879" s="306"/>
      <c r="E879" s="305"/>
      <c r="F879" s="305"/>
      <c r="G879" s="305"/>
      <c r="H879" s="307"/>
      <c r="I879" s="308"/>
    </row>
    <row r="880" spans="1:9" s="298" customFormat="1" ht="17.25" customHeight="1" x14ac:dyDescent="0.25">
      <c r="A880" s="299"/>
      <c r="B880" s="304"/>
      <c r="C880" s="305"/>
      <c r="D880" s="306"/>
      <c r="E880" s="305"/>
      <c r="F880" s="305"/>
      <c r="G880" s="305"/>
      <c r="H880" s="307"/>
      <c r="I880" s="308"/>
    </row>
    <row r="881" spans="1:9" s="298" customFormat="1" ht="17.25" customHeight="1" x14ac:dyDescent="0.25">
      <c r="A881" s="299"/>
      <c r="B881" s="304"/>
      <c r="C881" s="305"/>
      <c r="D881" s="306"/>
      <c r="E881" s="305"/>
      <c r="F881" s="305"/>
      <c r="G881" s="305"/>
      <c r="H881" s="307"/>
      <c r="I881" s="308"/>
    </row>
    <row r="882" spans="1:9" s="298" customFormat="1" ht="17.25" customHeight="1" x14ac:dyDescent="0.25">
      <c r="A882" s="299"/>
      <c r="B882" s="304"/>
      <c r="C882" s="305"/>
      <c r="D882" s="306"/>
      <c r="E882" s="305"/>
      <c r="F882" s="305"/>
      <c r="G882" s="305"/>
      <c r="H882" s="307"/>
      <c r="I882" s="308"/>
    </row>
    <row r="883" spans="1:9" s="298" customFormat="1" ht="17.25" customHeight="1" x14ac:dyDescent="0.25">
      <c r="A883" s="299"/>
      <c r="B883" s="304"/>
      <c r="C883" s="305"/>
      <c r="D883" s="306"/>
      <c r="E883" s="305"/>
      <c r="F883" s="305"/>
      <c r="G883" s="305"/>
      <c r="H883" s="307"/>
      <c r="I883" s="308"/>
    </row>
    <row r="884" spans="1:9" s="298" customFormat="1" ht="17.25" customHeight="1" x14ac:dyDescent="0.25">
      <c r="A884" s="299"/>
      <c r="B884" s="304"/>
      <c r="C884" s="305"/>
      <c r="D884" s="306"/>
      <c r="E884" s="305"/>
      <c r="F884" s="305"/>
      <c r="G884" s="305"/>
      <c r="H884" s="307"/>
      <c r="I884" s="308"/>
    </row>
    <row r="885" spans="1:9" s="298" customFormat="1" ht="17.25" customHeight="1" x14ac:dyDescent="0.25">
      <c r="A885" s="299"/>
      <c r="B885" s="304"/>
      <c r="C885" s="305"/>
      <c r="D885" s="306"/>
      <c r="E885" s="305"/>
      <c r="F885" s="305"/>
      <c r="G885" s="305"/>
      <c r="H885" s="307"/>
      <c r="I885" s="308"/>
    </row>
    <row r="886" spans="1:9" s="298" customFormat="1" ht="17.25" customHeight="1" x14ac:dyDescent="0.25">
      <c r="A886" s="299"/>
      <c r="B886" s="304"/>
      <c r="C886" s="305"/>
      <c r="D886" s="306"/>
      <c r="E886" s="305"/>
      <c r="F886" s="305"/>
      <c r="G886" s="305"/>
      <c r="H886" s="307"/>
      <c r="I886" s="308"/>
    </row>
    <row r="887" spans="1:9" s="298" customFormat="1" ht="17.25" customHeight="1" x14ac:dyDescent="0.25">
      <c r="A887" s="299"/>
      <c r="B887" s="304"/>
      <c r="C887" s="305"/>
      <c r="D887" s="306"/>
      <c r="E887" s="305"/>
      <c r="F887" s="305"/>
      <c r="G887" s="305"/>
      <c r="H887" s="307"/>
      <c r="I887" s="308"/>
    </row>
    <row r="888" spans="1:9" s="298" customFormat="1" ht="17.25" customHeight="1" x14ac:dyDescent="0.25">
      <c r="A888" s="299"/>
      <c r="B888" s="304"/>
      <c r="C888" s="305"/>
      <c r="D888" s="306"/>
      <c r="E888" s="305"/>
      <c r="F888" s="305"/>
      <c r="G888" s="305"/>
      <c r="H888" s="307"/>
      <c r="I888" s="308"/>
    </row>
    <row r="889" spans="1:9" s="298" customFormat="1" ht="17.25" customHeight="1" x14ac:dyDescent="0.25">
      <c r="A889" s="299"/>
      <c r="B889" s="304"/>
      <c r="C889" s="305"/>
      <c r="D889" s="306"/>
      <c r="E889" s="305"/>
      <c r="F889" s="305"/>
      <c r="G889" s="305"/>
      <c r="H889" s="307"/>
      <c r="I889" s="308"/>
    </row>
    <row r="890" spans="1:9" s="298" customFormat="1" ht="17.25" customHeight="1" x14ac:dyDescent="0.25">
      <c r="A890" s="299"/>
      <c r="B890" s="304"/>
      <c r="C890" s="305"/>
      <c r="D890" s="306"/>
      <c r="E890" s="305"/>
      <c r="F890" s="305"/>
      <c r="G890" s="305"/>
      <c r="H890" s="307"/>
      <c r="I890" s="308"/>
    </row>
    <row r="891" spans="1:9" s="298" customFormat="1" ht="17.25" customHeight="1" x14ac:dyDescent="0.25">
      <c r="A891" s="299"/>
      <c r="B891" s="304"/>
      <c r="C891" s="305"/>
      <c r="D891" s="306"/>
      <c r="E891" s="305"/>
      <c r="F891" s="305"/>
      <c r="G891" s="305"/>
      <c r="H891" s="307"/>
      <c r="I891" s="308"/>
    </row>
    <row r="892" spans="1:9" s="298" customFormat="1" ht="17.25" customHeight="1" x14ac:dyDescent="0.25">
      <c r="A892" s="299"/>
      <c r="B892" s="304"/>
      <c r="C892" s="305"/>
      <c r="D892" s="306"/>
      <c r="E892" s="305"/>
      <c r="F892" s="305"/>
      <c r="G892" s="305"/>
      <c r="H892" s="307"/>
      <c r="I892" s="308"/>
    </row>
    <row r="893" spans="1:9" s="298" customFormat="1" ht="17.25" customHeight="1" x14ac:dyDescent="0.25">
      <c r="A893" s="299"/>
      <c r="B893" s="304"/>
      <c r="C893" s="305"/>
      <c r="D893" s="306"/>
      <c r="E893" s="305"/>
      <c r="F893" s="305"/>
      <c r="G893" s="305"/>
      <c r="H893" s="307"/>
      <c r="I893" s="308"/>
    </row>
    <row r="894" spans="1:9" s="298" customFormat="1" ht="17.25" customHeight="1" x14ac:dyDescent="0.25">
      <c r="A894" s="299"/>
      <c r="B894" s="304"/>
      <c r="C894" s="305"/>
      <c r="D894" s="306"/>
      <c r="E894" s="305"/>
      <c r="F894" s="305"/>
      <c r="G894" s="305"/>
      <c r="H894" s="307"/>
      <c r="I894" s="308"/>
    </row>
    <row r="895" spans="1:9" s="298" customFormat="1" ht="17.25" customHeight="1" x14ac:dyDescent="0.25">
      <c r="A895" s="299"/>
      <c r="B895" s="304"/>
      <c r="C895" s="305"/>
      <c r="D895" s="306"/>
      <c r="E895" s="305"/>
      <c r="F895" s="305"/>
      <c r="G895" s="305"/>
      <c r="H895" s="307"/>
      <c r="I895" s="308"/>
    </row>
    <row r="896" spans="1:9" s="298" customFormat="1" ht="17.25" customHeight="1" x14ac:dyDescent="0.25">
      <c r="A896" s="299"/>
      <c r="B896" s="304"/>
      <c r="C896" s="305"/>
      <c r="D896" s="306"/>
      <c r="E896" s="305"/>
      <c r="F896" s="305"/>
      <c r="G896" s="305"/>
      <c r="H896" s="307"/>
      <c r="I896" s="308"/>
    </row>
    <row r="897" spans="1:9" s="298" customFormat="1" ht="17.25" customHeight="1" x14ac:dyDescent="0.25">
      <c r="A897" s="299"/>
      <c r="B897" s="304"/>
      <c r="C897" s="305"/>
      <c r="D897" s="306"/>
      <c r="E897" s="305"/>
      <c r="F897" s="305"/>
      <c r="G897" s="305"/>
      <c r="H897" s="307"/>
      <c r="I897" s="308"/>
    </row>
    <row r="898" spans="1:9" s="298" customFormat="1" ht="17.25" customHeight="1" x14ac:dyDescent="0.25">
      <c r="A898" s="299"/>
      <c r="B898" s="304"/>
      <c r="C898" s="305"/>
      <c r="D898" s="306"/>
      <c r="E898" s="305"/>
      <c r="F898" s="305"/>
      <c r="G898" s="305"/>
      <c r="H898" s="307"/>
      <c r="I898" s="308"/>
    </row>
    <row r="899" spans="1:9" s="298" customFormat="1" ht="17.25" customHeight="1" x14ac:dyDescent="0.25">
      <c r="A899" s="299"/>
      <c r="B899" s="304"/>
      <c r="C899" s="305"/>
      <c r="D899" s="306"/>
      <c r="E899" s="305"/>
      <c r="F899" s="305"/>
      <c r="G899" s="305"/>
      <c r="H899" s="307"/>
      <c r="I899" s="308"/>
    </row>
    <row r="900" spans="1:9" s="298" customFormat="1" ht="17.25" customHeight="1" x14ac:dyDescent="0.25">
      <c r="A900" s="299"/>
      <c r="B900" s="304"/>
      <c r="C900" s="305"/>
      <c r="D900" s="306"/>
      <c r="E900" s="305"/>
      <c r="F900" s="305"/>
      <c r="G900" s="305"/>
      <c r="H900" s="307"/>
      <c r="I900" s="308"/>
    </row>
    <row r="901" spans="1:9" s="298" customFormat="1" ht="17.25" customHeight="1" x14ac:dyDescent="0.25">
      <c r="A901" s="299"/>
      <c r="B901" s="304"/>
      <c r="C901" s="305"/>
      <c r="D901" s="306"/>
      <c r="E901" s="305"/>
      <c r="F901" s="305"/>
      <c r="G901" s="305"/>
      <c r="H901" s="307"/>
      <c r="I901" s="308"/>
    </row>
    <row r="902" spans="1:9" s="298" customFormat="1" ht="17.25" customHeight="1" x14ac:dyDescent="0.25">
      <c r="A902" s="299"/>
      <c r="B902" s="304"/>
      <c r="C902" s="305"/>
      <c r="D902" s="306"/>
      <c r="E902" s="305"/>
      <c r="F902" s="305"/>
      <c r="G902" s="305"/>
      <c r="H902" s="307"/>
      <c r="I902" s="308"/>
    </row>
    <row r="903" spans="1:9" s="298" customFormat="1" ht="17.25" customHeight="1" x14ac:dyDescent="0.25">
      <c r="A903" s="299"/>
      <c r="B903" s="304"/>
      <c r="C903" s="305"/>
      <c r="D903" s="306"/>
      <c r="E903" s="305"/>
      <c r="F903" s="305"/>
      <c r="G903" s="305"/>
      <c r="H903" s="307"/>
      <c r="I903" s="308"/>
    </row>
    <row r="904" spans="1:9" s="298" customFormat="1" ht="17.25" customHeight="1" x14ac:dyDescent="0.25">
      <c r="A904" s="299"/>
      <c r="B904" s="304"/>
      <c r="C904" s="305"/>
      <c r="D904" s="306"/>
      <c r="E904" s="305"/>
      <c r="F904" s="305"/>
      <c r="G904" s="305"/>
      <c r="H904" s="307"/>
      <c r="I904" s="308"/>
    </row>
    <row r="905" spans="1:9" s="298" customFormat="1" ht="17.25" customHeight="1" x14ac:dyDescent="0.25">
      <c r="A905" s="299"/>
      <c r="B905" s="304"/>
      <c r="C905" s="305"/>
      <c r="D905" s="306"/>
      <c r="E905" s="305"/>
      <c r="F905" s="305"/>
      <c r="G905" s="305"/>
      <c r="H905" s="307"/>
      <c r="I905" s="308"/>
    </row>
    <row r="906" spans="1:9" s="298" customFormat="1" ht="17.25" customHeight="1" x14ac:dyDescent="0.25">
      <c r="A906" s="299"/>
      <c r="B906" s="304"/>
      <c r="C906" s="305"/>
      <c r="D906" s="306"/>
      <c r="E906" s="305"/>
      <c r="F906" s="305"/>
      <c r="G906" s="305"/>
      <c r="H906" s="307"/>
      <c r="I906" s="308"/>
    </row>
    <row r="907" spans="1:9" s="298" customFormat="1" ht="17.25" customHeight="1" x14ac:dyDescent="0.25">
      <c r="A907" s="299"/>
      <c r="B907" s="304"/>
      <c r="C907" s="305"/>
      <c r="D907" s="306"/>
      <c r="E907" s="305"/>
      <c r="F907" s="305"/>
      <c r="G907" s="305"/>
      <c r="H907" s="307"/>
      <c r="I907" s="308"/>
    </row>
    <row r="908" spans="1:9" s="298" customFormat="1" ht="17.25" customHeight="1" x14ac:dyDescent="0.25">
      <c r="A908" s="299"/>
      <c r="B908" s="304"/>
      <c r="C908" s="305"/>
      <c r="D908" s="306"/>
      <c r="E908" s="305"/>
      <c r="F908" s="305"/>
      <c r="G908" s="305"/>
      <c r="H908" s="307"/>
      <c r="I908" s="308"/>
    </row>
    <row r="909" spans="1:9" s="298" customFormat="1" ht="17.25" customHeight="1" x14ac:dyDescent="0.25">
      <c r="A909" s="299"/>
      <c r="B909" s="304"/>
      <c r="C909" s="305"/>
      <c r="D909" s="306"/>
      <c r="E909" s="305"/>
      <c r="F909" s="305"/>
      <c r="G909" s="305"/>
      <c r="H909" s="307"/>
      <c r="I909" s="308"/>
    </row>
    <row r="910" spans="1:9" s="298" customFormat="1" ht="17.25" customHeight="1" x14ac:dyDescent="0.25">
      <c r="A910" s="299"/>
      <c r="B910" s="304"/>
      <c r="C910" s="305"/>
      <c r="D910" s="306"/>
      <c r="E910" s="305"/>
      <c r="F910" s="305"/>
      <c r="G910" s="305"/>
      <c r="H910" s="307"/>
      <c r="I910" s="308"/>
    </row>
    <row r="911" spans="1:9" s="298" customFormat="1" ht="17.25" customHeight="1" x14ac:dyDescent="0.25">
      <c r="A911" s="299"/>
      <c r="B911" s="304"/>
      <c r="C911" s="305"/>
      <c r="D911" s="306"/>
      <c r="E911" s="305"/>
      <c r="F911" s="305"/>
      <c r="G911" s="305"/>
      <c r="H911" s="307"/>
      <c r="I911" s="308"/>
    </row>
    <row r="912" spans="1:9" s="298" customFormat="1" ht="17.25" customHeight="1" x14ac:dyDescent="0.25">
      <c r="A912" s="299"/>
      <c r="B912" s="304"/>
      <c r="C912" s="305"/>
      <c r="D912" s="306"/>
      <c r="E912" s="305"/>
      <c r="F912" s="305"/>
      <c r="G912" s="305"/>
      <c r="H912" s="307"/>
      <c r="I912" s="308"/>
    </row>
    <row r="913" spans="1:9" s="298" customFormat="1" ht="17.25" customHeight="1" x14ac:dyDescent="0.25">
      <c r="A913" s="299"/>
      <c r="B913" s="304"/>
      <c r="C913" s="305"/>
      <c r="D913" s="306"/>
      <c r="E913" s="305"/>
      <c r="F913" s="305"/>
      <c r="G913" s="305"/>
      <c r="H913" s="307"/>
      <c r="I913" s="308"/>
    </row>
    <row r="914" spans="1:9" s="298" customFormat="1" ht="17.25" customHeight="1" x14ac:dyDescent="0.25">
      <c r="A914" s="299"/>
      <c r="B914" s="304"/>
      <c r="C914" s="305"/>
      <c r="D914" s="306"/>
      <c r="E914" s="305"/>
      <c r="F914" s="305"/>
      <c r="G914" s="305"/>
      <c r="H914" s="307"/>
      <c r="I914" s="308"/>
    </row>
    <row r="915" spans="1:9" s="298" customFormat="1" ht="17.25" customHeight="1" x14ac:dyDescent="0.25">
      <c r="A915" s="299"/>
      <c r="B915" s="304"/>
      <c r="C915" s="305"/>
      <c r="D915" s="306"/>
      <c r="E915" s="305"/>
      <c r="F915" s="305"/>
      <c r="G915" s="305"/>
      <c r="H915" s="307"/>
      <c r="I915" s="308"/>
    </row>
    <row r="916" spans="1:9" s="298" customFormat="1" ht="17.25" customHeight="1" x14ac:dyDescent="0.25">
      <c r="A916" s="299"/>
      <c r="B916" s="304"/>
      <c r="C916" s="305"/>
      <c r="D916" s="306"/>
      <c r="E916" s="305"/>
      <c r="F916" s="305"/>
      <c r="G916" s="305"/>
      <c r="H916" s="307"/>
      <c r="I916" s="308"/>
    </row>
    <row r="917" spans="1:9" s="298" customFormat="1" ht="17.25" customHeight="1" x14ac:dyDescent="0.25">
      <c r="A917" s="299"/>
      <c r="B917" s="304"/>
      <c r="C917" s="305"/>
      <c r="D917" s="306"/>
      <c r="E917" s="305"/>
      <c r="F917" s="305"/>
      <c r="G917" s="305"/>
      <c r="H917" s="307"/>
      <c r="I917" s="308"/>
    </row>
    <row r="918" spans="1:9" s="298" customFormat="1" ht="17.25" customHeight="1" x14ac:dyDescent="0.25">
      <c r="A918" s="299"/>
      <c r="B918" s="304"/>
      <c r="C918" s="305"/>
      <c r="D918" s="306"/>
      <c r="E918" s="305"/>
      <c r="F918" s="305"/>
      <c r="G918" s="305"/>
      <c r="H918" s="307"/>
      <c r="I918" s="308"/>
    </row>
    <row r="919" spans="1:9" s="298" customFormat="1" ht="17.25" customHeight="1" x14ac:dyDescent="0.25">
      <c r="A919" s="299"/>
      <c r="B919" s="304"/>
      <c r="C919" s="305"/>
      <c r="D919" s="306"/>
      <c r="E919" s="305"/>
      <c r="F919" s="305"/>
      <c r="G919" s="305"/>
      <c r="H919" s="307"/>
      <c r="I919" s="308"/>
    </row>
    <row r="920" spans="1:9" s="298" customFormat="1" ht="17.25" customHeight="1" x14ac:dyDescent="0.25">
      <c r="A920" s="299"/>
      <c r="B920" s="304"/>
      <c r="C920" s="305"/>
      <c r="D920" s="306"/>
      <c r="E920" s="305"/>
      <c r="F920" s="305"/>
      <c r="G920" s="305"/>
      <c r="H920" s="307"/>
      <c r="I920" s="308"/>
    </row>
    <row r="921" spans="1:9" s="298" customFormat="1" ht="17.25" customHeight="1" x14ac:dyDescent="0.25">
      <c r="A921" s="299"/>
      <c r="B921" s="304"/>
      <c r="C921" s="305"/>
      <c r="D921" s="306"/>
      <c r="E921" s="305"/>
      <c r="F921" s="305"/>
      <c r="G921" s="305"/>
      <c r="H921" s="307"/>
      <c r="I921" s="308"/>
    </row>
    <row r="922" spans="1:9" s="298" customFormat="1" ht="17.25" customHeight="1" x14ac:dyDescent="0.25">
      <c r="A922" s="299"/>
      <c r="B922" s="304"/>
      <c r="C922" s="305"/>
      <c r="D922" s="306"/>
      <c r="E922" s="305"/>
      <c r="F922" s="305"/>
      <c r="G922" s="305"/>
      <c r="H922" s="307"/>
      <c r="I922" s="308"/>
    </row>
    <row r="923" spans="1:9" s="298" customFormat="1" ht="17.25" customHeight="1" x14ac:dyDescent="0.25">
      <c r="A923" s="299"/>
      <c r="B923" s="304"/>
      <c r="C923" s="305"/>
      <c r="D923" s="306"/>
      <c r="E923" s="305"/>
      <c r="F923" s="305"/>
      <c r="G923" s="305"/>
      <c r="H923" s="307"/>
      <c r="I923" s="308"/>
    </row>
    <row r="924" spans="1:9" s="298" customFormat="1" ht="17.25" customHeight="1" x14ac:dyDescent="0.25">
      <c r="A924" s="299"/>
      <c r="B924" s="304"/>
      <c r="C924" s="305"/>
      <c r="D924" s="306"/>
      <c r="E924" s="305"/>
      <c r="F924" s="305"/>
      <c r="G924" s="305"/>
      <c r="H924" s="307"/>
      <c r="I924" s="308"/>
    </row>
    <row r="925" spans="1:9" s="298" customFormat="1" ht="17.25" customHeight="1" x14ac:dyDescent="0.25">
      <c r="A925" s="299"/>
      <c r="B925" s="304"/>
      <c r="C925" s="305"/>
      <c r="D925" s="306"/>
      <c r="E925" s="305"/>
      <c r="F925" s="305"/>
      <c r="G925" s="305"/>
      <c r="H925" s="307"/>
      <c r="I925" s="308"/>
    </row>
    <row r="926" spans="1:9" s="298" customFormat="1" ht="17.25" customHeight="1" x14ac:dyDescent="0.25">
      <c r="A926" s="299"/>
      <c r="B926" s="304"/>
      <c r="C926" s="305"/>
      <c r="D926" s="306"/>
      <c r="E926" s="305"/>
      <c r="F926" s="305"/>
      <c r="G926" s="305"/>
      <c r="H926" s="307"/>
      <c r="I926" s="308"/>
    </row>
    <row r="927" spans="1:9" s="298" customFormat="1" ht="17.25" customHeight="1" x14ac:dyDescent="0.25">
      <c r="A927" s="299"/>
      <c r="B927" s="304"/>
      <c r="C927" s="305"/>
      <c r="D927" s="306"/>
      <c r="E927" s="305"/>
      <c r="F927" s="305"/>
      <c r="G927" s="305"/>
      <c r="H927" s="307"/>
      <c r="I927" s="308"/>
    </row>
    <row r="928" spans="1:9" s="298" customFormat="1" ht="17.25" customHeight="1" x14ac:dyDescent="0.25">
      <c r="A928" s="299"/>
      <c r="B928" s="304"/>
      <c r="C928" s="305"/>
      <c r="D928" s="306"/>
      <c r="E928" s="305"/>
      <c r="F928" s="305"/>
      <c r="G928" s="305"/>
      <c r="H928" s="307"/>
      <c r="I928" s="308"/>
    </row>
    <row r="929" spans="1:9" s="298" customFormat="1" ht="17.25" customHeight="1" x14ac:dyDescent="0.25">
      <c r="A929" s="299"/>
      <c r="B929" s="304"/>
      <c r="C929" s="305"/>
      <c r="D929" s="306"/>
      <c r="E929" s="305"/>
      <c r="F929" s="305"/>
      <c r="G929" s="305"/>
      <c r="H929" s="307"/>
      <c r="I929" s="308"/>
    </row>
    <row r="930" spans="1:9" s="298" customFormat="1" ht="17.25" customHeight="1" x14ac:dyDescent="0.25">
      <c r="A930" s="299"/>
      <c r="B930" s="304"/>
      <c r="C930" s="305"/>
      <c r="D930" s="306"/>
      <c r="E930" s="305"/>
      <c r="F930" s="305"/>
      <c r="G930" s="305"/>
      <c r="H930" s="307"/>
      <c r="I930" s="308"/>
    </row>
    <row r="931" spans="1:9" s="298" customFormat="1" ht="17.25" customHeight="1" x14ac:dyDescent="0.25">
      <c r="A931" s="299"/>
      <c r="B931" s="304"/>
      <c r="C931" s="305"/>
      <c r="D931" s="306"/>
      <c r="E931" s="305"/>
      <c r="F931" s="305"/>
      <c r="G931" s="305"/>
      <c r="H931" s="307"/>
      <c r="I931" s="308"/>
    </row>
    <row r="932" spans="1:9" s="298" customFormat="1" ht="17.25" customHeight="1" x14ac:dyDescent="0.25">
      <c r="A932" s="299"/>
      <c r="B932" s="304"/>
      <c r="C932" s="305"/>
      <c r="D932" s="306"/>
      <c r="E932" s="305"/>
      <c r="F932" s="305"/>
      <c r="G932" s="305"/>
      <c r="H932" s="307"/>
      <c r="I932" s="308"/>
    </row>
    <row r="933" spans="1:9" s="298" customFormat="1" ht="17.25" customHeight="1" x14ac:dyDescent="0.25">
      <c r="A933" s="299"/>
      <c r="B933" s="304"/>
      <c r="C933" s="305"/>
      <c r="D933" s="306"/>
      <c r="E933" s="305"/>
      <c r="F933" s="305"/>
      <c r="G933" s="305"/>
      <c r="H933" s="307"/>
      <c r="I933" s="308"/>
    </row>
    <row r="934" spans="1:9" s="298" customFormat="1" ht="17.25" customHeight="1" x14ac:dyDescent="0.25">
      <c r="A934" s="299"/>
      <c r="B934" s="304"/>
      <c r="C934" s="305"/>
      <c r="D934" s="306"/>
      <c r="E934" s="305"/>
      <c r="F934" s="305"/>
      <c r="G934" s="305"/>
      <c r="H934" s="307"/>
      <c r="I934" s="308"/>
    </row>
    <row r="935" spans="1:9" s="298" customFormat="1" ht="17.25" customHeight="1" x14ac:dyDescent="0.25">
      <c r="A935" s="299"/>
      <c r="B935" s="304"/>
      <c r="C935" s="305"/>
      <c r="D935" s="306"/>
      <c r="E935" s="305"/>
      <c r="F935" s="305"/>
      <c r="G935" s="305"/>
      <c r="H935" s="307"/>
      <c r="I935" s="308"/>
    </row>
    <row r="936" spans="1:9" s="298" customFormat="1" ht="17.25" customHeight="1" x14ac:dyDescent="0.25">
      <c r="A936" s="299"/>
      <c r="B936" s="304"/>
      <c r="C936" s="305"/>
      <c r="D936" s="306"/>
      <c r="E936" s="305"/>
      <c r="F936" s="305"/>
      <c r="G936" s="305"/>
      <c r="H936" s="307"/>
      <c r="I936" s="308"/>
    </row>
    <row r="937" spans="1:9" s="298" customFormat="1" ht="17.25" customHeight="1" x14ac:dyDescent="0.25">
      <c r="A937" s="299"/>
      <c r="B937" s="304"/>
      <c r="C937" s="305"/>
      <c r="D937" s="306"/>
      <c r="E937" s="305"/>
      <c r="F937" s="305"/>
      <c r="G937" s="305"/>
      <c r="H937" s="307"/>
      <c r="I937" s="308"/>
    </row>
    <row r="938" spans="1:9" s="298" customFormat="1" ht="17.25" customHeight="1" x14ac:dyDescent="0.25">
      <c r="A938" s="299"/>
      <c r="B938" s="304"/>
      <c r="C938" s="305"/>
      <c r="D938" s="306"/>
      <c r="E938" s="305"/>
      <c r="F938" s="305"/>
      <c r="G938" s="305"/>
      <c r="H938" s="307"/>
      <c r="I938" s="308"/>
    </row>
    <row r="939" spans="1:9" s="298" customFormat="1" ht="17.25" customHeight="1" x14ac:dyDescent="0.25">
      <c r="A939" s="299"/>
      <c r="B939" s="304"/>
      <c r="C939" s="305"/>
      <c r="D939" s="306"/>
      <c r="E939" s="305"/>
      <c r="F939" s="305"/>
      <c r="G939" s="305"/>
      <c r="H939" s="307"/>
      <c r="I939" s="308"/>
    </row>
    <row r="940" spans="1:9" s="298" customFormat="1" ht="17.25" customHeight="1" x14ac:dyDescent="0.25">
      <c r="A940" s="299"/>
      <c r="B940" s="304"/>
      <c r="C940" s="305"/>
      <c r="D940" s="306"/>
      <c r="E940" s="305"/>
      <c r="F940" s="305"/>
      <c r="G940" s="305"/>
      <c r="H940" s="307"/>
      <c r="I940" s="308"/>
    </row>
    <row r="941" spans="1:9" s="298" customFormat="1" ht="17.25" customHeight="1" x14ac:dyDescent="0.25">
      <c r="A941" s="299"/>
      <c r="B941" s="304"/>
      <c r="C941" s="305"/>
      <c r="D941" s="306"/>
      <c r="E941" s="305"/>
      <c r="F941" s="305"/>
      <c r="G941" s="305"/>
      <c r="H941" s="307"/>
      <c r="I941" s="308"/>
    </row>
    <row r="942" spans="1:9" s="298" customFormat="1" ht="17.25" customHeight="1" x14ac:dyDescent="0.25">
      <c r="A942" s="299"/>
      <c r="B942" s="304"/>
      <c r="C942" s="305"/>
      <c r="D942" s="306"/>
      <c r="E942" s="305"/>
      <c r="F942" s="305"/>
      <c r="G942" s="305"/>
      <c r="H942" s="307"/>
      <c r="I942" s="308"/>
    </row>
    <row r="943" spans="1:9" s="298" customFormat="1" ht="17.25" customHeight="1" x14ac:dyDescent="0.25">
      <c r="A943" s="299"/>
      <c r="B943" s="304"/>
      <c r="C943" s="305"/>
      <c r="D943" s="306"/>
      <c r="E943" s="305"/>
      <c r="F943" s="305"/>
      <c r="G943" s="305"/>
      <c r="H943" s="307"/>
      <c r="I943" s="308"/>
    </row>
    <row r="944" spans="1:9" s="298" customFormat="1" ht="17.25" customHeight="1" x14ac:dyDescent="0.25">
      <c r="A944" s="299"/>
      <c r="B944" s="304"/>
      <c r="C944" s="305"/>
      <c r="D944" s="306"/>
      <c r="E944" s="305"/>
      <c r="F944" s="305"/>
      <c r="G944" s="305"/>
      <c r="H944" s="307"/>
      <c r="I944" s="308"/>
    </row>
    <row r="945" spans="1:9" s="298" customFormat="1" ht="17.25" customHeight="1" x14ac:dyDescent="0.25">
      <c r="A945" s="299"/>
      <c r="B945" s="304"/>
      <c r="C945" s="305"/>
      <c r="D945" s="306"/>
      <c r="E945" s="305"/>
      <c r="F945" s="305"/>
      <c r="G945" s="305"/>
      <c r="H945" s="307"/>
      <c r="I945" s="308"/>
    </row>
    <row r="946" spans="1:9" s="298" customFormat="1" ht="17.25" customHeight="1" x14ac:dyDescent="0.25">
      <c r="A946" s="299"/>
      <c r="B946" s="304"/>
      <c r="C946" s="305"/>
      <c r="D946" s="306"/>
      <c r="E946" s="305"/>
      <c r="F946" s="305"/>
      <c r="G946" s="305"/>
      <c r="H946" s="307"/>
      <c r="I946" s="308"/>
    </row>
    <row r="947" spans="1:9" s="298" customFormat="1" ht="17.25" customHeight="1" x14ac:dyDescent="0.25">
      <c r="A947" s="299"/>
      <c r="B947" s="304"/>
      <c r="C947" s="305"/>
      <c r="D947" s="306"/>
      <c r="E947" s="305"/>
      <c r="F947" s="305"/>
      <c r="G947" s="305"/>
      <c r="H947" s="307"/>
      <c r="I947" s="308"/>
    </row>
    <row r="948" spans="1:9" s="298" customFormat="1" ht="17.25" customHeight="1" x14ac:dyDescent="0.25">
      <c r="A948" s="299"/>
      <c r="B948" s="304"/>
      <c r="C948" s="305"/>
      <c r="D948" s="306"/>
      <c r="E948" s="305"/>
      <c r="F948" s="305"/>
      <c r="G948" s="305"/>
      <c r="H948" s="307"/>
      <c r="I948" s="308"/>
    </row>
    <row r="949" spans="1:9" s="298" customFormat="1" ht="17.25" customHeight="1" x14ac:dyDescent="0.25">
      <c r="A949" s="299"/>
      <c r="B949" s="304"/>
      <c r="C949" s="305"/>
      <c r="D949" s="306"/>
      <c r="E949" s="305"/>
      <c r="F949" s="305"/>
      <c r="G949" s="305"/>
      <c r="H949" s="307"/>
      <c r="I949" s="308"/>
    </row>
    <row r="950" spans="1:9" s="298" customFormat="1" ht="17.25" customHeight="1" x14ac:dyDescent="0.25">
      <c r="A950" s="299"/>
      <c r="B950" s="304"/>
      <c r="C950" s="305"/>
      <c r="D950" s="306"/>
      <c r="E950" s="305"/>
      <c r="F950" s="305"/>
      <c r="G950" s="305"/>
      <c r="H950" s="307"/>
      <c r="I950" s="308"/>
    </row>
    <row r="951" spans="1:9" s="298" customFormat="1" ht="17.25" customHeight="1" x14ac:dyDescent="0.25">
      <c r="A951" s="299"/>
      <c r="B951" s="304"/>
      <c r="C951" s="305"/>
      <c r="D951" s="306"/>
      <c r="E951" s="305"/>
      <c r="F951" s="305"/>
      <c r="G951" s="305"/>
      <c r="H951" s="307"/>
      <c r="I951" s="308"/>
    </row>
    <row r="952" spans="1:9" s="298" customFormat="1" ht="17.25" customHeight="1" x14ac:dyDescent="0.25">
      <c r="A952" s="299"/>
      <c r="B952" s="304"/>
      <c r="C952" s="305"/>
      <c r="D952" s="306"/>
      <c r="E952" s="305"/>
      <c r="F952" s="305"/>
      <c r="G952" s="305"/>
      <c r="H952" s="307"/>
      <c r="I952" s="308"/>
    </row>
    <row r="953" spans="1:9" s="298" customFormat="1" ht="17.25" customHeight="1" x14ac:dyDescent="0.25">
      <c r="A953" s="299"/>
      <c r="B953" s="304"/>
      <c r="C953" s="305"/>
      <c r="D953" s="306"/>
      <c r="E953" s="305"/>
      <c r="F953" s="305"/>
      <c r="G953" s="305"/>
      <c r="H953" s="307"/>
      <c r="I953" s="308"/>
    </row>
    <row r="954" spans="1:9" s="298" customFormat="1" ht="17.25" customHeight="1" x14ac:dyDescent="0.25">
      <c r="A954" s="299"/>
      <c r="B954" s="304"/>
      <c r="C954" s="305"/>
      <c r="D954" s="306"/>
      <c r="E954" s="305"/>
      <c r="F954" s="305"/>
      <c r="G954" s="305"/>
      <c r="H954" s="307"/>
      <c r="I954" s="308"/>
    </row>
    <row r="955" spans="1:9" s="298" customFormat="1" ht="17.25" customHeight="1" x14ac:dyDescent="0.25">
      <c r="A955" s="299"/>
      <c r="B955" s="304"/>
      <c r="C955" s="305"/>
      <c r="D955" s="306"/>
      <c r="E955" s="305"/>
      <c r="F955" s="305"/>
      <c r="G955" s="305"/>
      <c r="H955" s="307"/>
      <c r="I955" s="308"/>
    </row>
    <row r="956" spans="1:9" s="298" customFormat="1" ht="17.25" customHeight="1" x14ac:dyDescent="0.25">
      <c r="A956" s="299"/>
      <c r="B956" s="304"/>
      <c r="C956" s="305"/>
      <c r="D956" s="306"/>
      <c r="E956" s="305"/>
      <c r="F956" s="305"/>
      <c r="G956" s="305"/>
      <c r="H956" s="307"/>
      <c r="I956" s="308"/>
    </row>
    <row r="957" spans="1:9" s="298" customFormat="1" ht="17.25" customHeight="1" x14ac:dyDescent="0.25">
      <c r="A957" s="299"/>
      <c r="B957" s="304"/>
      <c r="C957" s="305"/>
      <c r="D957" s="306"/>
      <c r="E957" s="305"/>
      <c r="F957" s="305"/>
      <c r="G957" s="305"/>
      <c r="H957" s="307"/>
      <c r="I957" s="308"/>
    </row>
    <row r="958" spans="1:9" s="298" customFormat="1" ht="17.25" customHeight="1" x14ac:dyDescent="0.25">
      <c r="A958" s="299"/>
      <c r="B958" s="304"/>
      <c r="C958" s="305"/>
      <c r="D958" s="306"/>
      <c r="E958" s="305"/>
      <c r="F958" s="305"/>
      <c r="G958" s="305"/>
      <c r="H958" s="307"/>
      <c r="I958" s="308"/>
    </row>
    <row r="959" spans="1:9" s="298" customFormat="1" ht="17.25" customHeight="1" x14ac:dyDescent="0.25">
      <c r="A959" s="299"/>
      <c r="B959" s="304"/>
      <c r="C959" s="305"/>
      <c r="D959" s="306"/>
      <c r="E959" s="305"/>
      <c r="F959" s="305"/>
      <c r="G959" s="305"/>
      <c r="H959" s="307"/>
      <c r="I959" s="308"/>
    </row>
    <row r="960" spans="1:9" s="298" customFormat="1" ht="17.25" customHeight="1" x14ac:dyDescent="0.25">
      <c r="A960" s="299"/>
      <c r="B960" s="304"/>
      <c r="C960" s="305"/>
      <c r="D960" s="306"/>
      <c r="E960" s="305"/>
      <c r="F960" s="305"/>
      <c r="G960" s="305"/>
      <c r="H960" s="307"/>
      <c r="I960" s="308"/>
    </row>
    <row r="961" spans="1:9" s="298" customFormat="1" ht="17.25" customHeight="1" x14ac:dyDescent="0.25">
      <c r="A961" s="299"/>
      <c r="B961" s="304"/>
      <c r="C961" s="305"/>
      <c r="D961" s="306"/>
      <c r="E961" s="305"/>
      <c r="F961" s="305"/>
      <c r="G961" s="305"/>
      <c r="H961" s="307"/>
      <c r="I961" s="308"/>
    </row>
    <row r="962" spans="1:9" s="298" customFormat="1" ht="17.25" customHeight="1" x14ac:dyDescent="0.25">
      <c r="A962" s="299"/>
      <c r="B962" s="304"/>
      <c r="C962" s="305"/>
      <c r="D962" s="306"/>
      <c r="E962" s="305"/>
      <c r="F962" s="305"/>
      <c r="G962" s="305"/>
      <c r="H962" s="307"/>
      <c r="I962" s="308"/>
    </row>
    <row r="963" spans="1:9" s="298" customFormat="1" ht="17.25" customHeight="1" x14ac:dyDescent="0.25">
      <c r="A963" s="299"/>
      <c r="B963" s="304"/>
      <c r="C963" s="305"/>
      <c r="D963" s="306"/>
      <c r="E963" s="305"/>
      <c r="F963" s="305"/>
      <c r="G963" s="305"/>
      <c r="H963" s="307"/>
      <c r="I963" s="308"/>
    </row>
    <row r="964" spans="1:9" s="298" customFormat="1" ht="17.25" customHeight="1" x14ac:dyDescent="0.25">
      <c r="A964" s="299"/>
      <c r="B964" s="304"/>
      <c r="C964" s="305"/>
      <c r="D964" s="306"/>
      <c r="E964" s="305"/>
      <c r="F964" s="305"/>
      <c r="G964" s="305"/>
      <c r="H964" s="307"/>
      <c r="I964" s="308"/>
    </row>
    <row r="965" spans="1:9" s="298" customFormat="1" ht="17.25" customHeight="1" x14ac:dyDescent="0.25">
      <c r="A965" s="299"/>
      <c r="B965" s="304"/>
      <c r="C965" s="305"/>
      <c r="D965" s="306"/>
      <c r="E965" s="305"/>
      <c r="F965" s="305"/>
      <c r="G965" s="305"/>
      <c r="H965" s="307"/>
      <c r="I965" s="308"/>
    </row>
    <row r="966" spans="1:9" s="298" customFormat="1" ht="17.25" customHeight="1" x14ac:dyDescent="0.25">
      <c r="A966" s="299"/>
      <c r="B966" s="304"/>
      <c r="C966" s="305"/>
      <c r="D966" s="306"/>
      <c r="E966" s="305"/>
      <c r="F966" s="305"/>
      <c r="G966" s="305"/>
      <c r="H966" s="307"/>
      <c r="I966" s="308"/>
    </row>
    <row r="967" spans="1:9" s="298" customFormat="1" ht="17.25" customHeight="1" x14ac:dyDescent="0.25">
      <c r="A967" s="299"/>
      <c r="B967" s="304"/>
      <c r="C967" s="305"/>
      <c r="D967" s="306"/>
      <c r="E967" s="305"/>
      <c r="F967" s="305"/>
      <c r="G967" s="305"/>
      <c r="H967" s="307"/>
      <c r="I967" s="308"/>
    </row>
    <row r="968" spans="1:9" s="298" customFormat="1" ht="17.25" customHeight="1" x14ac:dyDescent="0.25">
      <c r="A968" s="299"/>
      <c r="B968" s="304"/>
      <c r="C968" s="305"/>
      <c r="D968" s="306"/>
      <c r="E968" s="305"/>
      <c r="F968" s="305"/>
      <c r="G968" s="305"/>
      <c r="H968" s="307"/>
      <c r="I968" s="308"/>
    </row>
    <row r="969" spans="1:9" s="298" customFormat="1" ht="17.25" customHeight="1" x14ac:dyDescent="0.25">
      <c r="A969" s="299"/>
      <c r="B969" s="304"/>
      <c r="C969" s="305"/>
      <c r="D969" s="306"/>
      <c r="E969" s="305"/>
      <c r="F969" s="305"/>
      <c r="G969" s="305"/>
      <c r="H969" s="307"/>
      <c r="I969" s="308"/>
    </row>
    <row r="970" spans="1:9" s="298" customFormat="1" ht="17.25" customHeight="1" x14ac:dyDescent="0.25">
      <c r="A970" s="299"/>
      <c r="B970" s="304"/>
      <c r="C970" s="305"/>
      <c r="D970" s="306"/>
      <c r="E970" s="305"/>
      <c r="F970" s="305"/>
      <c r="G970" s="305"/>
      <c r="H970" s="307"/>
      <c r="I970" s="308"/>
    </row>
    <row r="971" spans="1:9" s="298" customFormat="1" ht="17.25" customHeight="1" x14ac:dyDescent="0.25">
      <c r="A971" s="299"/>
      <c r="B971" s="304"/>
      <c r="C971" s="305"/>
      <c r="D971" s="306"/>
      <c r="E971" s="305"/>
      <c r="F971" s="305"/>
      <c r="G971" s="305"/>
      <c r="H971" s="307"/>
      <c r="I971" s="308"/>
    </row>
    <row r="972" spans="1:9" s="298" customFormat="1" ht="17.25" customHeight="1" x14ac:dyDescent="0.25">
      <c r="A972" s="299"/>
      <c r="B972" s="304"/>
      <c r="C972" s="305"/>
      <c r="D972" s="306"/>
      <c r="E972" s="305"/>
      <c r="F972" s="305"/>
      <c r="G972" s="305"/>
      <c r="H972" s="307"/>
      <c r="I972" s="308"/>
    </row>
    <row r="973" spans="1:9" s="298" customFormat="1" ht="17.25" customHeight="1" x14ac:dyDescent="0.25">
      <c r="A973" s="299"/>
      <c r="B973" s="304"/>
      <c r="C973" s="305"/>
      <c r="D973" s="306"/>
      <c r="E973" s="305"/>
      <c r="F973" s="305"/>
      <c r="G973" s="305"/>
      <c r="H973" s="307"/>
      <c r="I973" s="308"/>
    </row>
    <row r="974" spans="1:9" s="298" customFormat="1" ht="17.25" customHeight="1" x14ac:dyDescent="0.25">
      <c r="A974" s="299"/>
      <c r="B974" s="304"/>
      <c r="C974" s="305"/>
      <c r="D974" s="306"/>
      <c r="E974" s="305"/>
      <c r="F974" s="305"/>
      <c r="G974" s="305"/>
      <c r="H974" s="307"/>
      <c r="I974" s="308"/>
    </row>
    <row r="975" spans="1:9" s="298" customFormat="1" ht="17.25" customHeight="1" x14ac:dyDescent="0.25">
      <c r="A975" s="299"/>
      <c r="B975" s="304"/>
      <c r="C975" s="305"/>
      <c r="D975" s="306"/>
      <c r="E975" s="305"/>
      <c r="F975" s="305"/>
      <c r="G975" s="305"/>
      <c r="H975" s="307"/>
      <c r="I975" s="308"/>
    </row>
    <row r="976" spans="1:9" s="298" customFormat="1" ht="17.25" customHeight="1" x14ac:dyDescent="0.25">
      <c r="A976" s="299"/>
      <c r="B976" s="304"/>
      <c r="C976" s="305"/>
      <c r="D976" s="306"/>
      <c r="E976" s="305"/>
      <c r="F976" s="305"/>
      <c r="G976" s="305"/>
      <c r="H976" s="307"/>
      <c r="I976" s="308"/>
    </row>
    <row r="977" spans="1:9" s="298" customFormat="1" ht="17.25" customHeight="1" x14ac:dyDescent="0.25">
      <c r="A977" s="299"/>
      <c r="B977" s="304"/>
      <c r="C977" s="305"/>
      <c r="D977" s="306"/>
      <c r="E977" s="305"/>
      <c r="F977" s="305"/>
      <c r="G977" s="305"/>
      <c r="H977" s="307"/>
      <c r="I977" s="308"/>
    </row>
    <row r="978" spans="1:9" s="298" customFormat="1" ht="17.25" customHeight="1" x14ac:dyDescent="0.25">
      <c r="A978" s="299"/>
      <c r="B978" s="304"/>
      <c r="C978" s="305"/>
      <c r="D978" s="306"/>
      <c r="E978" s="305"/>
      <c r="F978" s="305"/>
      <c r="G978" s="305"/>
      <c r="H978" s="307"/>
      <c r="I978" s="308"/>
    </row>
    <row r="979" spans="1:9" s="298" customFormat="1" ht="17.25" customHeight="1" x14ac:dyDescent="0.25">
      <c r="A979" s="299"/>
      <c r="B979" s="304"/>
      <c r="C979" s="305"/>
      <c r="D979" s="306"/>
      <c r="E979" s="305"/>
      <c r="F979" s="305"/>
      <c r="G979" s="305"/>
      <c r="H979" s="307"/>
      <c r="I979" s="308"/>
    </row>
    <row r="980" spans="1:9" s="298" customFormat="1" ht="17.25" customHeight="1" x14ac:dyDescent="0.25">
      <c r="A980" s="299"/>
      <c r="B980" s="304"/>
      <c r="C980" s="305"/>
      <c r="D980" s="306"/>
      <c r="E980" s="305"/>
      <c r="F980" s="305"/>
      <c r="G980" s="305"/>
      <c r="H980" s="307"/>
      <c r="I980" s="308"/>
    </row>
    <row r="981" spans="1:9" s="298" customFormat="1" ht="17.25" customHeight="1" x14ac:dyDescent="0.25">
      <c r="A981" s="299"/>
      <c r="B981" s="304"/>
      <c r="C981" s="305"/>
      <c r="D981" s="306"/>
      <c r="E981" s="305"/>
      <c r="F981" s="305"/>
      <c r="G981" s="305"/>
      <c r="H981" s="307"/>
      <c r="I981" s="308"/>
    </row>
    <row r="982" spans="1:9" s="298" customFormat="1" ht="17.25" customHeight="1" x14ac:dyDescent="0.25">
      <c r="A982" s="299"/>
      <c r="B982" s="304"/>
      <c r="C982" s="305"/>
      <c r="D982" s="306"/>
      <c r="E982" s="305"/>
      <c r="F982" s="305"/>
      <c r="G982" s="305"/>
      <c r="H982" s="307"/>
      <c r="I982" s="308"/>
    </row>
    <row r="983" spans="1:9" s="298" customFormat="1" ht="17.25" customHeight="1" x14ac:dyDescent="0.25">
      <c r="A983" s="299"/>
      <c r="B983" s="304"/>
      <c r="C983" s="305"/>
      <c r="D983" s="306"/>
      <c r="E983" s="305"/>
      <c r="F983" s="305"/>
      <c r="G983" s="305"/>
      <c r="H983" s="307"/>
      <c r="I983" s="308"/>
    </row>
    <row r="984" spans="1:9" s="298" customFormat="1" ht="17.25" customHeight="1" x14ac:dyDescent="0.25">
      <c r="A984" s="299"/>
      <c r="B984" s="304"/>
      <c r="C984" s="305"/>
      <c r="D984" s="306"/>
      <c r="E984" s="305"/>
      <c r="F984" s="305"/>
      <c r="G984" s="305"/>
      <c r="H984" s="307"/>
      <c r="I984" s="308"/>
    </row>
    <row r="985" spans="1:9" s="298" customFormat="1" ht="17.25" customHeight="1" x14ac:dyDescent="0.25">
      <c r="A985" s="299"/>
      <c r="B985" s="304"/>
      <c r="C985" s="305"/>
      <c r="D985" s="306"/>
      <c r="E985" s="305"/>
      <c r="F985" s="305"/>
      <c r="G985" s="305"/>
      <c r="H985" s="307"/>
      <c r="I985" s="308"/>
    </row>
    <row r="986" spans="1:9" s="298" customFormat="1" ht="17.25" customHeight="1" x14ac:dyDescent="0.25">
      <c r="A986" s="299"/>
      <c r="B986" s="304"/>
      <c r="C986" s="305"/>
      <c r="D986" s="306"/>
      <c r="E986" s="305"/>
      <c r="F986" s="305"/>
      <c r="G986" s="305"/>
      <c r="H986" s="307"/>
      <c r="I986" s="308"/>
    </row>
    <row r="987" spans="1:9" s="298" customFormat="1" ht="17.25" customHeight="1" x14ac:dyDescent="0.25">
      <c r="A987" s="299"/>
      <c r="B987" s="304"/>
      <c r="C987" s="305"/>
      <c r="D987" s="306"/>
      <c r="E987" s="305"/>
      <c r="F987" s="305"/>
      <c r="G987" s="305"/>
      <c r="H987" s="307"/>
      <c r="I987" s="308"/>
    </row>
    <row r="988" spans="1:9" s="298" customFormat="1" ht="17.25" customHeight="1" x14ac:dyDescent="0.25">
      <c r="A988" s="299"/>
      <c r="B988" s="304"/>
      <c r="C988" s="305"/>
      <c r="D988" s="306"/>
      <c r="E988" s="305"/>
      <c r="F988" s="305"/>
      <c r="G988" s="305"/>
      <c r="H988" s="307"/>
      <c r="I988" s="308"/>
    </row>
    <row r="989" spans="1:9" s="298" customFormat="1" ht="17.25" customHeight="1" x14ac:dyDescent="0.25">
      <c r="A989" s="299"/>
      <c r="B989" s="304"/>
      <c r="C989" s="305"/>
      <c r="D989" s="306"/>
      <c r="E989" s="305"/>
      <c r="F989" s="305"/>
      <c r="G989" s="305"/>
      <c r="H989" s="307"/>
      <c r="I989" s="308"/>
    </row>
    <row r="990" spans="1:9" s="298" customFormat="1" ht="17.25" customHeight="1" x14ac:dyDescent="0.25">
      <c r="A990" s="299"/>
      <c r="B990" s="304"/>
      <c r="C990" s="305"/>
      <c r="D990" s="306"/>
      <c r="E990" s="305"/>
      <c r="F990" s="305"/>
      <c r="G990" s="305"/>
      <c r="H990" s="307"/>
      <c r="I990" s="308"/>
    </row>
    <row r="991" spans="1:9" s="298" customFormat="1" ht="17.25" customHeight="1" x14ac:dyDescent="0.25">
      <c r="A991" s="299"/>
      <c r="B991" s="304"/>
      <c r="C991" s="305"/>
      <c r="D991" s="306"/>
      <c r="E991" s="305"/>
      <c r="F991" s="305"/>
      <c r="G991" s="305"/>
      <c r="H991" s="307"/>
      <c r="I991" s="308"/>
    </row>
    <row r="992" spans="1:9" s="298" customFormat="1" ht="17.25" customHeight="1" x14ac:dyDescent="0.25">
      <c r="A992" s="299"/>
      <c r="B992" s="304"/>
      <c r="C992" s="305"/>
      <c r="D992" s="306"/>
      <c r="E992" s="305"/>
      <c r="F992" s="305"/>
      <c r="G992" s="305"/>
      <c r="H992" s="307"/>
      <c r="I992" s="308"/>
    </row>
    <row r="993" spans="1:9" s="298" customFormat="1" ht="17.25" customHeight="1" x14ac:dyDescent="0.25">
      <c r="A993" s="299"/>
      <c r="B993" s="304"/>
      <c r="C993" s="305"/>
      <c r="D993" s="306"/>
      <c r="E993" s="305"/>
      <c r="F993" s="305"/>
      <c r="G993" s="305"/>
      <c r="H993" s="307"/>
      <c r="I993" s="308"/>
    </row>
    <row r="994" spans="1:9" s="298" customFormat="1" ht="17.25" customHeight="1" x14ac:dyDescent="0.25">
      <c r="A994" s="299"/>
      <c r="B994" s="304"/>
      <c r="C994" s="305"/>
      <c r="D994" s="306"/>
      <c r="E994" s="305"/>
      <c r="F994" s="305"/>
      <c r="G994" s="305"/>
      <c r="H994" s="307"/>
      <c r="I994" s="308"/>
    </row>
    <row r="995" spans="1:9" s="298" customFormat="1" ht="17.25" customHeight="1" x14ac:dyDescent="0.25">
      <c r="A995" s="299"/>
      <c r="B995" s="304"/>
      <c r="C995" s="305"/>
      <c r="D995" s="306"/>
      <c r="E995" s="305"/>
      <c r="F995" s="305"/>
      <c r="G995" s="305"/>
      <c r="H995" s="307"/>
      <c r="I995" s="308"/>
    </row>
    <row r="996" spans="1:9" s="298" customFormat="1" ht="17.25" customHeight="1" x14ac:dyDescent="0.25">
      <c r="A996" s="299"/>
      <c r="B996" s="304"/>
      <c r="C996" s="305"/>
      <c r="D996" s="306"/>
      <c r="E996" s="305"/>
      <c r="F996" s="305"/>
      <c r="G996" s="305"/>
      <c r="H996" s="307"/>
      <c r="I996" s="308"/>
    </row>
    <row r="997" spans="1:9" s="298" customFormat="1" ht="17.25" customHeight="1" x14ac:dyDescent="0.25">
      <c r="A997" s="299"/>
      <c r="B997" s="304"/>
      <c r="C997" s="305"/>
      <c r="D997" s="306"/>
      <c r="E997" s="305"/>
      <c r="F997" s="305"/>
      <c r="G997" s="305"/>
      <c r="H997" s="307"/>
      <c r="I997" s="308"/>
    </row>
    <row r="998" spans="1:9" s="298" customFormat="1" ht="17.25" customHeight="1" x14ac:dyDescent="0.25">
      <c r="A998" s="299"/>
      <c r="B998" s="304"/>
      <c r="C998" s="305"/>
      <c r="D998" s="306"/>
      <c r="E998" s="305"/>
      <c r="F998" s="305"/>
      <c r="G998" s="305"/>
      <c r="H998" s="307"/>
      <c r="I998" s="308"/>
    </row>
    <row r="999" spans="1:9" s="298" customFormat="1" ht="17.25" customHeight="1" x14ac:dyDescent="0.25">
      <c r="A999" s="299"/>
      <c r="B999" s="304"/>
      <c r="C999" s="305"/>
      <c r="D999" s="306"/>
      <c r="E999" s="305"/>
      <c r="F999" s="305"/>
      <c r="G999" s="305"/>
      <c r="H999" s="307"/>
      <c r="I999" s="308"/>
    </row>
    <row r="1000" spans="1:9" s="298" customFormat="1" ht="17.25" customHeight="1" x14ac:dyDescent="0.25">
      <c r="A1000" s="299"/>
      <c r="B1000" s="304"/>
      <c r="C1000" s="305"/>
      <c r="D1000" s="306"/>
      <c r="E1000" s="305"/>
      <c r="F1000" s="305"/>
      <c r="G1000" s="305"/>
      <c r="H1000" s="307"/>
      <c r="I1000" s="308"/>
    </row>
    <row r="1001" spans="1:9" s="298" customFormat="1" ht="17.25" customHeight="1" x14ac:dyDescent="0.25">
      <c r="A1001" s="299"/>
      <c r="B1001" s="304"/>
      <c r="C1001" s="305"/>
      <c r="D1001" s="306"/>
      <c r="E1001" s="305"/>
      <c r="F1001" s="305"/>
      <c r="G1001" s="305"/>
      <c r="H1001" s="307"/>
      <c r="I1001" s="308"/>
    </row>
    <row r="1002" spans="1:9" s="298" customFormat="1" ht="17.25" customHeight="1" x14ac:dyDescent="0.25">
      <c r="A1002" s="299"/>
      <c r="B1002" s="304"/>
      <c r="C1002" s="305"/>
      <c r="D1002" s="306"/>
      <c r="E1002" s="305"/>
      <c r="F1002" s="305"/>
      <c r="G1002" s="305"/>
      <c r="H1002" s="307"/>
      <c r="I1002" s="308"/>
    </row>
    <row r="1003" spans="1:9" s="298" customFormat="1" ht="17.25" customHeight="1" x14ac:dyDescent="0.25">
      <c r="A1003" s="299"/>
      <c r="B1003" s="304"/>
      <c r="C1003" s="305"/>
      <c r="D1003" s="306"/>
      <c r="E1003" s="305"/>
      <c r="F1003" s="305"/>
      <c r="G1003" s="305"/>
      <c r="H1003" s="307"/>
      <c r="I1003" s="308"/>
    </row>
    <row r="1004" spans="1:9" s="298" customFormat="1" ht="17.25" customHeight="1" x14ac:dyDescent="0.25">
      <c r="A1004" s="299"/>
      <c r="B1004" s="304"/>
      <c r="C1004" s="305"/>
      <c r="D1004" s="306"/>
      <c r="E1004" s="305"/>
      <c r="F1004" s="305"/>
      <c r="G1004" s="305"/>
      <c r="H1004" s="307"/>
      <c r="I1004" s="308"/>
    </row>
    <row r="1005" spans="1:9" s="298" customFormat="1" ht="17.25" customHeight="1" x14ac:dyDescent="0.25">
      <c r="A1005" s="299"/>
      <c r="B1005" s="304"/>
      <c r="C1005" s="305"/>
      <c r="D1005" s="306"/>
      <c r="E1005" s="305"/>
      <c r="F1005" s="305"/>
      <c r="G1005" s="305"/>
      <c r="H1005" s="307"/>
      <c r="I1005" s="308"/>
    </row>
    <row r="1006" spans="1:9" s="298" customFormat="1" ht="17.25" customHeight="1" x14ac:dyDescent="0.25">
      <c r="A1006" s="299"/>
      <c r="B1006" s="304"/>
      <c r="C1006" s="305"/>
      <c r="D1006" s="306"/>
      <c r="E1006" s="305"/>
      <c r="F1006" s="305"/>
      <c r="G1006" s="305"/>
      <c r="H1006" s="307"/>
      <c r="I1006" s="308"/>
    </row>
    <row r="1007" spans="1:9" s="298" customFormat="1" ht="17.25" customHeight="1" x14ac:dyDescent="0.25">
      <c r="A1007" s="299"/>
      <c r="B1007" s="304"/>
      <c r="C1007" s="305"/>
      <c r="D1007" s="306"/>
      <c r="E1007" s="305"/>
      <c r="F1007" s="305"/>
      <c r="G1007" s="305"/>
      <c r="H1007" s="307"/>
      <c r="I1007" s="308"/>
    </row>
  </sheetData>
  <sheetProtection algorithmName="SHA-512" hashValue="IUxz/YJvLukqVo85dUI3ECBJGwSVkNyJc29MbBiQKRV4tQ5HSkkAHzeldKsNi4sWPhp36SahgilLegigtefeRw==" saltValue="jFZxZPOsTLk5WiKiCTIVYw==" spinCount="100000" sheet="1" objects="1" scenarios="1"/>
  <mergeCells count="9">
    <mergeCell ref="B10:E10"/>
    <mergeCell ref="F10:G10"/>
    <mergeCell ref="F11:F12"/>
    <mergeCell ref="H11:H12"/>
    <mergeCell ref="B2:H2"/>
    <mergeCell ref="B4:H4"/>
    <mergeCell ref="B6:H6"/>
    <mergeCell ref="B7:H7"/>
    <mergeCell ref="B8: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W356"/>
  <sheetViews>
    <sheetView zoomScale="120" zoomScaleNormal="120" workbookViewId="0">
      <pane ySplit="12" topLeftCell="A13" activePane="bottomLeft" state="frozen"/>
      <selection pane="bottomLeft" activeCell="D1" sqref="D1:O1"/>
    </sheetView>
  </sheetViews>
  <sheetFormatPr defaultColWidth="9.33203125" defaultRowHeight="12.5" x14ac:dyDescent="0.25"/>
  <cols>
    <col min="1" max="9" width="9.33203125" style="149"/>
    <col min="10" max="10" width="13.109375" style="149" customWidth="1"/>
    <col min="11" max="15" width="9.33203125" style="149"/>
    <col min="16" max="16" width="13.6640625" style="149" customWidth="1"/>
    <col min="17" max="17" width="12.109375" style="149" customWidth="1"/>
    <col min="18" max="16384" width="9.33203125" style="149"/>
  </cols>
  <sheetData>
    <row r="1" spans="1:49" s="159" customFormat="1" ht="33" customHeight="1" x14ac:dyDescent="0.25">
      <c r="A1" s="734"/>
      <c r="B1" s="735"/>
      <c r="C1" s="735"/>
      <c r="D1" s="736" t="s">
        <v>1079</v>
      </c>
      <c r="E1" s="736"/>
      <c r="F1" s="736"/>
      <c r="G1" s="736"/>
      <c r="H1" s="736"/>
      <c r="I1" s="736"/>
      <c r="J1" s="736"/>
      <c r="K1" s="736"/>
      <c r="L1" s="736"/>
      <c r="M1" s="736"/>
      <c r="N1" s="736"/>
      <c r="O1" s="736"/>
      <c r="P1" s="737" t="str">
        <f>VERSION</f>
        <v>Release: 25.04.01</v>
      </c>
      <c r="Q1" s="73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row>
    <row r="2" spans="1:49" s="159" customFormat="1" ht="20.25" customHeight="1" x14ac:dyDescent="0.25">
      <c r="A2" s="739" t="s">
        <v>652</v>
      </c>
      <c r="B2" s="740"/>
      <c r="C2" s="740"/>
      <c r="D2" s="740"/>
      <c r="E2" s="740"/>
      <c r="F2" s="740"/>
      <c r="G2" s="740"/>
      <c r="H2" s="740"/>
      <c r="I2" s="740"/>
      <c r="J2" s="740"/>
      <c r="K2" s="740"/>
      <c r="L2" s="740"/>
      <c r="M2" s="740"/>
      <c r="N2" s="740"/>
      <c r="O2" s="740"/>
      <c r="P2" s="740"/>
      <c r="Q2" s="741"/>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49" x14ac:dyDescent="0.25">
      <c r="A3" s="761" t="s">
        <v>664</v>
      </c>
      <c r="B3" s="762"/>
      <c r="C3" s="762"/>
      <c r="D3" s="762"/>
      <c r="E3" s="763"/>
      <c r="F3" s="702" t="s">
        <v>662</v>
      </c>
      <c r="G3" s="759"/>
      <c r="H3" s="759"/>
      <c r="I3" s="759"/>
      <c r="J3" s="760"/>
      <c r="K3" s="761" t="s">
        <v>660</v>
      </c>
      <c r="L3" s="762"/>
      <c r="M3" s="762"/>
      <c r="N3" s="762"/>
      <c r="O3" s="762"/>
      <c r="P3" s="762"/>
      <c r="Q3" s="763"/>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row>
    <row r="4" spans="1:49" x14ac:dyDescent="0.25">
      <c r="A4" s="687" t="s">
        <v>663</v>
      </c>
      <c r="B4" s="688"/>
      <c r="C4" s="688"/>
      <c r="D4" s="688"/>
      <c r="E4" s="689"/>
      <c r="F4" s="680" t="s">
        <v>657</v>
      </c>
      <c r="G4" s="681"/>
      <c r="H4" s="681"/>
      <c r="I4" s="681"/>
      <c r="J4" s="682"/>
      <c r="K4" s="687" t="s">
        <v>655</v>
      </c>
      <c r="L4" s="688"/>
      <c r="M4" s="688"/>
      <c r="N4" s="688"/>
      <c r="O4" s="688"/>
      <c r="P4" s="688"/>
      <c r="Q4" s="689"/>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49" x14ac:dyDescent="0.25">
      <c r="A5" s="702" t="s">
        <v>665</v>
      </c>
      <c r="B5" s="703"/>
      <c r="C5" s="703"/>
      <c r="D5" s="703"/>
      <c r="E5" s="704"/>
      <c r="F5" s="680" t="s">
        <v>658</v>
      </c>
      <c r="G5" s="681"/>
      <c r="H5" s="681"/>
      <c r="I5" s="681"/>
      <c r="J5" s="682"/>
      <c r="K5" s="702" t="s">
        <v>661</v>
      </c>
      <c r="L5" s="759"/>
      <c r="M5" s="759"/>
      <c r="N5" s="759"/>
      <c r="O5" s="759"/>
      <c r="P5" s="759"/>
      <c r="Q5" s="760"/>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49" x14ac:dyDescent="0.25">
      <c r="A6" s="705"/>
      <c r="B6" s="706"/>
      <c r="C6" s="706"/>
      <c r="D6" s="706"/>
      <c r="E6" s="707"/>
      <c r="F6" s="680" t="s">
        <v>659</v>
      </c>
      <c r="G6" s="681"/>
      <c r="H6" s="681"/>
      <c r="I6" s="681"/>
      <c r="J6" s="682"/>
      <c r="K6" s="752" t="s">
        <v>714</v>
      </c>
      <c r="L6" s="753"/>
      <c r="M6" s="753"/>
      <c r="N6" s="753"/>
      <c r="O6" s="753"/>
      <c r="P6" s="753"/>
      <c r="Q6" s="7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row>
    <row r="7" spans="1:49" x14ac:dyDescent="0.25">
      <c r="A7" s="696"/>
      <c r="B7" s="697"/>
      <c r="C7" s="697"/>
      <c r="D7" s="697"/>
      <c r="E7" s="698"/>
      <c r="F7" s="680"/>
      <c r="G7" s="681"/>
      <c r="H7" s="681"/>
      <c r="I7" s="681"/>
      <c r="J7" s="682"/>
      <c r="K7" s="749" t="s">
        <v>646</v>
      </c>
      <c r="L7" s="750"/>
      <c r="M7" s="750"/>
      <c r="N7" s="750"/>
      <c r="O7" s="750"/>
      <c r="P7" s="750"/>
      <c r="Q7" s="751"/>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row>
    <row r="8" spans="1:49" x14ac:dyDescent="0.25">
      <c r="A8" s="699"/>
      <c r="B8" s="700"/>
      <c r="C8" s="700"/>
      <c r="D8" s="700"/>
      <c r="E8" s="701"/>
      <c r="F8" s="752" t="s">
        <v>1036</v>
      </c>
      <c r="G8" s="753"/>
      <c r="H8" s="753"/>
      <c r="I8" s="753"/>
      <c r="J8" s="754"/>
      <c r="K8" s="755" t="s">
        <v>656</v>
      </c>
      <c r="L8" s="756"/>
      <c r="M8" s="756"/>
      <c r="N8" s="757"/>
      <c r="O8" s="757"/>
      <c r="P8" s="757"/>
      <c r="Q8" s="758"/>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row>
    <row r="9" spans="1:49" x14ac:dyDescent="0.25">
      <c r="A9" s="710" t="s">
        <v>1074</v>
      </c>
      <c r="B9" s="691"/>
      <c r="C9" s="691"/>
      <c r="D9" s="691"/>
      <c r="E9" s="691"/>
      <c r="F9" s="692"/>
      <c r="G9" s="711" t="s">
        <v>1075</v>
      </c>
      <c r="H9" s="712"/>
      <c r="I9" s="713"/>
      <c r="J9" s="717" t="s">
        <v>1076</v>
      </c>
      <c r="K9" s="718"/>
      <c r="L9" s="728" t="s">
        <v>653</v>
      </c>
      <c r="M9" s="717" t="s">
        <v>654</v>
      </c>
      <c r="N9" s="764" t="s">
        <v>120</v>
      </c>
      <c r="O9" s="766" t="s">
        <v>127</v>
      </c>
      <c r="P9" s="767"/>
      <c r="Q9" s="683" t="s">
        <v>186</v>
      </c>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row>
    <row r="10" spans="1:49" x14ac:dyDescent="0.25">
      <c r="A10" s="693"/>
      <c r="B10" s="694"/>
      <c r="C10" s="694"/>
      <c r="D10" s="694"/>
      <c r="E10" s="694"/>
      <c r="F10" s="695"/>
      <c r="G10" s="714"/>
      <c r="H10" s="715"/>
      <c r="I10" s="716"/>
      <c r="J10" s="719"/>
      <c r="K10" s="720"/>
      <c r="L10" s="729"/>
      <c r="M10" s="725"/>
      <c r="N10" s="765"/>
      <c r="O10" s="73" t="s">
        <v>634</v>
      </c>
      <c r="P10" s="74" t="s">
        <v>619</v>
      </c>
      <c r="Q10" s="768"/>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row>
    <row r="11" spans="1:49" x14ac:dyDescent="0.25">
      <c r="A11" s="690" t="s">
        <v>126</v>
      </c>
      <c r="B11" s="691"/>
      <c r="C11" s="692"/>
      <c r="D11" s="690" t="s">
        <v>569</v>
      </c>
      <c r="E11" s="692"/>
      <c r="F11" s="683" t="s">
        <v>1037</v>
      </c>
      <c r="G11" s="685" t="s">
        <v>154</v>
      </c>
      <c r="H11" s="685" t="s">
        <v>647</v>
      </c>
      <c r="I11" s="685" t="s">
        <v>700</v>
      </c>
      <c r="J11" s="683" t="s">
        <v>154</v>
      </c>
      <c r="K11" s="708" t="s">
        <v>634</v>
      </c>
      <c r="L11" s="729"/>
      <c r="M11" s="725"/>
      <c r="N11" s="721" t="s">
        <v>620</v>
      </c>
      <c r="O11" s="726" t="s">
        <v>142</v>
      </c>
      <c r="P11" s="721" t="s">
        <v>149</v>
      </c>
      <c r="Q11" s="723" t="s">
        <v>150</v>
      </c>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row>
    <row r="12" spans="1:49" x14ac:dyDescent="0.25">
      <c r="A12" s="693"/>
      <c r="B12" s="694"/>
      <c r="C12" s="695"/>
      <c r="D12" s="693"/>
      <c r="E12" s="695"/>
      <c r="F12" s="684"/>
      <c r="G12" s="686"/>
      <c r="H12" s="686"/>
      <c r="I12" s="686"/>
      <c r="J12" s="684"/>
      <c r="K12" s="709"/>
      <c r="L12" s="730"/>
      <c r="M12" s="719"/>
      <c r="N12" s="722"/>
      <c r="O12" s="727"/>
      <c r="P12" s="722"/>
      <c r="Q12" s="72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row>
    <row r="13" spans="1:49" x14ac:dyDescent="0.25">
      <c r="A13" s="660" t="s">
        <v>552</v>
      </c>
      <c r="B13" s="658"/>
      <c r="C13" s="658"/>
      <c r="D13" s="658"/>
      <c r="E13" s="658"/>
      <c r="F13" s="658"/>
      <c r="G13" s="658"/>
      <c r="H13" s="658"/>
      <c r="I13" s="658"/>
      <c r="J13" s="658"/>
      <c r="K13" s="658"/>
      <c r="L13" s="658"/>
      <c r="M13" s="658"/>
      <c r="N13" s="658"/>
      <c r="O13" s="658"/>
      <c r="P13" s="658"/>
      <c r="Q13" s="659"/>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row>
    <row r="14" spans="1:49" ht="20" x14ac:dyDescent="0.25">
      <c r="A14" s="653" t="s">
        <v>734</v>
      </c>
      <c r="B14" s="654"/>
      <c r="C14" s="655"/>
      <c r="D14" s="575" t="s">
        <v>552</v>
      </c>
      <c r="E14" s="576"/>
      <c r="F14" s="580" t="s">
        <v>567</v>
      </c>
      <c r="G14" s="580" t="s">
        <v>541</v>
      </c>
      <c r="H14" s="580">
        <v>3</v>
      </c>
      <c r="I14" s="580" t="s">
        <v>153</v>
      </c>
      <c r="J14" s="75" t="s">
        <v>355</v>
      </c>
      <c r="K14" s="559">
        <v>77</v>
      </c>
      <c r="L14" s="559" t="s">
        <v>648</v>
      </c>
      <c r="M14" s="559" t="s">
        <v>649</v>
      </c>
      <c r="N14" s="559" t="s">
        <v>733</v>
      </c>
      <c r="O14" s="559" t="s">
        <v>128</v>
      </c>
      <c r="P14" s="75" t="s">
        <v>666</v>
      </c>
      <c r="Q14" s="75" t="s">
        <v>176</v>
      </c>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row>
    <row r="15" spans="1:49" x14ac:dyDescent="0.25">
      <c r="A15" s="634"/>
      <c r="B15" s="635"/>
      <c r="C15" s="636"/>
      <c r="D15" s="553"/>
      <c r="E15" s="552"/>
      <c r="F15" s="581"/>
      <c r="G15" s="581"/>
      <c r="H15" s="581"/>
      <c r="I15" s="581"/>
      <c r="J15" s="75" t="s">
        <v>147</v>
      </c>
      <c r="K15" s="560"/>
      <c r="L15" s="560"/>
      <c r="M15" s="560"/>
      <c r="N15" s="560"/>
      <c r="O15" s="560"/>
      <c r="P15" s="75" t="s">
        <v>554</v>
      </c>
      <c r="Q15" s="75" t="s">
        <v>175</v>
      </c>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row>
    <row r="16" spans="1:49" ht="33.75" customHeight="1" x14ac:dyDescent="0.25">
      <c r="A16" s="634"/>
      <c r="B16" s="635"/>
      <c r="C16" s="636"/>
      <c r="D16" s="577" t="s">
        <v>1077</v>
      </c>
      <c r="E16" s="552"/>
      <c r="F16" s="583" t="s">
        <v>544</v>
      </c>
      <c r="G16" s="583" t="s">
        <v>543</v>
      </c>
      <c r="H16" s="583">
        <v>2</v>
      </c>
      <c r="I16" s="583" t="s">
        <v>151</v>
      </c>
      <c r="J16" s="76" t="s">
        <v>355</v>
      </c>
      <c r="K16" s="556" t="s">
        <v>125</v>
      </c>
      <c r="L16" s="556" t="s">
        <v>648</v>
      </c>
      <c r="M16" s="556" t="s">
        <v>649</v>
      </c>
      <c r="N16" s="556" t="s">
        <v>733</v>
      </c>
      <c r="O16" s="556" t="s">
        <v>128</v>
      </c>
      <c r="P16" s="76" t="s">
        <v>666</v>
      </c>
      <c r="Q16" s="76" t="s">
        <v>176</v>
      </c>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row>
    <row r="17" spans="1:49" ht="12" customHeight="1" x14ac:dyDescent="0.25">
      <c r="A17" s="634"/>
      <c r="B17" s="635"/>
      <c r="C17" s="636"/>
      <c r="D17" s="553"/>
      <c r="E17" s="552"/>
      <c r="F17" s="584"/>
      <c r="G17" s="584"/>
      <c r="H17" s="584"/>
      <c r="I17" s="584"/>
      <c r="J17" s="76" t="s">
        <v>147</v>
      </c>
      <c r="K17" s="557"/>
      <c r="L17" s="557"/>
      <c r="M17" s="557"/>
      <c r="N17" s="557"/>
      <c r="O17" s="557"/>
      <c r="P17" s="76" t="s">
        <v>554</v>
      </c>
      <c r="Q17" s="76" t="s">
        <v>175</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row>
    <row r="18" spans="1:49" ht="33.75" customHeight="1" x14ac:dyDescent="0.25">
      <c r="A18" s="634"/>
      <c r="B18" s="635"/>
      <c r="C18" s="636"/>
      <c r="D18" s="553"/>
      <c r="E18" s="552"/>
      <c r="F18" s="578" t="s">
        <v>544</v>
      </c>
      <c r="G18" s="578" t="s">
        <v>542</v>
      </c>
      <c r="H18" s="578">
        <v>2</v>
      </c>
      <c r="I18" s="578" t="s">
        <v>151</v>
      </c>
      <c r="J18" s="77" t="s">
        <v>355</v>
      </c>
      <c r="K18" s="546" t="s">
        <v>125</v>
      </c>
      <c r="L18" s="546" t="s">
        <v>648</v>
      </c>
      <c r="M18" s="546" t="s">
        <v>650</v>
      </c>
      <c r="N18" s="546" t="s">
        <v>733</v>
      </c>
      <c r="O18" s="546" t="s">
        <v>128</v>
      </c>
      <c r="P18" s="77" t="s">
        <v>666</v>
      </c>
      <c r="Q18" s="77" t="s">
        <v>176</v>
      </c>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row>
    <row r="19" spans="1:49" ht="10.5" customHeight="1" x14ac:dyDescent="0.25">
      <c r="A19" s="642"/>
      <c r="B19" s="643"/>
      <c r="C19" s="644"/>
      <c r="D19" s="554"/>
      <c r="E19" s="555"/>
      <c r="F19" s="579"/>
      <c r="G19" s="579"/>
      <c r="H19" s="579"/>
      <c r="I19" s="579"/>
      <c r="J19" s="77" t="s">
        <v>147</v>
      </c>
      <c r="K19" s="558"/>
      <c r="L19" s="558"/>
      <c r="M19" s="558"/>
      <c r="N19" s="558"/>
      <c r="O19" s="558"/>
      <c r="P19" s="77" t="s">
        <v>554</v>
      </c>
      <c r="Q19" s="77" t="s">
        <v>175</v>
      </c>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row>
    <row r="20" spans="1:49" ht="12.75" customHeight="1" x14ac:dyDescent="0.25">
      <c r="A20" s="575"/>
      <c r="B20" s="637"/>
      <c r="C20" s="638"/>
      <c r="D20" s="585" t="s">
        <v>552</v>
      </c>
      <c r="E20" s="646"/>
      <c r="F20" s="583" t="s">
        <v>593</v>
      </c>
      <c r="G20" s="583" t="s">
        <v>541</v>
      </c>
      <c r="H20" s="583">
        <v>2</v>
      </c>
      <c r="I20" s="583" t="s">
        <v>153</v>
      </c>
      <c r="J20" s="76" t="s">
        <v>355</v>
      </c>
      <c r="K20" s="556">
        <v>77</v>
      </c>
      <c r="L20" s="556" t="s">
        <v>648</v>
      </c>
      <c r="M20" s="556" t="s">
        <v>649</v>
      </c>
      <c r="N20" s="556" t="s">
        <v>733</v>
      </c>
      <c r="O20" s="556" t="s">
        <v>131</v>
      </c>
      <c r="P20" s="76" t="s">
        <v>588</v>
      </c>
      <c r="Q20" s="76" t="s">
        <v>587</v>
      </c>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row>
    <row r="21" spans="1:49" x14ac:dyDescent="0.25">
      <c r="A21" s="672"/>
      <c r="B21" s="662"/>
      <c r="C21" s="663"/>
      <c r="D21" s="647"/>
      <c r="E21" s="649"/>
      <c r="F21" s="673"/>
      <c r="G21" s="673"/>
      <c r="H21" s="673"/>
      <c r="I21" s="673"/>
      <c r="J21" s="76" t="s">
        <v>147</v>
      </c>
      <c r="K21" s="557"/>
      <c r="L21" s="557"/>
      <c r="M21" s="629"/>
      <c r="N21" s="629"/>
      <c r="O21" s="629"/>
      <c r="P21" s="556" t="s">
        <v>590</v>
      </c>
      <c r="Q21" s="76" t="s">
        <v>589</v>
      </c>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row>
    <row r="22" spans="1:49" ht="12.75" customHeight="1" x14ac:dyDescent="0.25">
      <c r="A22" s="672" t="s">
        <v>741</v>
      </c>
      <c r="B22" s="662"/>
      <c r="C22" s="663"/>
      <c r="D22" s="647"/>
      <c r="E22" s="649"/>
      <c r="F22" s="584"/>
      <c r="G22" s="584"/>
      <c r="H22" s="584"/>
      <c r="I22" s="584"/>
      <c r="J22" s="76" t="s">
        <v>148</v>
      </c>
      <c r="K22" s="76" t="s">
        <v>124</v>
      </c>
      <c r="L22" s="76" t="s">
        <v>651</v>
      </c>
      <c r="M22" s="557"/>
      <c r="N22" s="557"/>
      <c r="O22" s="557"/>
      <c r="P22" s="557"/>
      <c r="Q22" s="76" t="s">
        <v>591</v>
      </c>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row>
    <row r="23" spans="1:49" ht="12.75" customHeight="1" x14ac:dyDescent="0.25">
      <c r="A23" s="677" t="s">
        <v>699</v>
      </c>
      <c r="B23" s="678"/>
      <c r="C23" s="679"/>
      <c r="D23" s="647"/>
      <c r="E23" s="649"/>
      <c r="F23" s="578" t="s">
        <v>592</v>
      </c>
      <c r="G23" s="578" t="s">
        <v>543</v>
      </c>
      <c r="H23" s="578">
        <v>2</v>
      </c>
      <c r="I23" s="578" t="s">
        <v>151</v>
      </c>
      <c r="J23" s="77" t="s">
        <v>355</v>
      </c>
      <c r="K23" s="546" t="s">
        <v>125</v>
      </c>
      <c r="L23" s="546" t="s">
        <v>648</v>
      </c>
      <c r="M23" s="546" t="s">
        <v>649</v>
      </c>
      <c r="N23" s="546" t="s">
        <v>733</v>
      </c>
      <c r="O23" s="546" t="s">
        <v>131</v>
      </c>
      <c r="P23" s="77" t="s">
        <v>588</v>
      </c>
      <c r="Q23" s="77" t="s">
        <v>587</v>
      </c>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row>
    <row r="24" spans="1:49" x14ac:dyDescent="0.25">
      <c r="A24" s="672"/>
      <c r="B24" s="662"/>
      <c r="C24" s="663"/>
      <c r="D24" s="647"/>
      <c r="E24" s="649"/>
      <c r="F24" s="588"/>
      <c r="G24" s="588"/>
      <c r="H24" s="588"/>
      <c r="I24" s="588"/>
      <c r="J24" s="77" t="s">
        <v>147</v>
      </c>
      <c r="K24" s="558"/>
      <c r="L24" s="558"/>
      <c r="M24" s="582"/>
      <c r="N24" s="582"/>
      <c r="O24" s="582"/>
      <c r="P24" s="546" t="s">
        <v>590</v>
      </c>
      <c r="Q24" s="77" t="s">
        <v>589</v>
      </c>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row>
    <row r="25" spans="1:49" x14ac:dyDescent="0.25">
      <c r="A25" s="639"/>
      <c r="B25" s="640"/>
      <c r="C25" s="641"/>
      <c r="D25" s="650"/>
      <c r="E25" s="652"/>
      <c r="F25" s="579"/>
      <c r="G25" s="579"/>
      <c r="H25" s="579"/>
      <c r="I25" s="579"/>
      <c r="J25" s="77" t="s">
        <v>148</v>
      </c>
      <c r="K25" s="77" t="s">
        <v>123</v>
      </c>
      <c r="L25" s="77" t="s">
        <v>651</v>
      </c>
      <c r="M25" s="558"/>
      <c r="N25" s="558"/>
      <c r="O25" s="558"/>
      <c r="P25" s="558"/>
      <c r="Q25" s="77" t="s">
        <v>591</v>
      </c>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row>
    <row r="26" spans="1:49" ht="12.75" customHeight="1" x14ac:dyDescent="0.25">
      <c r="A26" s="585" t="s">
        <v>742</v>
      </c>
      <c r="B26" s="645"/>
      <c r="C26" s="646"/>
      <c r="D26" s="565" t="s">
        <v>1038</v>
      </c>
      <c r="E26" s="566"/>
      <c r="F26" s="559" t="s">
        <v>568</v>
      </c>
      <c r="G26" s="580" t="s">
        <v>541</v>
      </c>
      <c r="H26" s="580">
        <v>3</v>
      </c>
      <c r="I26" s="580" t="s">
        <v>153</v>
      </c>
      <c r="J26" s="75" t="s">
        <v>147</v>
      </c>
      <c r="K26" s="75">
        <v>77</v>
      </c>
      <c r="L26" s="75" t="s">
        <v>648</v>
      </c>
      <c r="M26" s="559" t="s">
        <v>649</v>
      </c>
      <c r="N26" s="559" t="s">
        <v>733</v>
      </c>
      <c r="O26" s="580" t="s">
        <v>131</v>
      </c>
      <c r="P26" s="559" t="s">
        <v>554</v>
      </c>
      <c r="Q26" s="75" t="s">
        <v>158</v>
      </c>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row>
    <row r="27" spans="1:49" x14ac:dyDescent="0.25">
      <c r="A27" s="647"/>
      <c r="B27" s="648"/>
      <c r="C27" s="649"/>
      <c r="D27" s="567"/>
      <c r="E27" s="562"/>
      <c r="F27" s="560"/>
      <c r="G27" s="581"/>
      <c r="H27" s="581"/>
      <c r="I27" s="581"/>
      <c r="J27" s="75" t="s">
        <v>148</v>
      </c>
      <c r="K27" s="75" t="s">
        <v>124</v>
      </c>
      <c r="L27" s="75" t="s">
        <v>651</v>
      </c>
      <c r="M27" s="560"/>
      <c r="N27" s="560"/>
      <c r="O27" s="581"/>
      <c r="P27" s="560"/>
      <c r="Q27" s="75" t="s">
        <v>157</v>
      </c>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row>
    <row r="28" spans="1:49" ht="12.75" customHeight="1" x14ac:dyDescent="0.25">
      <c r="A28" s="647"/>
      <c r="B28" s="648"/>
      <c r="C28" s="649"/>
      <c r="D28" s="567"/>
      <c r="E28" s="562"/>
      <c r="F28" s="556" t="s">
        <v>1039</v>
      </c>
      <c r="G28" s="583" t="s">
        <v>543</v>
      </c>
      <c r="H28" s="583">
        <v>2</v>
      </c>
      <c r="I28" s="583" t="s">
        <v>151</v>
      </c>
      <c r="J28" s="76" t="s">
        <v>147</v>
      </c>
      <c r="K28" s="76" t="s">
        <v>125</v>
      </c>
      <c r="L28" s="76" t="s">
        <v>648</v>
      </c>
      <c r="M28" s="556" t="s">
        <v>649</v>
      </c>
      <c r="N28" s="556" t="s">
        <v>733</v>
      </c>
      <c r="O28" s="583" t="s">
        <v>131</v>
      </c>
      <c r="P28" s="556" t="s">
        <v>554</v>
      </c>
      <c r="Q28" s="76" t="s">
        <v>158</v>
      </c>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row>
    <row r="29" spans="1:49" x14ac:dyDescent="0.25">
      <c r="A29" s="647"/>
      <c r="B29" s="648"/>
      <c r="C29" s="649"/>
      <c r="D29" s="567"/>
      <c r="E29" s="562"/>
      <c r="F29" s="557"/>
      <c r="G29" s="584"/>
      <c r="H29" s="584"/>
      <c r="I29" s="584"/>
      <c r="J29" s="76" t="s">
        <v>148</v>
      </c>
      <c r="K29" s="76" t="s">
        <v>123</v>
      </c>
      <c r="L29" s="76" t="s">
        <v>651</v>
      </c>
      <c r="M29" s="557"/>
      <c r="N29" s="557"/>
      <c r="O29" s="584"/>
      <c r="P29" s="557"/>
      <c r="Q29" s="76" t="s">
        <v>157</v>
      </c>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row>
    <row r="30" spans="1:49" ht="12.75" customHeight="1" x14ac:dyDescent="0.25">
      <c r="A30" s="647"/>
      <c r="B30" s="648"/>
      <c r="C30" s="649"/>
      <c r="D30" s="567"/>
      <c r="E30" s="562"/>
      <c r="F30" s="546" t="s">
        <v>548</v>
      </c>
      <c r="G30" s="578" t="s">
        <v>542</v>
      </c>
      <c r="H30" s="578">
        <v>2</v>
      </c>
      <c r="I30" s="578" t="s">
        <v>151</v>
      </c>
      <c r="J30" s="77" t="s">
        <v>147</v>
      </c>
      <c r="K30" s="77" t="s">
        <v>125</v>
      </c>
      <c r="L30" s="77" t="s">
        <v>648</v>
      </c>
      <c r="M30" s="546" t="s">
        <v>649</v>
      </c>
      <c r="N30" s="546" t="s">
        <v>733</v>
      </c>
      <c r="O30" s="578" t="s">
        <v>131</v>
      </c>
      <c r="P30" s="546" t="s">
        <v>554</v>
      </c>
      <c r="Q30" s="77" t="s">
        <v>158</v>
      </c>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row>
    <row r="31" spans="1:49" x14ac:dyDescent="0.25">
      <c r="A31" s="650"/>
      <c r="B31" s="651"/>
      <c r="C31" s="652"/>
      <c r="D31" s="568"/>
      <c r="E31" s="569"/>
      <c r="F31" s="558"/>
      <c r="G31" s="588"/>
      <c r="H31" s="579"/>
      <c r="I31" s="588"/>
      <c r="J31" s="135" t="s">
        <v>148</v>
      </c>
      <c r="K31" s="135" t="s">
        <v>123</v>
      </c>
      <c r="L31" s="77" t="s">
        <v>651</v>
      </c>
      <c r="M31" s="558"/>
      <c r="N31" s="558"/>
      <c r="O31" s="588"/>
      <c r="P31" s="582"/>
      <c r="Q31" s="135" t="s">
        <v>157</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row>
    <row r="32" spans="1:49" x14ac:dyDescent="0.25">
      <c r="A32" s="660" t="s">
        <v>551</v>
      </c>
      <c r="B32" s="658"/>
      <c r="C32" s="658"/>
      <c r="D32" s="658"/>
      <c r="E32" s="658"/>
      <c r="F32" s="658"/>
      <c r="G32" s="658"/>
      <c r="H32" s="658"/>
      <c r="I32" s="658"/>
      <c r="J32" s="658"/>
      <c r="K32" s="658"/>
      <c r="L32" s="658"/>
      <c r="M32" s="658"/>
      <c r="N32" s="658"/>
      <c r="O32" s="658"/>
      <c r="P32" s="658"/>
      <c r="Q32" s="659"/>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row>
    <row r="33" spans="1:49" ht="21" customHeight="1" x14ac:dyDescent="0.25">
      <c r="A33" s="653" t="s">
        <v>734</v>
      </c>
      <c r="B33" s="654"/>
      <c r="C33" s="655"/>
      <c r="D33" s="575" t="s">
        <v>551</v>
      </c>
      <c r="E33" s="638"/>
      <c r="F33" s="580" t="s">
        <v>567</v>
      </c>
      <c r="G33" s="580" t="s">
        <v>541</v>
      </c>
      <c r="H33" s="580">
        <v>3</v>
      </c>
      <c r="I33" s="580" t="s">
        <v>153</v>
      </c>
      <c r="J33" s="75" t="s">
        <v>355</v>
      </c>
      <c r="K33" s="559">
        <v>77</v>
      </c>
      <c r="L33" s="559" t="s">
        <v>648</v>
      </c>
      <c r="M33" s="559" t="s">
        <v>649</v>
      </c>
      <c r="N33" s="559" t="s">
        <v>701</v>
      </c>
      <c r="O33" s="559" t="s">
        <v>133</v>
      </c>
      <c r="P33" s="75" t="s">
        <v>666</v>
      </c>
      <c r="Q33" s="75" t="s">
        <v>177</v>
      </c>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row>
    <row r="34" spans="1:49" x14ac:dyDescent="0.25">
      <c r="A34" s="634"/>
      <c r="B34" s="635"/>
      <c r="C34" s="636"/>
      <c r="D34" s="672"/>
      <c r="E34" s="663"/>
      <c r="F34" s="614"/>
      <c r="G34" s="614"/>
      <c r="H34" s="614"/>
      <c r="I34" s="614"/>
      <c r="J34" s="75" t="s">
        <v>147</v>
      </c>
      <c r="K34" s="560"/>
      <c r="L34" s="560"/>
      <c r="M34" s="630"/>
      <c r="N34" s="630"/>
      <c r="O34" s="630"/>
      <c r="P34" s="559" t="s">
        <v>554</v>
      </c>
      <c r="Q34" s="75" t="s">
        <v>162</v>
      </c>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row>
    <row r="35" spans="1:49" x14ac:dyDescent="0.25">
      <c r="A35" s="634"/>
      <c r="B35" s="635"/>
      <c r="C35" s="636"/>
      <c r="D35" s="672"/>
      <c r="E35" s="663"/>
      <c r="F35" s="581"/>
      <c r="G35" s="581"/>
      <c r="H35" s="581"/>
      <c r="I35" s="581"/>
      <c r="J35" s="75" t="s">
        <v>148</v>
      </c>
      <c r="K35" s="75" t="s">
        <v>124</v>
      </c>
      <c r="L35" s="75" t="s">
        <v>651</v>
      </c>
      <c r="M35" s="560"/>
      <c r="N35" s="560"/>
      <c r="O35" s="560"/>
      <c r="P35" s="560"/>
      <c r="Q35" s="75" t="s">
        <v>161</v>
      </c>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row>
    <row r="36" spans="1:49" ht="33.75" customHeight="1" x14ac:dyDescent="0.25">
      <c r="A36" s="634"/>
      <c r="B36" s="635"/>
      <c r="C36" s="636"/>
      <c r="D36" s="672"/>
      <c r="E36" s="663"/>
      <c r="F36" s="583" t="s">
        <v>544</v>
      </c>
      <c r="G36" s="583" t="s">
        <v>543</v>
      </c>
      <c r="H36" s="583">
        <v>2</v>
      </c>
      <c r="I36" s="583" t="s">
        <v>151</v>
      </c>
      <c r="J36" s="76" t="s">
        <v>355</v>
      </c>
      <c r="K36" s="556" t="s">
        <v>125</v>
      </c>
      <c r="L36" s="556" t="s">
        <v>648</v>
      </c>
      <c r="M36" s="556" t="s">
        <v>649</v>
      </c>
      <c r="N36" s="556" t="s">
        <v>701</v>
      </c>
      <c r="O36" s="556" t="s">
        <v>545</v>
      </c>
      <c r="P36" s="76" t="s">
        <v>666</v>
      </c>
      <c r="Q36" s="76" t="s">
        <v>177</v>
      </c>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row>
    <row r="37" spans="1:49" x14ac:dyDescent="0.25">
      <c r="A37" s="634"/>
      <c r="B37" s="635"/>
      <c r="C37" s="636"/>
      <c r="D37" s="672"/>
      <c r="E37" s="663"/>
      <c r="F37" s="673"/>
      <c r="G37" s="673"/>
      <c r="H37" s="673"/>
      <c r="I37" s="673"/>
      <c r="J37" s="76" t="s">
        <v>147</v>
      </c>
      <c r="K37" s="557"/>
      <c r="L37" s="557"/>
      <c r="M37" s="629"/>
      <c r="N37" s="629"/>
      <c r="O37" s="629"/>
      <c r="P37" s="556" t="s">
        <v>554</v>
      </c>
      <c r="Q37" s="76" t="s">
        <v>162</v>
      </c>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row>
    <row r="38" spans="1:49" x14ac:dyDescent="0.25">
      <c r="A38" s="634"/>
      <c r="B38" s="635"/>
      <c r="C38" s="636"/>
      <c r="D38" s="672"/>
      <c r="E38" s="663"/>
      <c r="F38" s="584"/>
      <c r="G38" s="584"/>
      <c r="H38" s="584"/>
      <c r="I38" s="584"/>
      <c r="J38" s="76" t="s">
        <v>148</v>
      </c>
      <c r="K38" s="76" t="s">
        <v>123</v>
      </c>
      <c r="L38" s="76" t="s">
        <v>651</v>
      </c>
      <c r="M38" s="557"/>
      <c r="N38" s="557"/>
      <c r="O38" s="557"/>
      <c r="P38" s="557"/>
      <c r="Q38" s="76" t="s">
        <v>161</v>
      </c>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row>
    <row r="39" spans="1:49" ht="33.75" customHeight="1" x14ac:dyDescent="0.25">
      <c r="A39" s="634"/>
      <c r="B39" s="635"/>
      <c r="C39" s="636"/>
      <c r="D39" s="672"/>
      <c r="E39" s="663"/>
      <c r="F39" s="578" t="s">
        <v>544</v>
      </c>
      <c r="G39" s="578" t="s">
        <v>542</v>
      </c>
      <c r="H39" s="578">
        <v>2</v>
      </c>
      <c r="I39" s="578" t="s">
        <v>151</v>
      </c>
      <c r="J39" s="77" t="s">
        <v>355</v>
      </c>
      <c r="K39" s="546" t="s">
        <v>125</v>
      </c>
      <c r="L39" s="546" t="s">
        <v>648</v>
      </c>
      <c r="M39" s="546" t="s">
        <v>650</v>
      </c>
      <c r="N39" s="546" t="s">
        <v>701</v>
      </c>
      <c r="O39" s="546" t="s">
        <v>546</v>
      </c>
      <c r="P39" s="77" t="s">
        <v>666</v>
      </c>
      <c r="Q39" s="77" t="s">
        <v>177</v>
      </c>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row>
    <row r="40" spans="1:49" x14ac:dyDescent="0.25">
      <c r="A40" s="634"/>
      <c r="B40" s="635"/>
      <c r="C40" s="636"/>
      <c r="D40" s="672"/>
      <c r="E40" s="663"/>
      <c r="F40" s="588"/>
      <c r="G40" s="588"/>
      <c r="H40" s="588"/>
      <c r="I40" s="588"/>
      <c r="J40" s="77" t="s">
        <v>147</v>
      </c>
      <c r="K40" s="558"/>
      <c r="L40" s="558"/>
      <c r="M40" s="582"/>
      <c r="N40" s="582"/>
      <c r="O40" s="582"/>
      <c r="P40" s="546" t="s">
        <v>554</v>
      </c>
      <c r="Q40" s="77" t="s">
        <v>162</v>
      </c>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row>
    <row r="41" spans="1:49" x14ac:dyDescent="0.25">
      <c r="A41" s="642"/>
      <c r="B41" s="643"/>
      <c r="C41" s="644"/>
      <c r="D41" s="639"/>
      <c r="E41" s="641"/>
      <c r="F41" s="579"/>
      <c r="G41" s="579"/>
      <c r="H41" s="579"/>
      <c r="I41" s="579"/>
      <c r="J41" s="77" t="s">
        <v>148</v>
      </c>
      <c r="K41" s="77" t="s">
        <v>123</v>
      </c>
      <c r="L41" s="77" t="s">
        <v>651</v>
      </c>
      <c r="M41" s="558"/>
      <c r="N41" s="558"/>
      <c r="O41" s="558"/>
      <c r="P41" s="558"/>
      <c r="Q41" s="77" t="s">
        <v>161</v>
      </c>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row>
    <row r="42" spans="1:49" ht="33.75" customHeight="1" x14ac:dyDescent="0.25">
      <c r="A42" s="585" t="s">
        <v>735</v>
      </c>
      <c r="B42" s="645"/>
      <c r="C42" s="646"/>
      <c r="D42" s="565" t="s">
        <v>551</v>
      </c>
      <c r="E42" s="566"/>
      <c r="F42" s="580" t="s">
        <v>593</v>
      </c>
      <c r="G42" s="580" t="s">
        <v>541</v>
      </c>
      <c r="H42" s="580">
        <v>3</v>
      </c>
      <c r="I42" s="580" t="s">
        <v>153</v>
      </c>
      <c r="J42" s="75" t="s">
        <v>355</v>
      </c>
      <c r="K42" s="580">
        <v>77</v>
      </c>
      <c r="L42" s="580" t="s">
        <v>648</v>
      </c>
      <c r="M42" s="580" t="s">
        <v>649</v>
      </c>
      <c r="N42" s="559" t="s">
        <v>702</v>
      </c>
      <c r="O42" s="559" t="s">
        <v>134</v>
      </c>
      <c r="P42" s="75" t="s">
        <v>666</v>
      </c>
      <c r="Q42" s="75" t="s">
        <v>174</v>
      </c>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row>
    <row r="43" spans="1:49" x14ac:dyDescent="0.25">
      <c r="A43" s="647"/>
      <c r="B43" s="648"/>
      <c r="C43" s="649"/>
      <c r="D43" s="567"/>
      <c r="E43" s="562"/>
      <c r="F43" s="614"/>
      <c r="G43" s="614"/>
      <c r="H43" s="614"/>
      <c r="I43" s="614"/>
      <c r="J43" s="75" t="s">
        <v>147</v>
      </c>
      <c r="K43" s="581"/>
      <c r="L43" s="581"/>
      <c r="M43" s="614"/>
      <c r="N43" s="630"/>
      <c r="O43" s="630"/>
      <c r="P43" s="559" t="s">
        <v>554</v>
      </c>
      <c r="Q43" s="75" t="s">
        <v>173</v>
      </c>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row>
    <row r="44" spans="1:49" x14ac:dyDescent="0.25">
      <c r="A44" s="647"/>
      <c r="B44" s="648"/>
      <c r="C44" s="649"/>
      <c r="D44" s="567"/>
      <c r="E44" s="562"/>
      <c r="F44" s="581"/>
      <c r="G44" s="581"/>
      <c r="H44" s="581"/>
      <c r="I44" s="581"/>
      <c r="J44" s="75" t="s">
        <v>148</v>
      </c>
      <c r="K44" s="75" t="s">
        <v>124</v>
      </c>
      <c r="L44" s="75" t="s">
        <v>651</v>
      </c>
      <c r="M44" s="581"/>
      <c r="N44" s="560"/>
      <c r="O44" s="560"/>
      <c r="P44" s="560"/>
      <c r="Q44" s="75" t="s">
        <v>172</v>
      </c>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row>
    <row r="45" spans="1:49" ht="33.75" customHeight="1" x14ac:dyDescent="0.25">
      <c r="A45" s="647"/>
      <c r="B45" s="648"/>
      <c r="C45" s="649"/>
      <c r="D45" s="567"/>
      <c r="E45" s="562"/>
      <c r="F45" s="583" t="s">
        <v>592</v>
      </c>
      <c r="G45" s="583" t="s">
        <v>543</v>
      </c>
      <c r="H45" s="583">
        <v>2</v>
      </c>
      <c r="I45" s="583" t="s">
        <v>151</v>
      </c>
      <c r="J45" s="76" t="s">
        <v>355</v>
      </c>
      <c r="K45" s="583" t="s">
        <v>125</v>
      </c>
      <c r="L45" s="583" t="s">
        <v>648</v>
      </c>
      <c r="M45" s="583" t="s">
        <v>649</v>
      </c>
      <c r="N45" s="556" t="s">
        <v>702</v>
      </c>
      <c r="O45" s="556" t="s">
        <v>134</v>
      </c>
      <c r="P45" s="76" t="s">
        <v>666</v>
      </c>
      <c r="Q45" s="76" t="s">
        <v>174</v>
      </c>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row>
    <row r="46" spans="1:49" x14ac:dyDescent="0.25">
      <c r="A46" s="647"/>
      <c r="B46" s="648"/>
      <c r="C46" s="649"/>
      <c r="D46" s="567"/>
      <c r="E46" s="562"/>
      <c r="F46" s="673"/>
      <c r="G46" s="673"/>
      <c r="H46" s="673"/>
      <c r="I46" s="673"/>
      <c r="J46" s="76" t="s">
        <v>147</v>
      </c>
      <c r="K46" s="584"/>
      <c r="L46" s="584"/>
      <c r="M46" s="673"/>
      <c r="N46" s="629"/>
      <c r="O46" s="629"/>
      <c r="P46" s="556" t="s">
        <v>554</v>
      </c>
      <c r="Q46" s="76" t="s">
        <v>173</v>
      </c>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row>
    <row r="47" spans="1:49" x14ac:dyDescent="0.25">
      <c r="A47" s="647"/>
      <c r="B47" s="648"/>
      <c r="C47" s="649"/>
      <c r="D47" s="567"/>
      <c r="E47" s="562"/>
      <c r="F47" s="584"/>
      <c r="G47" s="584"/>
      <c r="H47" s="584"/>
      <c r="I47" s="584"/>
      <c r="J47" s="76" t="s">
        <v>148</v>
      </c>
      <c r="K47" s="76" t="s">
        <v>123</v>
      </c>
      <c r="L47" s="76" t="s">
        <v>651</v>
      </c>
      <c r="M47" s="584"/>
      <c r="N47" s="557"/>
      <c r="O47" s="557"/>
      <c r="P47" s="557"/>
      <c r="Q47" s="76" t="s">
        <v>172</v>
      </c>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row>
    <row r="48" spans="1:49" ht="33.75" customHeight="1" x14ac:dyDescent="0.25">
      <c r="A48" s="647"/>
      <c r="B48" s="648"/>
      <c r="C48" s="649"/>
      <c r="D48" s="567"/>
      <c r="E48" s="562"/>
      <c r="F48" s="578" t="s">
        <v>592</v>
      </c>
      <c r="G48" s="578" t="s">
        <v>542</v>
      </c>
      <c r="H48" s="578">
        <v>2</v>
      </c>
      <c r="I48" s="578" t="s">
        <v>151</v>
      </c>
      <c r="J48" s="77" t="s">
        <v>355</v>
      </c>
      <c r="K48" s="578" t="s">
        <v>125</v>
      </c>
      <c r="L48" s="578" t="s">
        <v>648</v>
      </c>
      <c r="M48" s="578" t="s">
        <v>650</v>
      </c>
      <c r="N48" s="546" t="s">
        <v>702</v>
      </c>
      <c r="O48" s="546" t="s">
        <v>134</v>
      </c>
      <c r="P48" s="77" t="s">
        <v>666</v>
      </c>
      <c r="Q48" s="77" t="s">
        <v>174</v>
      </c>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row>
    <row r="49" spans="1:49" x14ac:dyDescent="0.25">
      <c r="A49" s="647"/>
      <c r="B49" s="648"/>
      <c r="C49" s="649"/>
      <c r="D49" s="567"/>
      <c r="E49" s="562"/>
      <c r="F49" s="588"/>
      <c r="G49" s="588"/>
      <c r="H49" s="588"/>
      <c r="I49" s="588"/>
      <c r="J49" s="77" t="s">
        <v>147</v>
      </c>
      <c r="K49" s="579"/>
      <c r="L49" s="579"/>
      <c r="M49" s="588"/>
      <c r="N49" s="582"/>
      <c r="O49" s="582"/>
      <c r="P49" s="546" t="s">
        <v>554</v>
      </c>
      <c r="Q49" s="77" t="s">
        <v>173</v>
      </c>
      <c r="R49" s="137"/>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row>
    <row r="50" spans="1:49" x14ac:dyDescent="0.25">
      <c r="A50" s="650"/>
      <c r="B50" s="651"/>
      <c r="C50" s="652"/>
      <c r="D50" s="568"/>
      <c r="E50" s="569"/>
      <c r="F50" s="579"/>
      <c r="G50" s="579"/>
      <c r="H50" s="579"/>
      <c r="I50" s="579"/>
      <c r="J50" s="77" t="s">
        <v>148</v>
      </c>
      <c r="K50" s="77" t="s">
        <v>123</v>
      </c>
      <c r="L50" s="77" t="s">
        <v>648</v>
      </c>
      <c r="M50" s="579"/>
      <c r="N50" s="558"/>
      <c r="O50" s="558"/>
      <c r="P50" s="558"/>
      <c r="Q50" s="77" t="s">
        <v>172</v>
      </c>
      <c r="R50" s="137"/>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row>
    <row r="51" spans="1:49" x14ac:dyDescent="0.25">
      <c r="A51" s="660" t="s">
        <v>553</v>
      </c>
      <c r="B51" s="658"/>
      <c r="C51" s="658"/>
      <c r="D51" s="658"/>
      <c r="E51" s="658"/>
      <c r="F51" s="658"/>
      <c r="G51" s="658"/>
      <c r="H51" s="658"/>
      <c r="I51" s="658"/>
      <c r="J51" s="658"/>
      <c r="K51" s="658"/>
      <c r="L51" s="658"/>
      <c r="M51" s="658"/>
      <c r="N51" s="658"/>
      <c r="O51" s="658"/>
      <c r="P51" s="658"/>
      <c r="Q51" s="659"/>
      <c r="R51" s="137"/>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row>
    <row r="52" spans="1:49" ht="33.75" customHeight="1" x14ac:dyDescent="0.25">
      <c r="A52" s="575" t="s">
        <v>742</v>
      </c>
      <c r="B52" s="637"/>
      <c r="C52" s="638"/>
      <c r="D52" s="585" t="s">
        <v>1040</v>
      </c>
      <c r="E52" s="674"/>
      <c r="F52" s="580" t="s">
        <v>567</v>
      </c>
      <c r="G52" s="580" t="s">
        <v>541</v>
      </c>
      <c r="H52" s="580">
        <v>3</v>
      </c>
      <c r="I52" s="580" t="s">
        <v>153</v>
      </c>
      <c r="J52" s="75" t="s">
        <v>355</v>
      </c>
      <c r="K52" s="559">
        <v>77</v>
      </c>
      <c r="L52" s="559" t="s">
        <v>648</v>
      </c>
      <c r="M52" s="559" t="s">
        <v>649</v>
      </c>
      <c r="N52" s="559" t="s">
        <v>701</v>
      </c>
      <c r="O52" s="580" t="s">
        <v>141</v>
      </c>
      <c r="P52" s="75" t="s">
        <v>666</v>
      </c>
      <c r="Q52" s="75" t="s">
        <v>178</v>
      </c>
      <c r="R52" s="137"/>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row>
    <row r="53" spans="1:49" x14ac:dyDescent="0.25">
      <c r="A53" s="672"/>
      <c r="B53" s="662"/>
      <c r="C53" s="663"/>
      <c r="D53" s="675"/>
      <c r="E53" s="676"/>
      <c r="F53" s="614"/>
      <c r="G53" s="614"/>
      <c r="H53" s="614"/>
      <c r="I53" s="614"/>
      <c r="J53" s="75" t="s">
        <v>147</v>
      </c>
      <c r="K53" s="560"/>
      <c r="L53" s="560"/>
      <c r="M53" s="630"/>
      <c r="N53" s="630"/>
      <c r="O53" s="614"/>
      <c r="P53" s="559" t="s">
        <v>554</v>
      </c>
      <c r="Q53" s="75" t="s">
        <v>160</v>
      </c>
      <c r="R53" s="137"/>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row>
    <row r="54" spans="1:49" x14ac:dyDescent="0.25">
      <c r="A54" s="672"/>
      <c r="B54" s="662"/>
      <c r="C54" s="663"/>
      <c r="D54" s="675"/>
      <c r="E54" s="676"/>
      <c r="F54" s="581"/>
      <c r="G54" s="581"/>
      <c r="H54" s="581"/>
      <c r="I54" s="581"/>
      <c r="J54" s="75" t="s">
        <v>148</v>
      </c>
      <c r="K54" s="75" t="s">
        <v>124</v>
      </c>
      <c r="L54" s="75" t="s">
        <v>651</v>
      </c>
      <c r="M54" s="560"/>
      <c r="N54" s="560"/>
      <c r="O54" s="581"/>
      <c r="P54" s="560"/>
      <c r="Q54" s="75" t="s">
        <v>159</v>
      </c>
      <c r="R54" s="137"/>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row>
    <row r="55" spans="1:49" ht="33.75" customHeight="1" x14ac:dyDescent="0.25">
      <c r="A55" s="672"/>
      <c r="B55" s="662"/>
      <c r="C55" s="663"/>
      <c r="D55" s="551" t="s">
        <v>1078</v>
      </c>
      <c r="E55" s="552"/>
      <c r="F55" s="583" t="s">
        <v>544</v>
      </c>
      <c r="G55" s="583" t="s">
        <v>543</v>
      </c>
      <c r="H55" s="583">
        <v>2</v>
      </c>
      <c r="I55" s="583" t="s">
        <v>151</v>
      </c>
      <c r="J55" s="76" t="s">
        <v>355</v>
      </c>
      <c r="K55" s="556">
        <v>77</v>
      </c>
      <c r="L55" s="556" t="s">
        <v>648</v>
      </c>
      <c r="M55" s="556" t="s">
        <v>649</v>
      </c>
      <c r="N55" s="556" t="s">
        <v>701</v>
      </c>
      <c r="O55" s="583" t="s">
        <v>132</v>
      </c>
      <c r="P55" s="76" t="s">
        <v>666</v>
      </c>
      <c r="Q55" s="76" t="s">
        <v>178</v>
      </c>
      <c r="R55" s="137"/>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row>
    <row r="56" spans="1:49" ht="12.75" customHeight="1" x14ac:dyDescent="0.25">
      <c r="A56" s="672"/>
      <c r="B56" s="662"/>
      <c r="C56" s="663"/>
      <c r="D56" s="553"/>
      <c r="E56" s="552"/>
      <c r="F56" s="673"/>
      <c r="G56" s="673"/>
      <c r="H56" s="673"/>
      <c r="I56" s="673"/>
      <c r="J56" s="76" t="s">
        <v>147</v>
      </c>
      <c r="K56" s="557"/>
      <c r="L56" s="557"/>
      <c r="M56" s="629"/>
      <c r="N56" s="629"/>
      <c r="O56" s="673"/>
      <c r="P56" s="556" t="s">
        <v>554</v>
      </c>
      <c r="Q56" s="76" t="s">
        <v>160</v>
      </c>
      <c r="R56" s="137"/>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row>
    <row r="57" spans="1:49" x14ac:dyDescent="0.25">
      <c r="A57" s="672"/>
      <c r="B57" s="662"/>
      <c r="C57" s="663"/>
      <c r="D57" s="553"/>
      <c r="E57" s="552"/>
      <c r="F57" s="584"/>
      <c r="G57" s="584"/>
      <c r="H57" s="584"/>
      <c r="I57" s="584"/>
      <c r="J57" s="76" t="s">
        <v>148</v>
      </c>
      <c r="K57" s="76" t="s">
        <v>124</v>
      </c>
      <c r="L57" s="76" t="s">
        <v>651</v>
      </c>
      <c r="M57" s="557"/>
      <c r="N57" s="557"/>
      <c r="O57" s="584"/>
      <c r="P57" s="557"/>
      <c r="Q57" s="76" t="s">
        <v>159</v>
      </c>
      <c r="R57" s="137"/>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row>
    <row r="58" spans="1:49" ht="33.75" customHeight="1" x14ac:dyDescent="0.25">
      <c r="A58" s="672"/>
      <c r="B58" s="662"/>
      <c r="C58" s="663"/>
      <c r="D58" s="553"/>
      <c r="E58" s="552"/>
      <c r="F58" s="578" t="s">
        <v>544</v>
      </c>
      <c r="G58" s="578" t="s">
        <v>542</v>
      </c>
      <c r="H58" s="578">
        <v>2</v>
      </c>
      <c r="I58" s="578" t="s">
        <v>151</v>
      </c>
      <c r="J58" s="77" t="s">
        <v>355</v>
      </c>
      <c r="K58" s="546">
        <v>77</v>
      </c>
      <c r="L58" s="546" t="s">
        <v>648</v>
      </c>
      <c r="M58" s="546" t="s">
        <v>650</v>
      </c>
      <c r="N58" s="546" t="s">
        <v>701</v>
      </c>
      <c r="O58" s="578" t="s">
        <v>547</v>
      </c>
      <c r="P58" s="77" t="s">
        <v>666</v>
      </c>
      <c r="Q58" s="77" t="s">
        <v>178</v>
      </c>
      <c r="R58" s="137"/>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row>
    <row r="59" spans="1:49" x14ac:dyDescent="0.25">
      <c r="A59" s="672"/>
      <c r="B59" s="662"/>
      <c r="C59" s="663"/>
      <c r="D59" s="553"/>
      <c r="E59" s="552"/>
      <c r="F59" s="588"/>
      <c r="G59" s="588"/>
      <c r="H59" s="588"/>
      <c r="I59" s="588"/>
      <c r="J59" s="77" t="s">
        <v>147</v>
      </c>
      <c r="K59" s="558"/>
      <c r="L59" s="558"/>
      <c r="M59" s="582"/>
      <c r="N59" s="582"/>
      <c r="O59" s="588"/>
      <c r="P59" s="546" t="s">
        <v>554</v>
      </c>
      <c r="Q59" s="77" t="s">
        <v>160</v>
      </c>
      <c r="R59" s="137"/>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row>
    <row r="60" spans="1:49" x14ac:dyDescent="0.25">
      <c r="A60" s="639"/>
      <c r="B60" s="640"/>
      <c r="C60" s="641"/>
      <c r="D60" s="554"/>
      <c r="E60" s="555"/>
      <c r="F60" s="579"/>
      <c r="G60" s="579"/>
      <c r="H60" s="579"/>
      <c r="I60" s="579"/>
      <c r="J60" s="77" t="s">
        <v>148</v>
      </c>
      <c r="K60" s="77" t="s">
        <v>124</v>
      </c>
      <c r="L60" s="77" t="s">
        <v>651</v>
      </c>
      <c r="M60" s="558"/>
      <c r="N60" s="558"/>
      <c r="O60" s="579"/>
      <c r="P60" s="558"/>
      <c r="Q60" s="77" t="s">
        <v>159</v>
      </c>
      <c r="R60" s="137"/>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row>
    <row r="61" spans="1:49" ht="12.75" customHeight="1" x14ac:dyDescent="0.25">
      <c r="A61" s="620" t="s">
        <v>741</v>
      </c>
      <c r="B61" s="621"/>
      <c r="C61" s="622"/>
      <c r="D61" s="620" t="s">
        <v>553</v>
      </c>
      <c r="E61" s="622"/>
      <c r="F61" s="631" t="s">
        <v>593</v>
      </c>
      <c r="G61" s="631" t="s">
        <v>541</v>
      </c>
      <c r="H61" s="631">
        <v>3</v>
      </c>
      <c r="I61" s="631" t="s">
        <v>153</v>
      </c>
      <c r="J61" s="563" t="s">
        <v>355</v>
      </c>
      <c r="K61" s="563">
        <v>77</v>
      </c>
      <c r="L61" s="563" t="s">
        <v>648</v>
      </c>
      <c r="M61" s="563" t="s">
        <v>649</v>
      </c>
      <c r="N61" s="563" t="s">
        <v>702</v>
      </c>
      <c r="O61" s="563" t="s">
        <v>141</v>
      </c>
      <c r="P61" s="563" t="s">
        <v>588</v>
      </c>
      <c r="Q61" s="563" t="s">
        <v>635</v>
      </c>
      <c r="R61" s="137"/>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row>
    <row r="62" spans="1:49" ht="12.75" customHeight="1" x14ac:dyDescent="0.25">
      <c r="A62" s="669" t="s">
        <v>699</v>
      </c>
      <c r="B62" s="670"/>
      <c r="C62" s="671"/>
      <c r="D62" s="626"/>
      <c r="E62" s="628"/>
      <c r="F62" s="633"/>
      <c r="G62" s="633"/>
      <c r="H62" s="633"/>
      <c r="I62" s="633"/>
      <c r="J62" s="564"/>
      <c r="K62" s="564"/>
      <c r="L62" s="564"/>
      <c r="M62" s="564"/>
      <c r="N62" s="564"/>
      <c r="O62" s="564"/>
      <c r="P62" s="564"/>
      <c r="Q62" s="564"/>
      <c r="R62" s="137"/>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row>
    <row r="63" spans="1:49" s="161" customFormat="1" x14ac:dyDescent="0.25">
      <c r="A63" s="666" t="s">
        <v>707</v>
      </c>
      <c r="B63" s="667"/>
      <c r="C63" s="667"/>
      <c r="D63" s="667"/>
      <c r="E63" s="667"/>
      <c r="F63" s="667"/>
      <c r="G63" s="667"/>
      <c r="H63" s="667"/>
      <c r="I63" s="667"/>
      <c r="J63" s="667"/>
      <c r="K63" s="667"/>
      <c r="L63" s="667"/>
      <c r="M63" s="667"/>
      <c r="N63" s="667"/>
      <c r="O63" s="667"/>
      <c r="P63" s="667"/>
      <c r="Q63" s="668"/>
      <c r="R63" s="125"/>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row>
    <row r="64" spans="1:49" s="161" customFormat="1" x14ac:dyDescent="0.25">
      <c r="A64" s="664" t="s">
        <v>350</v>
      </c>
      <c r="B64" s="665"/>
      <c r="C64" s="665"/>
      <c r="D64" s="658"/>
      <c r="E64" s="658"/>
      <c r="F64" s="658"/>
      <c r="G64" s="658"/>
      <c r="H64" s="658"/>
      <c r="I64" s="658"/>
      <c r="J64" s="658"/>
      <c r="K64" s="658"/>
      <c r="L64" s="658"/>
      <c r="M64" s="658"/>
      <c r="N64" s="658"/>
      <c r="O64" s="658"/>
      <c r="P64" s="658"/>
      <c r="Q64" s="659"/>
      <c r="R64" s="125"/>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row>
    <row r="65" spans="1:49" ht="12.75" customHeight="1" x14ac:dyDescent="0.25">
      <c r="A65" s="653"/>
      <c r="B65" s="654"/>
      <c r="C65" s="655"/>
      <c r="D65" s="637"/>
      <c r="E65" s="638"/>
      <c r="F65" s="580" t="s">
        <v>139</v>
      </c>
      <c r="G65" s="580" t="s">
        <v>543</v>
      </c>
      <c r="H65" s="580">
        <v>2</v>
      </c>
      <c r="I65" s="580" t="s">
        <v>151</v>
      </c>
      <c r="J65" s="75" t="s">
        <v>147</v>
      </c>
      <c r="K65" s="75" t="s">
        <v>125</v>
      </c>
      <c r="L65" s="75" t="s">
        <v>648</v>
      </c>
      <c r="M65" s="559" t="s">
        <v>649</v>
      </c>
      <c r="N65" s="559" t="s">
        <v>122</v>
      </c>
      <c r="O65" s="559" t="s">
        <v>132</v>
      </c>
      <c r="P65" s="559" t="s">
        <v>555</v>
      </c>
      <c r="Q65" s="75" t="s">
        <v>162</v>
      </c>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row>
    <row r="66" spans="1:49" x14ac:dyDescent="0.25">
      <c r="A66" s="634"/>
      <c r="B66" s="635"/>
      <c r="C66" s="636"/>
      <c r="D66" s="662" t="s">
        <v>551</v>
      </c>
      <c r="E66" s="663"/>
      <c r="F66" s="581"/>
      <c r="G66" s="581"/>
      <c r="H66" s="581"/>
      <c r="I66" s="581"/>
      <c r="J66" s="75" t="s">
        <v>148</v>
      </c>
      <c r="K66" s="75" t="s">
        <v>123</v>
      </c>
      <c r="L66" s="75" t="s">
        <v>651</v>
      </c>
      <c r="M66" s="560"/>
      <c r="N66" s="560"/>
      <c r="O66" s="560"/>
      <c r="P66" s="560"/>
      <c r="Q66" s="75" t="s">
        <v>161</v>
      </c>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row>
    <row r="67" spans="1:49" ht="12.75" customHeight="1" x14ac:dyDescent="0.25">
      <c r="A67" s="634"/>
      <c r="B67" s="635"/>
      <c r="C67" s="636"/>
      <c r="D67" s="662"/>
      <c r="E67" s="663"/>
      <c r="F67" s="583" t="s">
        <v>139</v>
      </c>
      <c r="G67" s="583" t="s">
        <v>542</v>
      </c>
      <c r="H67" s="583">
        <v>2</v>
      </c>
      <c r="I67" s="583" t="s">
        <v>151</v>
      </c>
      <c r="J67" s="76" t="s">
        <v>147</v>
      </c>
      <c r="K67" s="76" t="s">
        <v>125</v>
      </c>
      <c r="L67" s="76" t="s">
        <v>648</v>
      </c>
      <c r="M67" s="556" t="s">
        <v>649</v>
      </c>
      <c r="N67" s="556" t="s">
        <v>122</v>
      </c>
      <c r="O67" s="556" t="s">
        <v>132</v>
      </c>
      <c r="P67" s="556" t="s">
        <v>555</v>
      </c>
      <c r="Q67" s="76" t="s">
        <v>162</v>
      </c>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row>
    <row r="68" spans="1:49" x14ac:dyDescent="0.25">
      <c r="A68" s="634"/>
      <c r="B68" s="635"/>
      <c r="C68" s="636"/>
      <c r="D68" s="662"/>
      <c r="E68" s="663"/>
      <c r="F68" s="584"/>
      <c r="G68" s="584"/>
      <c r="H68" s="584"/>
      <c r="I68" s="584"/>
      <c r="J68" s="76" t="s">
        <v>148</v>
      </c>
      <c r="K68" s="76" t="s">
        <v>123</v>
      </c>
      <c r="L68" s="76" t="s">
        <v>651</v>
      </c>
      <c r="M68" s="557"/>
      <c r="N68" s="557"/>
      <c r="O68" s="557"/>
      <c r="P68" s="557"/>
      <c r="Q68" s="76" t="s">
        <v>161</v>
      </c>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row>
    <row r="69" spans="1:49" ht="12.75" customHeight="1" x14ac:dyDescent="0.25">
      <c r="A69" s="634"/>
      <c r="B69" s="635"/>
      <c r="C69" s="636"/>
      <c r="D69" s="662"/>
      <c r="E69" s="663"/>
      <c r="F69" s="578" t="s">
        <v>139</v>
      </c>
      <c r="G69" s="578" t="s">
        <v>542</v>
      </c>
      <c r="H69" s="578">
        <v>2</v>
      </c>
      <c r="I69" s="578" t="s">
        <v>152</v>
      </c>
      <c r="J69" s="77" t="s">
        <v>147</v>
      </c>
      <c r="K69" s="77" t="s">
        <v>125</v>
      </c>
      <c r="L69" s="77" t="s">
        <v>648</v>
      </c>
      <c r="M69" s="546" t="s">
        <v>650</v>
      </c>
      <c r="N69" s="546" t="s">
        <v>122</v>
      </c>
      <c r="O69" s="546" t="s">
        <v>132</v>
      </c>
      <c r="P69" s="546" t="s">
        <v>555</v>
      </c>
      <c r="Q69" s="77" t="s">
        <v>162</v>
      </c>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row>
    <row r="70" spans="1:49" x14ac:dyDescent="0.25">
      <c r="A70" s="634"/>
      <c r="B70" s="635"/>
      <c r="C70" s="636"/>
      <c r="D70" s="640"/>
      <c r="E70" s="641"/>
      <c r="F70" s="579"/>
      <c r="G70" s="579"/>
      <c r="H70" s="579"/>
      <c r="I70" s="579"/>
      <c r="J70" s="77" t="s">
        <v>148</v>
      </c>
      <c r="K70" s="77" t="s">
        <v>123</v>
      </c>
      <c r="L70" s="77" t="s">
        <v>651</v>
      </c>
      <c r="M70" s="558"/>
      <c r="N70" s="558"/>
      <c r="O70" s="558"/>
      <c r="P70" s="558"/>
      <c r="Q70" s="77" t="s">
        <v>161</v>
      </c>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row>
    <row r="71" spans="1:49" ht="12.75" customHeight="1" x14ac:dyDescent="0.25">
      <c r="A71" s="634"/>
      <c r="B71" s="635"/>
      <c r="C71" s="636"/>
      <c r="D71" s="645"/>
      <c r="E71" s="646"/>
      <c r="F71" s="580" t="s">
        <v>139</v>
      </c>
      <c r="G71" s="580" t="s">
        <v>543</v>
      </c>
      <c r="H71" s="580">
        <v>2</v>
      </c>
      <c r="I71" s="580" t="s">
        <v>151</v>
      </c>
      <c r="J71" s="75" t="s">
        <v>147</v>
      </c>
      <c r="K71" s="75" t="s">
        <v>125</v>
      </c>
      <c r="L71" s="75" t="s">
        <v>648</v>
      </c>
      <c r="M71" s="559" t="s">
        <v>649</v>
      </c>
      <c r="N71" s="559" t="s">
        <v>122</v>
      </c>
      <c r="O71" s="559" t="s">
        <v>132</v>
      </c>
      <c r="P71" s="559" t="s">
        <v>555</v>
      </c>
      <c r="Q71" s="75" t="s">
        <v>160</v>
      </c>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row>
    <row r="72" spans="1:49" ht="12.75" customHeight="1" x14ac:dyDescent="0.25">
      <c r="A72" s="634" t="s">
        <v>721</v>
      </c>
      <c r="B72" s="635"/>
      <c r="C72" s="636"/>
      <c r="D72" s="648" t="s">
        <v>553</v>
      </c>
      <c r="E72" s="649"/>
      <c r="F72" s="581"/>
      <c r="G72" s="581"/>
      <c r="H72" s="581"/>
      <c r="I72" s="581"/>
      <c r="J72" s="75" t="s">
        <v>148</v>
      </c>
      <c r="K72" s="75" t="s">
        <v>123</v>
      </c>
      <c r="L72" s="75" t="s">
        <v>651</v>
      </c>
      <c r="M72" s="560"/>
      <c r="N72" s="560"/>
      <c r="O72" s="560"/>
      <c r="P72" s="560"/>
      <c r="Q72" s="75" t="s">
        <v>159</v>
      </c>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row>
    <row r="73" spans="1:49" ht="12.75" customHeight="1" x14ac:dyDescent="0.25">
      <c r="A73" s="634"/>
      <c r="B73" s="635"/>
      <c r="C73" s="636"/>
      <c r="D73" s="648"/>
      <c r="E73" s="649"/>
      <c r="F73" s="583" t="s">
        <v>139</v>
      </c>
      <c r="G73" s="583" t="s">
        <v>542</v>
      </c>
      <c r="H73" s="583">
        <v>2</v>
      </c>
      <c r="I73" s="583" t="s">
        <v>151</v>
      </c>
      <c r="J73" s="76" t="s">
        <v>147</v>
      </c>
      <c r="K73" s="76" t="s">
        <v>125</v>
      </c>
      <c r="L73" s="76" t="s">
        <v>648</v>
      </c>
      <c r="M73" s="556" t="s">
        <v>649</v>
      </c>
      <c r="N73" s="556" t="s">
        <v>122</v>
      </c>
      <c r="O73" s="556" t="s">
        <v>132</v>
      </c>
      <c r="P73" s="556" t="s">
        <v>555</v>
      </c>
      <c r="Q73" s="76" t="s">
        <v>160</v>
      </c>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row>
    <row r="74" spans="1:49" x14ac:dyDescent="0.25">
      <c r="A74" s="634"/>
      <c r="B74" s="635"/>
      <c r="C74" s="636"/>
      <c r="D74" s="648"/>
      <c r="E74" s="649"/>
      <c r="F74" s="584"/>
      <c r="G74" s="584"/>
      <c r="H74" s="584"/>
      <c r="I74" s="584"/>
      <c r="J74" s="76" t="s">
        <v>148</v>
      </c>
      <c r="K74" s="76" t="s">
        <v>123</v>
      </c>
      <c r="L74" s="76" t="s">
        <v>651</v>
      </c>
      <c r="M74" s="557"/>
      <c r="N74" s="557"/>
      <c r="O74" s="557"/>
      <c r="P74" s="557"/>
      <c r="Q74" s="76" t="s">
        <v>159</v>
      </c>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row>
    <row r="75" spans="1:49" ht="12.75" customHeight="1" x14ac:dyDescent="0.25">
      <c r="A75" s="634"/>
      <c r="B75" s="635"/>
      <c r="C75" s="636"/>
      <c r="D75" s="648"/>
      <c r="E75" s="649"/>
      <c r="F75" s="578" t="s">
        <v>139</v>
      </c>
      <c r="G75" s="578" t="s">
        <v>542</v>
      </c>
      <c r="H75" s="578">
        <v>2</v>
      </c>
      <c r="I75" s="578" t="s">
        <v>152</v>
      </c>
      <c r="J75" s="77" t="s">
        <v>147</v>
      </c>
      <c r="K75" s="77" t="s">
        <v>125</v>
      </c>
      <c r="L75" s="77" t="s">
        <v>648</v>
      </c>
      <c r="M75" s="546" t="s">
        <v>650</v>
      </c>
      <c r="N75" s="546" t="s">
        <v>122</v>
      </c>
      <c r="O75" s="546" t="s">
        <v>132</v>
      </c>
      <c r="P75" s="546" t="s">
        <v>555</v>
      </c>
      <c r="Q75" s="77" t="s">
        <v>160</v>
      </c>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row>
    <row r="76" spans="1:49" x14ac:dyDescent="0.25">
      <c r="A76" s="634"/>
      <c r="B76" s="635"/>
      <c r="C76" s="636"/>
      <c r="D76" s="651"/>
      <c r="E76" s="652"/>
      <c r="F76" s="579"/>
      <c r="G76" s="579"/>
      <c r="H76" s="579"/>
      <c r="I76" s="579"/>
      <c r="J76" s="77" t="s">
        <v>148</v>
      </c>
      <c r="K76" s="77" t="s">
        <v>123</v>
      </c>
      <c r="L76" s="77" t="s">
        <v>651</v>
      </c>
      <c r="M76" s="558"/>
      <c r="N76" s="558"/>
      <c r="O76" s="558"/>
      <c r="P76" s="558"/>
      <c r="Q76" s="77" t="s">
        <v>159</v>
      </c>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row>
    <row r="77" spans="1:49" ht="12.75" customHeight="1" x14ac:dyDescent="0.25">
      <c r="A77" s="634"/>
      <c r="B77" s="635"/>
      <c r="C77" s="636"/>
      <c r="D77" s="586"/>
      <c r="E77" s="566"/>
      <c r="F77" s="580" t="s">
        <v>139</v>
      </c>
      <c r="G77" s="580" t="s">
        <v>543</v>
      </c>
      <c r="H77" s="580">
        <v>2</v>
      </c>
      <c r="I77" s="580" t="s">
        <v>151</v>
      </c>
      <c r="J77" s="75" t="s">
        <v>147</v>
      </c>
      <c r="K77" s="75" t="s">
        <v>125</v>
      </c>
      <c r="L77" s="75" t="s">
        <v>648</v>
      </c>
      <c r="M77" s="559" t="s">
        <v>649</v>
      </c>
      <c r="N77" s="559" t="s">
        <v>122</v>
      </c>
      <c r="O77" s="559" t="s">
        <v>131</v>
      </c>
      <c r="P77" s="559" t="s">
        <v>555</v>
      </c>
      <c r="Q77" s="75" t="s">
        <v>158</v>
      </c>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row>
    <row r="78" spans="1:49" x14ac:dyDescent="0.25">
      <c r="A78" s="634"/>
      <c r="B78" s="635"/>
      <c r="C78" s="636"/>
      <c r="D78" s="561" t="s">
        <v>552</v>
      </c>
      <c r="E78" s="562"/>
      <c r="F78" s="581"/>
      <c r="G78" s="581"/>
      <c r="H78" s="581"/>
      <c r="I78" s="581"/>
      <c r="J78" s="75" t="s">
        <v>148</v>
      </c>
      <c r="K78" s="75" t="s">
        <v>123</v>
      </c>
      <c r="L78" s="75" t="s">
        <v>651</v>
      </c>
      <c r="M78" s="560"/>
      <c r="N78" s="560"/>
      <c r="O78" s="560"/>
      <c r="P78" s="560"/>
      <c r="Q78" s="75" t="s">
        <v>157</v>
      </c>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row>
    <row r="79" spans="1:49" ht="12.75" customHeight="1" x14ac:dyDescent="0.25">
      <c r="A79" s="634"/>
      <c r="B79" s="635"/>
      <c r="C79" s="636"/>
      <c r="D79" s="561"/>
      <c r="E79" s="562"/>
      <c r="F79" s="583" t="s">
        <v>139</v>
      </c>
      <c r="G79" s="583" t="s">
        <v>542</v>
      </c>
      <c r="H79" s="583">
        <v>2</v>
      </c>
      <c r="I79" s="583" t="s">
        <v>151</v>
      </c>
      <c r="J79" s="76" t="s">
        <v>147</v>
      </c>
      <c r="K79" s="76" t="s">
        <v>125</v>
      </c>
      <c r="L79" s="76" t="s">
        <v>648</v>
      </c>
      <c r="M79" s="556" t="s">
        <v>649</v>
      </c>
      <c r="N79" s="556" t="s">
        <v>122</v>
      </c>
      <c r="O79" s="556" t="s">
        <v>131</v>
      </c>
      <c r="P79" s="556" t="s">
        <v>555</v>
      </c>
      <c r="Q79" s="76" t="s">
        <v>158</v>
      </c>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row>
    <row r="80" spans="1:49" x14ac:dyDescent="0.25">
      <c r="A80" s="634"/>
      <c r="B80" s="635"/>
      <c r="C80" s="636"/>
      <c r="D80" s="561"/>
      <c r="E80" s="562"/>
      <c r="F80" s="584"/>
      <c r="G80" s="584"/>
      <c r="H80" s="584"/>
      <c r="I80" s="584"/>
      <c r="J80" s="76" t="s">
        <v>148</v>
      </c>
      <c r="K80" s="76" t="s">
        <v>123</v>
      </c>
      <c r="L80" s="76" t="s">
        <v>651</v>
      </c>
      <c r="M80" s="557"/>
      <c r="N80" s="557"/>
      <c r="O80" s="557"/>
      <c r="P80" s="557"/>
      <c r="Q80" s="76" t="s">
        <v>157</v>
      </c>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row>
    <row r="81" spans="1:49" ht="12.75" customHeight="1" x14ac:dyDescent="0.25">
      <c r="A81" s="634"/>
      <c r="B81" s="635"/>
      <c r="C81" s="636"/>
      <c r="D81" s="561"/>
      <c r="E81" s="562"/>
      <c r="F81" s="578" t="s">
        <v>139</v>
      </c>
      <c r="G81" s="578" t="s">
        <v>542</v>
      </c>
      <c r="H81" s="578">
        <v>2</v>
      </c>
      <c r="I81" s="578" t="s">
        <v>152</v>
      </c>
      <c r="J81" s="77" t="s">
        <v>147</v>
      </c>
      <c r="K81" s="77" t="s">
        <v>125</v>
      </c>
      <c r="L81" s="77" t="s">
        <v>648</v>
      </c>
      <c r="M81" s="546" t="s">
        <v>650</v>
      </c>
      <c r="N81" s="546" t="s">
        <v>122</v>
      </c>
      <c r="O81" s="546" t="s">
        <v>131</v>
      </c>
      <c r="P81" s="546" t="s">
        <v>555</v>
      </c>
      <c r="Q81" s="77" t="s">
        <v>158</v>
      </c>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row>
    <row r="82" spans="1:49" x14ac:dyDescent="0.25">
      <c r="A82" s="642"/>
      <c r="B82" s="643"/>
      <c r="C82" s="644"/>
      <c r="D82" s="587"/>
      <c r="E82" s="569"/>
      <c r="F82" s="579"/>
      <c r="G82" s="579"/>
      <c r="H82" s="579"/>
      <c r="I82" s="579"/>
      <c r="J82" s="77" t="s">
        <v>148</v>
      </c>
      <c r="K82" s="77" t="s">
        <v>123</v>
      </c>
      <c r="L82" s="77" t="s">
        <v>651</v>
      </c>
      <c r="M82" s="558"/>
      <c r="N82" s="558"/>
      <c r="O82" s="558"/>
      <c r="P82" s="558"/>
      <c r="Q82" s="77" t="s">
        <v>157</v>
      </c>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row>
    <row r="83" spans="1:49" x14ac:dyDescent="0.25">
      <c r="A83" s="120"/>
      <c r="B83" s="121"/>
      <c r="C83" s="121"/>
      <c r="D83" s="121"/>
      <c r="E83" s="121"/>
      <c r="F83" s="121"/>
      <c r="G83" s="121"/>
      <c r="H83" s="121"/>
      <c r="I83" s="121"/>
      <c r="J83" s="150"/>
      <c r="K83" s="150"/>
      <c r="L83" s="150"/>
      <c r="M83" s="122"/>
      <c r="N83" s="122"/>
      <c r="O83" s="122"/>
      <c r="P83" s="122"/>
      <c r="Q83" s="151"/>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row>
    <row r="84" spans="1:49" ht="12.75" customHeight="1" x14ac:dyDescent="0.25">
      <c r="A84" s="634"/>
      <c r="B84" s="635"/>
      <c r="C84" s="636"/>
      <c r="D84" s="585" t="s">
        <v>552</v>
      </c>
      <c r="E84" s="576"/>
      <c r="F84" s="578" t="s">
        <v>136</v>
      </c>
      <c r="G84" s="578" t="s">
        <v>542</v>
      </c>
      <c r="H84" s="578">
        <v>1</v>
      </c>
      <c r="I84" s="578" t="s">
        <v>152</v>
      </c>
      <c r="J84" s="546" t="s">
        <v>147</v>
      </c>
      <c r="K84" s="546" t="s">
        <v>125</v>
      </c>
      <c r="L84" s="546" t="s">
        <v>648</v>
      </c>
      <c r="M84" s="546" t="s">
        <v>650</v>
      </c>
      <c r="N84" s="546" t="s">
        <v>122</v>
      </c>
      <c r="O84" s="546" t="s">
        <v>131</v>
      </c>
      <c r="P84" s="546" t="s">
        <v>555</v>
      </c>
      <c r="Q84" s="546" t="s">
        <v>158</v>
      </c>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row>
    <row r="85" spans="1:49" ht="12.75" customHeight="1" x14ac:dyDescent="0.25">
      <c r="A85" s="634" t="s">
        <v>1083</v>
      </c>
      <c r="B85" s="635"/>
      <c r="C85" s="636"/>
      <c r="D85" s="553"/>
      <c r="E85" s="552"/>
      <c r="F85" s="547"/>
      <c r="G85" s="547"/>
      <c r="H85" s="547"/>
      <c r="I85" s="547"/>
      <c r="J85" s="547"/>
      <c r="K85" s="547"/>
      <c r="L85" s="547"/>
      <c r="M85" s="547"/>
      <c r="N85" s="547"/>
      <c r="O85" s="547"/>
      <c r="P85" s="547"/>
      <c r="Q85" s="547"/>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row>
    <row r="86" spans="1:49" ht="12.75" customHeight="1" x14ac:dyDescent="0.25">
      <c r="A86" s="634"/>
      <c r="B86" s="635"/>
      <c r="C86" s="636"/>
      <c r="D86" s="553"/>
      <c r="E86" s="552"/>
      <c r="F86" s="547"/>
      <c r="G86" s="547"/>
      <c r="H86" s="547"/>
      <c r="I86" s="547"/>
      <c r="J86" s="548"/>
      <c r="K86" s="548"/>
      <c r="L86" s="548"/>
      <c r="M86" s="547"/>
      <c r="N86" s="547"/>
      <c r="O86" s="547"/>
      <c r="P86" s="547"/>
      <c r="Q86" s="548"/>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row>
    <row r="87" spans="1:49" x14ac:dyDescent="0.25">
      <c r="A87" s="634"/>
      <c r="B87" s="635"/>
      <c r="C87" s="636"/>
      <c r="D87" s="553"/>
      <c r="E87" s="552"/>
      <c r="F87" s="547"/>
      <c r="G87" s="547"/>
      <c r="H87" s="547"/>
      <c r="I87" s="547"/>
      <c r="J87" s="549" t="s">
        <v>148</v>
      </c>
      <c r="K87" s="546" t="s">
        <v>123</v>
      </c>
      <c r="L87" s="546" t="s">
        <v>651</v>
      </c>
      <c r="M87" s="547"/>
      <c r="N87" s="547"/>
      <c r="O87" s="547"/>
      <c r="P87" s="547"/>
      <c r="Q87" s="546" t="s">
        <v>157</v>
      </c>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row>
    <row r="88" spans="1:49" ht="12.75" customHeight="1" x14ac:dyDescent="0.25">
      <c r="A88" s="634"/>
      <c r="B88" s="635"/>
      <c r="C88" s="636"/>
      <c r="D88" s="553"/>
      <c r="E88" s="552"/>
      <c r="F88" s="547"/>
      <c r="G88" s="547"/>
      <c r="H88" s="547"/>
      <c r="I88" s="547"/>
      <c r="J88" s="549"/>
      <c r="K88" s="547"/>
      <c r="L88" s="547"/>
      <c r="M88" s="547"/>
      <c r="N88" s="547"/>
      <c r="O88" s="547"/>
      <c r="P88" s="547"/>
      <c r="Q88" s="547"/>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row>
    <row r="89" spans="1:49" x14ac:dyDescent="0.25">
      <c r="A89" s="634"/>
      <c r="B89" s="635"/>
      <c r="C89" s="636"/>
      <c r="D89" s="554"/>
      <c r="E89" s="555"/>
      <c r="F89" s="548"/>
      <c r="G89" s="548"/>
      <c r="H89" s="548"/>
      <c r="I89" s="548"/>
      <c r="J89" s="550"/>
      <c r="K89" s="548"/>
      <c r="L89" s="548"/>
      <c r="M89" s="548"/>
      <c r="N89" s="548"/>
      <c r="O89" s="548"/>
      <c r="P89" s="548"/>
      <c r="Q89" s="548"/>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row>
    <row r="90" spans="1:49" x14ac:dyDescent="0.25">
      <c r="A90" s="656" t="s">
        <v>712</v>
      </c>
      <c r="B90" s="657"/>
      <c r="C90" s="657"/>
      <c r="D90" s="658"/>
      <c r="E90" s="658"/>
      <c r="F90" s="658"/>
      <c r="G90" s="658"/>
      <c r="H90" s="658"/>
      <c r="I90" s="658"/>
      <c r="J90" s="658"/>
      <c r="K90" s="658"/>
      <c r="L90" s="658"/>
      <c r="M90" s="658"/>
      <c r="N90" s="658"/>
      <c r="O90" s="658"/>
      <c r="P90" s="658"/>
      <c r="Q90" s="659"/>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row>
    <row r="91" spans="1:49" ht="12.75" customHeight="1" x14ac:dyDescent="0.25">
      <c r="A91" s="575" t="s">
        <v>722</v>
      </c>
      <c r="B91" s="637"/>
      <c r="C91" s="638"/>
      <c r="D91" s="575" t="s">
        <v>549</v>
      </c>
      <c r="E91" s="638"/>
      <c r="F91" s="583" t="s">
        <v>138</v>
      </c>
      <c r="G91" s="583" t="s">
        <v>543</v>
      </c>
      <c r="H91" s="583">
        <v>2</v>
      </c>
      <c r="I91" s="583" t="s">
        <v>151</v>
      </c>
      <c r="J91" s="76" t="s">
        <v>147</v>
      </c>
      <c r="K91" s="76" t="s">
        <v>125</v>
      </c>
      <c r="L91" s="76" t="s">
        <v>648</v>
      </c>
      <c r="M91" s="583" t="s">
        <v>649</v>
      </c>
      <c r="N91" s="133" t="s">
        <v>1101</v>
      </c>
      <c r="O91" s="556" t="s">
        <v>129</v>
      </c>
      <c r="P91" s="556" t="s">
        <v>1041</v>
      </c>
      <c r="Q91" s="76" t="s">
        <v>164</v>
      </c>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row>
    <row r="92" spans="1:49" ht="27.75" customHeight="1" x14ac:dyDescent="0.25">
      <c r="A92" s="639"/>
      <c r="B92" s="640"/>
      <c r="C92" s="641"/>
      <c r="D92" s="639"/>
      <c r="E92" s="641"/>
      <c r="F92" s="584"/>
      <c r="G92" s="584"/>
      <c r="H92" s="584"/>
      <c r="I92" s="584"/>
      <c r="J92" s="76" t="s">
        <v>148</v>
      </c>
      <c r="K92" s="76" t="s">
        <v>123</v>
      </c>
      <c r="L92" s="76" t="s">
        <v>651</v>
      </c>
      <c r="M92" s="584"/>
      <c r="N92" s="134" t="s">
        <v>1102</v>
      </c>
      <c r="O92" s="557"/>
      <c r="P92" s="557"/>
      <c r="Q92" s="76" t="s">
        <v>163</v>
      </c>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row>
    <row r="93" spans="1:49" x14ac:dyDescent="0.25">
      <c r="A93" s="660" t="s">
        <v>636</v>
      </c>
      <c r="B93" s="658"/>
      <c r="C93" s="658"/>
      <c r="D93" s="658"/>
      <c r="E93" s="658"/>
      <c r="F93" s="658"/>
      <c r="G93" s="658"/>
      <c r="H93" s="658"/>
      <c r="I93" s="658"/>
      <c r="J93" s="658"/>
      <c r="K93" s="658"/>
      <c r="L93" s="658"/>
      <c r="M93" s="658"/>
      <c r="N93" s="658"/>
      <c r="O93" s="658"/>
      <c r="P93" s="658"/>
      <c r="Q93" s="659"/>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row>
    <row r="94" spans="1:49" ht="12.75" customHeight="1" x14ac:dyDescent="0.25">
      <c r="A94" s="653" t="s">
        <v>556</v>
      </c>
      <c r="B94" s="654"/>
      <c r="C94" s="655"/>
      <c r="D94" s="653" t="s">
        <v>564</v>
      </c>
      <c r="E94" s="655"/>
      <c r="F94" s="580" t="s">
        <v>130</v>
      </c>
      <c r="G94" s="580" t="s">
        <v>543</v>
      </c>
      <c r="H94" s="580" t="s">
        <v>691</v>
      </c>
      <c r="I94" s="580" t="s">
        <v>151</v>
      </c>
      <c r="J94" s="75" t="s">
        <v>147</v>
      </c>
      <c r="K94" s="75" t="s">
        <v>125</v>
      </c>
      <c r="L94" s="580" t="s">
        <v>720</v>
      </c>
      <c r="M94" s="580" t="s">
        <v>649</v>
      </c>
      <c r="N94" s="559" t="s">
        <v>122</v>
      </c>
      <c r="O94" s="559" t="s">
        <v>130</v>
      </c>
      <c r="P94" s="559" t="s">
        <v>554</v>
      </c>
      <c r="Q94" s="75" t="s">
        <v>166</v>
      </c>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row>
    <row r="95" spans="1:49" x14ac:dyDescent="0.25">
      <c r="A95" s="642"/>
      <c r="B95" s="643"/>
      <c r="C95" s="644"/>
      <c r="D95" s="642"/>
      <c r="E95" s="644"/>
      <c r="F95" s="581"/>
      <c r="G95" s="581"/>
      <c r="H95" s="581"/>
      <c r="I95" s="581"/>
      <c r="J95" s="75" t="s">
        <v>148</v>
      </c>
      <c r="K95" s="75" t="s">
        <v>123</v>
      </c>
      <c r="L95" s="661"/>
      <c r="M95" s="581"/>
      <c r="N95" s="560"/>
      <c r="O95" s="560"/>
      <c r="P95" s="560"/>
      <c r="Q95" s="75" t="s">
        <v>165</v>
      </c>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row>
    <row r="96" spans="1:49" ht="12.75" customHeight="1" x14ac:dyDescent="0.25">
      <c r="A96" s="575" t="s">
        <v>557</v>
      </c>
      <c r="B96" s="637"/>
      <c r="C96" s="638"/>
      <c r="D96" s="575" t="s">
        <v>564</v>
      </c>
      <c r="E96" s="638"/>
      <c r="F96" s="583" t="s">
        <v>140</v>
      </c>
      <c r="G96" s="583" t="s">
        <v>543</v>
      </c>
      <c r="H96" s="583" t="s">
        <v>691</v>
      </c>
      <c r="I96" s="583" t="s">
        <v>151</v>
      </c>
      <c r="J96" s="76" t="s">
        <v>147</v>
      </c>
      <c r="K96" s="76" t="s">
        <v>125</v>
      </c>
      <c r="L96" s="583" t="s">
        <v>720</v>
      </c>
      <c r="M96" s="556" t="s">
        <v>649</v>
      </c>
      <c r="N96" s="556" t="s">
        <v>122</v>
      </c>
      <c r="O96" s="556" t="s">
        <v>130</v>
      </c>
      <c r="P96" s="556" t="s">
        <v>550</v>
      </c>
      <c r="Q96" s="76" t="s">
        <v>168</v>
      </c>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row>
    <row r="97" spans="1:49" x14ac:dyDescent="0.25">
      <c r="A97" s="639"/>
      <c r="B97" s="640"/>
      <c r="C97" s="641"/>
      <c r="D97" s="639"/>
      <c r="E97" s="641"/>
      <c r="F97" s="584"/>
      <c r="G97" s="584"/>
      <c r="H97" s="584"/>
      <c r="I97" s="584"/>
      <c r="J97" s="76" t="s">
        <v>148</v>
      </c>
      <c r="K97" s="76" t="s">
        <v>123</v>
      </c>
      <c r="L97" s="731"/>
      <c r="M97" s="557"/>
      <c r="N97" s="557"/>
      <c r="O97" s="557"/>
      <c r="P97" s="557"/>
      <c r="Q97" s="76" t="s">
        <v>167</v>
      </c>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row>
    <row r="98" spans="1:49" ht="12.75" customHeight="1" x14ac:dyDescent="0.25">
      <c r="A98" s="585" t="s">
        <v>689</v>
      </c>
      <c r="B98" s="645"/>
      <c r="C98" s="646"/>
      <c r="D98" s="585" t="s">
        <v>564</v>
      </c>
      <c r="E98" s="646"/>
      <c r="F98" s="578" t="s">
        <v>135</v>
      </c>
      <c r="G98" s="578" t="s">
        <v>543</v>
      </c>
      <c r="H98" s="578" t="s">
        <v>691</v>
      </c>
      <c r="I98" s="578" t="s">
        <v>151</v>
      </c>
      <c r="J98" s="77" t="s">
        <v>147</v>
      </c>
      <c r="K98" s="77" t="s">
        <v>125</v>
      </c>
      <c r="L98" s="578" t="s">
        <v>709</v>
      </c>
      <c r="M98" s="546" t="s">
        <v>649</v>
      </c>
      <c r="N98" s="546" t="s">
        <v>122</v>
      </c>
      <c r="O98" s="546" t="s">
        <v>598</v>
      </c>
      <c r="P98" s="546" t="s">
        <v>554</v>
      </c>
      <c r="Q98" s="77" t="s">
        <v>170</v>
      </c>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row>
    <row r="99" spans="1:49" x14ac:dyDescent="0.25">
      <c r="A99" s="647"/>
      <c r="B99" s="648"/>
      <c r="C99" s="649"/>
      <c r="D99" s="647"/>
      <c r="E99" s="649"/>
      <c r="F99" s="588"/>
      <c r="G99" s="588"/>
      <c r="H99" s="588"/>
      <c r="I99" s="588"/>
      <c r="J99" s="77" t="s">
        <v>148</v>
      </c>
      <c r="K99" s="77" t="s">
        <v>123</v>
      </c>
      <c r="L99" s="579"/>
      <c r="M99" s="558"/>
      <c r="N99" s="558"/>
      <c r="O99" s="558"/>
      <c r="P99" s="582"/>
      <c r="Q99" s="77" t="s">
        <v>171</v>
      </c>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row>
    <row r="100" spans="1:49" x14ac:dyDescent="0.25">
      <c r="A100" s="647"/>
      <c r="B100" s="648"/>
      <c r="C100" s="649"/>
      <c r="D100" s="647"/>
      <c r="E100" s="649"/>
      <c r="F100" s="588"/>
      <c r="G100" s="588"/>
      <c r="H100" s="588"/>
      <c r="I100" s="588"/>
      <c r="J100" s="77" t="s">
        <v>147</v>
      </c>
      <c r="K100" s="77" t="s">
        <v>125</v>
      </c>
      <c r="L100" s="578" t="s">
        <v>708</v>
      </c>
      <c r="M100" s="546" t="s">
        <v>649</v>
      </c>
      <c r="N100" s="546" t="s">
        <v>122</v>
      </c>
      <c r="O100" s="546" t="s">
        <v>609</v>
      </c>
      <c r="P100" s="582"/>
      <c r="Q100" s="77" t="s">
        <v>170</v>
      </c>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row>
    <row r="101" spans="1:49" x14ac:dyDescent="0.25">
      <c r="A101" s="650"/>
      <c r="B101" s="651"/>
      <c r="C101" s="652"/>
      <c r="D101" s="650"/>
      <c r="E101" s="652"/>
      <c r="F101" s="579"/>
      <c r="G101" s="579"/>
      <c r="H101" s="579"/>
      <c r="I101" s="579"/>
      <c r="J101" s="77" t="s">
        <v>148</v>
      </c>
      <c r="K101" s="77" t="s">
        <v>123</v>
      </c>
      <c r="L101" s="579"/>
      <c r="M101" s="558"/>
      <c r="N101" s="558"/>
      <c r="O101" s="558"/>
      <c r="P101" s="558"/>
      <c r="Q101" s="77" t="s">
        <v>171</v>
      </c>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row>
    <row r="102" spans="1:49" ht="45" customHeight="1" x14ac:dyDescent="0.25">
      <c r="A102" s="565" t="s">
        <v>687</v>
      </c>
      <c r="B102" s="586"/>
      <c r="C102" s="566"/>
      <c r="D102" s="565" t="s">
        <v>564</v>
      </c>
      <c r="E102" s="566"/>
      <c r="F102" s="573" t="s">
        <v>136</v>
      </c>
      <c r="G102" s="570" t="s">
        <v>543</v>
      </c>
      <c r="H102" s="126">
        <v>4</v>
      </c>
      <c r="I102" s="570" t="s">
        <v>151</v>
      </c>
      <c r="J102" s="78" t="s">
        <v>355</v>
      </c>
      <c r="K102" s="573" t="s">
        <v>125</v>
      </c>
      <c r="L102" s="570" t="s">
        <v>720</v>
      </c>
      <c r="M102" s="573" t="s">
        <v>649</v>
      </c>
      <c r="N102" s="573" t="s">
        <v>122</v>
      </c>
      <c r="O102" s="573" t="s">
        <v>130</v>
      </c>
      <c r="P102" s="78" t="s">
        <v>688</v>
      </c>
      <c r="Q102" s="78" t="s">
        <v>345</v>
      </c>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row>
    <row r="103" spans="1:49" x14ac:dyDescent="0.25">
      <c r="A103" s="567"/>
      <c r="B103" s="561"/>
      <c r="C103" s="562"/>
      <c r="D103" s="567"/>
      <c r="E103" s="562"/>
      <c r="F103" s="616"/>
      <c r="G103" s="571"/>
      <c r="H103" s="570" t="s">
        <v>691</v>
      </c>
      <c r="I103" s="571"/>
      <c r="J103" s="78" t="s">
        <v>147</v>
      </c>
      <c r="K103" s="574"/>
      <c r="L103" s="732"/>
      <c r="M103" s="616"/>
      <c r="N103" s="616"/>
      <c r="O103" s="616"/>
      <c r="P103" s="573" t="s">
        <v>550</v>
      </c>
      <c r="Q103" s="78" t="s">
        <v>180</v>
      </c>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row>
    <row r="104" spans="1:49" x14ac:dyDescent="0.25">
      <c r="A104" s="568"/>
      <c r="B104" s="587"/>
      <c r="C104" s="569"/>
      <c r="D104" s="568"/>
      <c r="E104" s="569"/>
      <c r="F104" s="574"/>
      <c r="G104" s="572"/>
      <c r="H104" s="572"/>
      <c r="I104" s="572"/>
      <c r="J104" s="78" t="s">
        <v>148</v>
      </c>
      <c r="K104" s="78" t="s">
        <v>123</v>
      </c>
      <c r="L104" s="661"/>
      <c r="M104" s="574"/>
      <c r="N104" s="574"/>
      <c r="O104" s="574"/>
      <c r="P104" s="574"/>
      <c r="Q104" s="78" t="s">
        <v>179</v>
      </c>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row>
    <row r="105" spans="1:49" ht="12.75" customHeight="1" x14ac:dyDescent="0.25">
      <c r="A105" s="620" t="s">
        <v>604</v>
      </c>
      <c r="B105" s="621"/>
      <c r="C105" s="622"/>
      <c r="D105" s="620" t="s">
        <v>564</v>
      </c>
      <c r="E105" s="622"/>
      <c r="F105" s="631" t="s">
        <v>136</v>
      </c>
      <c r="G105" s="631" t="s">
        <v>543</v>
      </c>
      <c r="H105" s="631">
        <v>4</v>
      </c>
      <c r="I105" s="631" t="s">
        <v>151</v>
      </c>
      <c r="J105" s="156" t="s">
        <v>147</v>
      </c>
      <c r="K105" s="156" t="s">
        <v>125</v>
      </c>
      <c r="L105" s="631" t="s">
        <v>709</v>
      </c>
      <c r="M105" s="563" t="s">
        <v>649</v>
      </c>
      <c r="N105" s="563" t="s">
        <v>122</v>
      </c>
      <c r="O105" s="563" t="s">
        <v>598</v>
      </c>
      <c r="P105" s="563" t="s">
        <v>558</v>
      </c>
      <c r="Q105" s="156" t="s">
        <v>182</v>
      </c>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row>
    <row r="106" spans="1:49" x14ac:dyDescent="0.25">
      <c r="A106" s="623"/>
      <c r="B106" s="624"/>
      <c r="C106" s="625"/>
      <c r="D106" s="623"/>
      <c r="E106" s="625"/>
      <c r="F106" s="632"/>
      <c r="G106" s="632"/>
      <c r="H106" s="632"/>
      <c r="I106" s="632"/>
      <c r="J106" s="156" t="s">
        <v>148</v>
      </c>
      <c r="K106" s="156" t="s">
        <v>123</v>
      </c>
      <c r="L106" s="661"/>
      <c r="M106" s="564"/>
      <c r="N106" s="564"/>
      <c r="O106" s="564"/>
      <c r="P106" s="615"/>
      <c r="Q106" s="156" t="s">
        <v>181</v>
      </c>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row>
    <row r="107" spans="1:49" x14ac:dyDescent="0.25">
      <c r="A107" s="623"/>
      <c r="B107" s="624"/>
      <c r="C107" s="625"/>
      <c r="D107" s="623"/>
      <c r="E107" s="625"/>
      <c r="F107" s="632"/>
      <c r="G107" s="632"/>
      <c r="H107" s="632"/>
      <c r="I107" s="632"/>
      <c r="J107" s="156" t="s">
        <v>147</v>
      </c>
      <c r="K107" s="156" t="s">
        <v>125</v>
      </c>
      <c r="L107" s="631" t="s">
        <v>708</v>
      </c>
      <c r="M107" s="563" t="s">
        <v>649</v>
      </c>
      <c r="N107" s="563" t="s">
        <v>122</v>
      </c>
      <c r="O107" s="563" t="s">
        <v>609</v>
      </c>
      <c r="P107" s="615"/>
      <c r="Q107" s="156" t="s">
        <v>182</v>
      </c>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row>
    <row r="108" spans="1:49" x14ac:dyDescent="0.25">
      <c r="A108" s="626"/>
      <c r="B108" s="627"/>
      <c r="C108" s="628"/>
      <c r="D108" s="626"/>
      <c r="E108" s="628"/>
      <c r="F108" s="633"/>
      <c r="G108" s="633"/>
      <c r="H108" s="633"/>
      <c r="I108" s="633"/>
      <c r="J108" s="156" t="s">
        <v>148</v>
      </c>
      <c r="K108" s="156" t="s">
        <v>123</v>
      </c>
      <c r="L108" s="661"/>
      <c r="M108" s="564"/>
      <c r="N108" s="564"/>
      <c r="O108" s="564"/>
      <c r="P108" s="564"/>
      <c r="Q108" s="156" t="s">
        <v>181</v>
      </c>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row>
    <row r="109" spans="1:49" ht="12.75" customHeight="1" x14ac:dyDescent="0.25">
      <c r="A109" s="653" t="s">
        <v>603</v>
      </c>
      <c r="B109" s="654"/>
      <c r="C109" s="655"/>
      <c r="D109" s="653" t="s">
        <v>564</v>
      </c>
      <c r="E109" s="655"/>
      <c r="F109" s="580" t="s">
        <v>136</v>
      </c>
      <c r="G109" s="580" t="s">
        <v>543</v>
      </c>
      <c r="H109" s="580">
        <v>5</v>
      </c>
      <c r="I109" s="580" t="s">
        <v>151</v>
      </c>
      <c r="J109" s="75" t="s">
        <v>147</v>
      </c>
      <c r="K109" s="75" t="s">
        <v>125</v>
      </c>
      <c r="L109" s="580" t="s">
        <v>709</v>
      </c>
      <c r="M109" s="559" t="s">
        <v>649</v>
      </c>
      <c r="N109" s="559" t="s">
        <v>122</v>
      </c>
      <c r="O109" s="559" t="s">
        <v>598</v>
      </c>
      <c r="P109" s="559" t="s">
        <v>563</v>
      </c>
      <c r="Q109" s="75" t="s">
        <v>182</v>
      </c>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row>
    <row r="110" spans="1:49" x14ac:dyDescent="0.25">
      <c r="A110" s="634"/>
      <c r="B110" s="635"/>
      <c r="C110" s="636"/>
      <c r="D110" s="634"/>
      <c r="E110" s="636"/>
      <c r="F110" s="614"/>
      <c r="G110" s="614"/>
      <c r="H110" s="614"/>
      <c r="I110" s="614"/>
      <c r="J110" s="75" t="s">
        <v>148</v>
      </c>
      <c r="K110" s="75" t="s">
        <v>123</v>
      </c>
      <c r="L110" s="748"/>
      <c r="M110" s="560"/>
      <c r="N110" s="560"/>
      <c r="O110" s="560"/>
      <c r="P110" s="630"/>
      <c r="Q110" s="75" t="s">
        <v>181</v>
      </c>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row>
    <row r="111" spans="1:49" x14ac:dyDescent="0.25">
      <c r="A111" s="634"/>
      <c r="B111" s="635"/>
      <c r="C111" s="636"/>
      <c r="D111" s="634"/>
      <c r="E111" s="636"/>
      <c r="F111" s="614"/>
      <c r="G111" s="614"/>
      <c r="H111" s="614"/>
      <c r="I111" s="614"/>
      <c r="J111" s="75" t="s">
        <v>147</v>
      </c>
      <c r="K111" s="75" t="s">
        <v>125</v>
      </c>
      <c r="L111" s="580" t="s">
        <v>708</v>
      </c>
      <c r="M111" s="559" t="s">
        <v>649</v>
      </c>
      <c r="N111" s="559" t="s">
        <v>122</v>
      </c>
      <c r="O111" s="559" t="s">
        <v>609</v>
      </c>
      <c r="P111" s="630"/>
      <c r="Q111" s="75" t="s">
        <v>182</v>
      </c>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row>
    <row r="112" spans="1:49" x14ac:dyDescent="0.25">
      <c r="A112" s="642"/>
      <c r="B112" s="643"/>
      <c r="C112" s="644"/>
      <c r="D112" s="642"/>
      <c r="E112" s="644"/>
      <c r="F112" s="581"/>
      <c r="G112" s="581"/>
      <c r="H112" s="581"/>
      <c r="I112" s="581"/>
      <c r="J112" s="75" t="s">
        <v>148</v>
      </c>
      <c r="K112" s="75" t="s">
        <v>123</v>
      </c>
      <c r="L112" s="748"/>
      <c r="M112" s="560"/>
      <c r="N112" s="560"/>
      <c r="O112" s="560"/>
      <c r="P112" s="560"/>
      <c r="Q112" s="75" t="s">
        <v>181</v>
      </c>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row>
    <row r="113" spans="1:49" ht="12.75" customHeight="1" x14ac:dyDescent="0.25">
      <c r="A113" s="575" t="s">
        <v>602</v>
      </c>
      <c r="B113" s="637"/>
      <c r="C113" s="638"/>
      <c r="D113" s="575" t="s">
        <v>564</v>
      </c>
      <c r="E113" s="638"/>
      <c r="F113" s="583" t="s">
        <v>136</v>
      </c>
      <c r="G113" s="583" t="s">
        <v>543</v>
      </c>
      <c r="H113" s="583">
        <v>6</v>
      </c>
      <c r="I113" s="583" t="s">
        <v>151</v>
      </c>
      <c r="J113" s="76" t="s">
        <v>147</v>
      </c>
      <c r="K113" s="76" t="s">
        <v>125</v>
      </c>
      <c r="L113" s="583" t="s">
        <v>709</v>
      </c>
      <c r="M113" s="556" t="s">
        <v>649</v>
      </c>
      <c r="N113" s="556" t="s">
        <v>122</v>
      </c>
      <c r="O113" s="556" t="s">
        <v>598</v>
      </c>
      <c r="P113" s="556" t="s">
        <v>559</v>
      </c>
      <c r="Q113" s="76" t="s">
        <v>182</v>
      </c>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row>
    <row r="114" spans="1:49" x14ac:dyDescent="0.25">
      <c r="A114" s="672"/>
      <c r="B114" s="662"/>
      <c r="C114" s="663"/>
      <c r="D114" s="672"/>
      <c r="E114" s="663"/>
      <c r="F114" s="673"/>
      <c r="G114" s="673"/>
      <c r="H114" s="673"/>
      <c r="I114" s="673"/>
      <c r="J114" s="76" t="s">
        <v>148</v>
      </c>
      <c r="K114" s="76" t="s">
        <v>123</v>
      </c>
      <c r="L114" s="731"/>
      <c r="M114" s="557"/>
      <c r="N114" s="557"/>
      <c r="O114" s="557"/>
      <c r="P114" s="629"/>
      <c r="Q114" s="76" t="s">
        <v>181</v>
      </c>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row>
    <row r="115" spans="1:49" x14ac:dyDescent="0.25">
      <c r="A115" s="672"/>
      <c r="B115" s="662"/>
      <c r="C115" s="663"/>
      <c r="D115" s="672"/>
      <c r="E115" s="663"/>
      <c r="F115" s="673"/>
      <c r="G115" s="673"/>
      <c r="H115" s="673"/>
      <c r="I115" s="673"/>
      <c r="J115" s="76" t="s">
        <v>147</v>
      </c>
      <c r="K115" s="76" t="s">
        <v>125</v>
      </c>
      <c r="L115" s="583" t="s">
        <v>708</v>
      </c>
      <c r="M115" s="556" t="s">
        <v>649</v>
      </c>
      <c r="N115" s="556" t="s">
        <v>122</v>
      </c>
      <c r="O115" s="556" t="s">
        <v>609</v>
      </c>
      <c r="P115" s="629"/>
      <c r="Q115" s="76" t="s">
        <v>182</v>
      </c>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row>
    <row r="116" spans="1:49" x14ac:dyDescent="0.25">
      <c r="A116" s="639"/>
      <c r="B116" s="640"/>
      <c r="C116" s="641"/>
      <c r="D116" s="639"/>
      <c r="E116" s="641"/>
      <c r="F116" s="584"/>
      <c r="G116" s="584"/>
      <c r="H116" s="584"/>
      <c r="I116" s="584"/>
      <c r="J116" s="76" t="s">
        <v>148</v>
      </c>
      <c r="K116" s="76" t="s">
        <v>123</v>
      </c>
      <c r="L116" s="731"/>
      <c r="M116" s="557"/>
      <c r="N116" s="557"/>
      <c r="O116" s="557"/>
      <c r="P116" s="557"/>
      <c r="Q116" s="76" t="s">
        <v>181</v>
      </c>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row>
    <row r="117" spans="1:49" ht="12.75" customHeight="1" x14ac:dyDescent="0.25">
      <c r="A117" s="585" t="s">
        <v>601</v>
      </c>
      <c r="B117" s="645"/>
      <c r="C117" s="646"/>
      <c r="D117" s="585" t="s">
        <v>564</v>
      </c>
      <c r="E117" s="646"/>
      <c r="F117" s="578" t="s">
        <v>136</v>
      </c>
      <c r="G117" s="578" t="s">
        <v>543</v>
      </c>
      <c r="H117" s="578">
        <v>4</v>
      </c>
      <c r="I117" s="578" t="s">
        <v>151</v>
      </c>
      <c r="J117" s="77" t="s">
        <v>147</v>
      </c>
      <c r="K117" s="77" t="s">
        <v>125</v>
      </c>
      <c r="L117" s="578" t="s">
        <v>709</v>
      </c>
      <c r="M117" s="546" t="s">
        <v>649</v>
      </c>
      <c r="N117" s="546" t="s">
        <v>122</v>
      </c>
      <c r="O117" s="546" t="s">
        <v>598</v>
      </c>
      <c r="P117" s="546" t="s">
        <v>560</v>
      </c>
      <c r="Q117" s="77" t="s">
        <v>184</v>
      </c>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row>
    <row r="118" spans="1:49" x14ac:dyDescent="0.25">
      <c r="A118" s="647"/>
      <c r="B118" s="648"/>
      <c r="C118" s="649"/>
      <c r="D118" s="647"/>
      <c r="E118" s="649"/>
      <c r="F118" s="588"/>
      <c r="G118" s="588"/>
      <c r="H118" s="588"/>
      <c r="I118" s="588"/>
      <c r="J118" s="77" t="s">
        <v>148</v>
      </c>
      <c r="K118" s="77" t="s">
        <v>123</v>
      </c>
      <c r="L118" s="579"/>
      <c r="M118" s="558"/>
      <c r="N118" s="558"/>
      <c r="O118" s="558"/>
      <c r="P118" s="582"/>
      <c r="Q118" s="77" t="s">
        <v>183</v>
      </c>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row>
    <row r="119" spans="1:49" x14ac:dyDescent="0.25">
      <c r="A119" s="647"/>
      <c r="B119" s="648"/>
      <c r="C119" s="649"/>
      <c r="D119" s="647"/>
      <c r="E119" s="649"/>
      <c r="F119" s="588"/>
      <c r="G119" s="588"/>
      <c r="H119" s="588"/>
      <c r="I119" s="588"/>
      <c r="J119" s="77" t="s">
        <v>147</v>
      </c>
      <c r="K119" s="77" t="s">
        <v>125</v>
      </c>
      <c r="L119" s="578" t="s">
        <v>708</v>
      </c>
      <c r="M119" s="546" t="s">
        <v>649</v>
      </c>
      <c r="N119" s="546" t="s">
        <v>122</v>
      </c>
      <c r="O119" s="546" t="s">
        <v>609</v>
      </c>
      <c r="P119" s="582"/>
      <c r="Q119" s="77" t="s">
        <v>184</v>
      </c>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row>
    <row r="120" spans="1:49" x14ac:dyDescent="0.25">
      <c r="A120" s="650"/>
      <c r="B120" s="651"/>
      <c r="C120" s="652"/>
      <c r="D120" s="650"/>
      <c r="E120" s="652"/>
      <c r="F120" s="579"/>
      <c r="G120" s="579"/>
      <c r="H120" s="579"/>
      <c r="I120" s="579"/>
      <c r="J120" s="77" t="s">
        <v>148</v>
      </c>
      <c r="K120" s="77" t="s">
        <v>123</v>
      </c>
      <c r="L120" s="579"/>
      <c r="M120" s="558"/>
      <c r="N120" s="558"/>
      <c r="O120" s="558"/>
      <c r="P120" s="558"/>
      <c r="Q120" s="77" t="s">
        <v>183</v>
      </c>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row>
    <row r="121" spans="1:49" ht="12.75" customHeight="1" x14ac:dyDescent="0.25">
      <c r="A121" s="565" t="s">
        <v>600</v>
      </c>
      <c r="B121" s="586"/>
      <c r="C121" s="566"/>
      <c r="D121" s="565" t="s">
        <v>564</v>
      </c>
      <c r="E121" s="566"/>
      <c r="F121" s="570" t="s">
        <v>136</v>
      </c>
      <c r="G121" s="570" t="s">
        <v>543</v>
      </c>
      <c r="H121" s="570">
        <v>5</v>
      </c>
      <c r="I121" s="570" t="s">
        <v>151</v>
      </c>
      <c r="J121" s="78" t="s">
        <v>147</v>
      </c>
      <c r="K121" s="78" t="s">
        <v>125</v>
      </c>
      <c r="L121" s="570" t="s">
        <v>709</v>
      </c>
      <c r="M121" s="570" t="s">
        <v>649</v>
      </c>
      <c r="N121" s="573" t="s">
        <v>122</v>
      </c>
      <c r="O121" s="573" t="s">
        <v>598</v>
      </c>
      <c r="P121" s="573" t="s">
        <v>561</v>
      </c>
      <c r="Q121" s="78" t="s">
        <v>184</v>
      </c>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row>
    <row r="122" spans="1:49" x14ac:dyDescent="0.25">
      <c r="A122" s="567"/>
      <c r="B122" s="561"/>
      <c r="C122" s="562"/>
      <c r="D122" s="567"/>
      <c r="E122" s="562"/>
      <c r="F122" s="571"/>
      <c r="G122" s="571"/>
      <c r="H122" s="571"/>
      <c r="I122" s="571"/>
      <c r="J122" s="78" t="s">
        <v>148</v>
      </c>
      <c r="K122" s="78" t="s">
        <v>123</v>
      </c>
      <c r="L122" s="733"/>
      <c r="M122" s="572"/>
      <c r="N122" s="574"/>
      <c r="O122" s="574"/>
      <c r="P122" s="616"/>
      <c r="Q122" s="78" t="s">
        <v>183</v>
      </c>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row>
    <row r="123" spans="1:49" x14ac:dyDescent="0.25">
      <c r="A123" s="567"/>
      <c r="B123" s="561"/>
      <c r="C123" s="562"/>
      <c r="D123" s="567"/>
      <c r="E123" s="562"/>
      <c r="F123" s="571"/>
      <c r="G123" s="571"/>
      <c r="H123" s="571"/>
      <c r="I123" s="571"/>
      <c r="J123" s="78" t="s">
        <v>147</v>
      </c>
      <c r="K123" s="78" t="s">
        <v>125</v>
      </c>
      <c r="L123" s="570" t="s">
        <v>708</v>
      </c>
      <c r="M123" s="570" t="s">
        <v>649</v>
      </c>
      <c r="N123" s="573" t="s">
        <v>122</v>
      </c>
      <c r="O123" s="573" t="s">
        <v>609</v>
      </c>
      <c r="P123" s="616"/>
      <c r="Q123" s="78" t="s">
        <v>184</v>
      </c>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row>
    <row r="124" spans="1:49" x14ac:dyDescent="0.25">
      <c r="A124" s="568"/>
      <c r="B124" s="587"/>
      <c r="C124" s="569"/>
      <c r="D124" s="568"/>
      <c r="E124" s="569"/>
      <c r="F124" s="572"/>
      <c r="G124" s="572"/>
      <c r="H124" s="572"/>
      <c r="I124" s="572"/>
      <c r="J124" s="78" t="s">
        <v>148</v>
      </c>
      <c r="K124" s="78" t="s">
        <v>123</v>
      </c>
      <c r="L124" s="733"/>
      <c r="M124" s="572"/>
      <c r="N124" s="574"/>
      <c r="O124" s="574"/>
      <c r="P124" s="574"/>
      <c r="Q124" s="78" t="s">
        <v>183</v>
      </c>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row>
    <row r="125" spans="1:49" ht="12.75" customHeight="1" x14ac:dyDescent="0.25">
      <c r="A125" s="620" t="s">
        <v>599</v>
      </c>
      <c r="B125" s="621"/>
      <c r="C125" s="622"/>
      <c r="D125" s="620" t="s">
        <v>564</v>
      </c>
      <c r="E125" s="622"/>
      <c r="F125" s="631" t="s">
        <v>136</v>
      </c>
      <c r="G125" s="631" t="s">
        <v>543</v>
      </c>
      <c r="H125" s="631">
        <v>6</v>
      </c>
      <c r="I125" s="631" t="s">
        <v>151</v>
      </c>
      <c r="J125" s="156" t="s">
        <v>147</v>
      </c>
      <c r="K125" s="156" t="s">
        <v>125</v>
      </c>
      <c r="L125" s="631" t="s">
        <v>709</v>
      </c>
      <c r="M125" s="563" t="s">
        <v>1042</v>
      </c>
      <c r="N125" s="563" t="s">
        <v>122</v>
      </c>
      <c r="O125" s="563" t="s">
        <v>598</v>
      </c>
      <c r="P125" s="563" t="s">
        <v>562</v>
      </c>
      <c r="Q125" s="156" t="s">
        <v>184</v>
      </c>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row>
    <row r="126" spans="1:49" x14ac:dyDescent="0.25">
      <c r="A126" s="623"/>
      <c r="B126" s="624"/>
      <c r="C126" s="625"/>
      <c r="D126" s="623"/>
      <c r="E126" s="625"/>
      <c r="F126" s="632"/>
      <c r="G126" s="632"/>
      <c r="H126" s="632"/>
      <c r="I126" s="632"/>
      <c r="J126" s="156" t="s">
        <v>148</v>
      </c>
      <c r="K126" s="156" t="s">
        <v>123</v>
      </c>
      <c r="L126" s="661"/>
      <c r="M126" s="564"/>
      <c r="N126" s="564"/>
      <c r="O126" s="564"/>
      <c r="P126" s="615"/>
      <c r="Q126" s="156" t="s">
        <v>183</v>
      </c>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row>
    <row r="127" spans="1:49" x14ac:dyDescent="0.25">
      <c r="A127" s="623"/>
      <c r="B127" s="624"/>
      <c r="C127" s="625"/>
      <c r="D127" s="623"/>
      <c r="E127" s="625"/>
      <c r="F127" s="632"/>
      <c r="G127" s="632"/>
      <c r="H127" s="632"/>
      <c r="I127" s="632"/>
      <c r="J127" s="156" t="s">
        <v>147</v>
      </c>
      <c r="K127" s="156" t="s">
        <v>125</v>
      </c>
      <c r="L127" s="631" t="s">
        <v>708</v>
      </c>
      <c r="M127" s="563" t="s">
        <v>1042</v>
      </c>
      <c r="N127" s="563" t="s">
        <v>122</v>
      </c>
      <c r="O127" s="563" t="s">
        <v>609</v>
      </c>
      <c r="P127" s="615"/>
      <c r="Q127" s="156" t="s">
        <v>184</v>
      </c>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row>
    <row r="128" spans="1:49" x14ac:dyDescent="0.25">
      <c r="A128" s="626"/>
      <c r="B128" s="627"/>
      <c r="C128" s="628"/>
      <c r="D128" s="626"/>
      <c r="E128" s="628"/>
      <c r="F128" s="633"/>
      <c r="G128" s="633"/>
      <c r="H128" s="633"/>
      <c r="I128" s="633"/>
      <c r="J128" s="156" t="s">
        <v>148</v>
      </c>
      <c r="K128" s="156" t="s">
        <v>123</v>
      </c>
      <c r="L128" s="661"/>
      <c r="M128" s="564"/>
      <c r="N128" s="564"/>
      <c r="O128" s="564"/>
      <c r="P128" s="564"/>
      <c r="Q128" s="156" t="s">
        <v>183</v>
      </c>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row>
    <row r="129" spans="1:49" s="163" customFormat="1" ht="14.25" customHeight="1" x14ac:dyDescent="0.25">
      <c r="A129" s="745" t="s">
        <v>637</v>
      </c>
      <c r="B129" s="746"/>
      <c r="C129" s="746"/>
      <c r="D129" s="746"/>
      <c r="E129" s="746"/>
      <c r="F129" s="746"/>
      <c r="G129" s="746"/>
      <c r="H129" s="746"/>
      <c r="I129" s="746"/>
      <c r="J129" s="746"/>
      <c r="K129" s="746"/>
      <c r="L129" s="746"/>
      <c r="M129" s="746"/>
      <c r="N129" s="746"/>
      <c r="O129" s="746"/>
      <c r="P129" s="746"/>
      <c r="Q129" s="747"/>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row>
    <row r="130" spans="1:49" ht="12.75" customHeight="1" x14ac:dyDescent="0.25">
      <c r="A130" s="597" t="s">
        <v>1084</v>
      </c>
      <c r="B130" s="598"/>
      <c r="C130" s="599"/>
      <c r="D130" s="607" t="s">
        <v>564</v>
      </c>
      <c r="E130" s="608"/>
      <c r="F130" s="603" t="s">
        <v>137</v>
      </c>
      <c r="G130" s="603" t="s">
        <v>542</v>
      </c>
      <c r="H130" s="603">
        <v>1</v>
      </c>
      <c r="I130" s="603" t="s">
        <v>152</v>
      </c>
      <c r="J130" s="605" t="s">
        <v>148</v>
      </c>
      <c r="K130" s="605" t="s">
        <v>123</v>
      </c>
      <c r="L130" s="605"/>
      <c r="M130" s="605" t="s">
        <v>650</v>
      </c>
      <c r="N130" s="605" t="s">
        <v>122</v>
      </c>
      <c r="O130" s="605" t="s">
        <v>137</v>
      </c>
      <c r="P130" s="605" t="s">
        <v>554</v>
      </c>
      <c r="Q130" s="605" t="s">
        <v>185</v>
      </c>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row>
    <row r="131" spans="1:49" ht="18.75" customHeight="1" x14ac:dyDescent="0.25">
      <c r="A131" s="600"/>
      <c r="B131" s="601"/>
      <c r="C131" s="602"/>
      <c r="D131" s="609"/>
      <c r="E131" s="610"/>
      <c r="F131" s="604"/>
      <c r="G131" s="604"/>
      <c r="H131" s="604"/>
      <c r="I131" s="604"/>
      <c r="J131" s="606"/>
      <c r="K131" s="606"/>
      <c r="L131" s="606"/>
      <c r="M131" s="606"/>
      <c r="N131" s="606"/>
      <c r="O131" s="606"/>
      <c r="P131" s="606"/>
      <c r="Q131" s="606"/>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row>
    <row r="132" spans="1:49" s="163" customFormat="1" ht="14.25" customHeight="1" x14ac:dyDescent="0.25">
      <c r="A132" s="742" t="s">
        <v>668</v>
      </c>
      <c r="B132" s="743"/>
      <c r="C132" s="743"/>
      <c r="D132" s="743"/>
      <c r="E132" s="743"/>
      <c r="F132" s="743"/>
      <c r="G132" s="743"/>
      <c r="H132" s="743"/>
      <c r="I132" s="743"/>
      <c r="J132" s="743"/>
      <c r="K132" s="743"/>
      <c r="L132" s="743"/>
      <c r="M132" s="743"/>
      <c r="N132" s="743"/>
      <c r="O132" s="743"/>
      <c r="P132" s="743"/>
      <c r="Q132" s="744"/>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row>
    <row r="133" spans="1:49" s="163" customFormat="1" ht="14.25" customHeight="1" x14ac:dyDescent="0.25">
      <c r="A133" s="745" t="s">
        <v>690</v>
      </c>
      <c r="B133" s="746"/>
      <c r="C133" s="746"/>
      <c r="D133" s="746"/>
      <c r="E133" s="746"/>
      <c r="F133" s="747"/>
      <c r="G133" s="617"/>
      <c r="H133" s="618"/>
      <c r="I133" s="618"/>
      <c r="J133" s="619"/>
      <c r="K133" s="164"/>
      <c r="L133" s="164"/>
      <c r="M133" s="164"/>
      <c r="N133" s="164"/>
      <c r="O133" s="164"/>
      <c r="P133" s="164"/>
      <c r="Q133" s="164"/>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row>
    <row r="134" spans="1:49" ht="12.75" customHeight="1" x14ac:dyDescent="0.25">
      <c r="A134" s="611" t="s">
        <v>715</v>
      </c>
      <c r="B134" s="612"/>
      <c r="C134" s="612"/>
      <c r="D134" s="612"/>
      <c r="E134" s="612"/>
      <c r="F134" s="613"/>
      <c r="G134" s="166"/>
      <c r="H134" s="166"/>
      <c r="I134" s="166"/>
      <c r="J134" s="166"/>
      <c r="K134" s="166"/>
      <c r="L134" s="166"/>
      <c r="M134" s="166"/>
      <c r="N134" s="166"/>
      <c r="O134" s="166"/>
      <c r="P134" s="166"/>
      <c r="Q134" s="166"/>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row>
    <row r="135" spans="1:49" ht="12.75" customHeight="1" x14ac:dyDescent="0.25">
      <c r="A135" s="143" t="s">
        <v>670</v>
      </c>
      <c r="B135" s="590" t="s">
        <v>1043</v>
      </c>
      <c r="C135" s="590"/>
      <c r="D135" s="590"/>
      <c r="E135" s="590"/>
      <c r="F135" s="144"/>
      <c r="G135" s="166"/>
      <c r="H135" s="166"/>
      <c r="I135" s="166"/>
      <c r="J135" s="166"/>
      <c r="K135" s="166"/>
      <c r="L135" s="166"/>
      <c r="M135" s="166"/>
      <c r="N135" s="166"/>
      <c r="O135" s="166"/>
      <c r="P135" s="166"/>
      <c r="Q135" s="166"/>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row>
    <row r="136" spans="1:49" ht="12.75" customHeight="1" x14ac:dyDescent="0.25">
      <c r="A136" s="143" t="s">
        <v>671</v>
      </c>
      <c r="B136" s="590" t="s">
        <v>1044</v>
      </c>
      <c r="C136" s="590"/>
      <c r="D136" s="590"/>
      <c r="E136" s="590"/>
      <c r="F136" s="144"/>
      <c r="G136" s="166"/>
      <c r="H136" s="166"/>
      <c r="I136" s="166"/>
      <c r="J136" s="166"/>
      <c r="K136" s="166"/>
      <c r="L136" s="166"/>
      <c r="M136" s="166"/>
      <c r="N136" s="166"/>
      <c r="O136" s="166"/>
      <c r="P136" s="166"/>
      <c r="Q136" s="166"/>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row>
    <row r="137" spans="1:49" ht="12.75" customHeight="1" x14ac:dyDescent="0.25">
      <c r="A137" s="143" t="s">
        <v>672</v>
      </c>
      <c r="B137" s="590" t="s">
        <v>1045</v>
      </c>
      <c r="C137" s="590"/>
      <c r="D137" s="590"/>
      <c r="E137" s="590"/>
      <c r="F137" s="144"/>
      <c r="G137" s="166"/>
      <c r="H137" s="166"/>
      <c r="I137" s="166"/>
      <c r="J137" s="166"/>
      <c r="K137" s="166"/>
      <c r="L137" s="166"/>
      <c r="M137" s="166"/>
      <c r="N137" s="166"/>
      <c r="O137" s="166"/>
      <c r="P137" s="166"/>
      <c r="Q137" s="166"/>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row>
    <row r="138" spans="1:49" x14ac:dyDescent="0.25">
      <c r="A138" s="143"/>
      <c r="B138" s="590"/>
      <c r="C138" s="593"/>
      <c r="D138" s="593"/>
      <c r="E138" s="593"/>
      <c r="F138" s="594"/>
      <c r="G138" s="166"/>
      <c r="H138" s="166"/>
      <c r="I138" s="166"/>
      <c r="J138" s="166"/>
      <c r="K138" s="166"/>
      <c r="L138" s="166"/>
      <c r="M138" s="166"/>
      <c r="N138" s="166"/>
      <c r="O138" s="166"/>
      <c r="P138" s="166"/>
      <c r="Q138" s="166"/>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row>
    <row r="139" spans="1:49" ht="12.75" customHeight="1" x14ac:dyDescent="0.25">
      <c r="A139" s="595" t="s">
        <v>716</v>
      </c>
      <c r="B139" s="590"/>
      <c r="C139" s="590"/>
      <c r="D139" s="590"/>
      <c r="E139" s="590"/>
      <c r="F139" s="596"/>
      <c r="G139" s="166"/>
      <c r="H139" s="166"/>
      <c r="I139" s="166"/>
      <c r="J139" s="166"/>
      <c r="K139" s="166"/>
      <c r="L139" s="166"/>
      <c r="M139" s="166"/>
      <c r="N139" s="166"/>
      <c r="O139" s="166"/>
      <c r="P139" s="166"/>
      <c r="Q139" s="166"/>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row>
    <row r="140" spans="1:49" ht="12.75" customHeight="1" x14ac:dyDescent="0.25">
      <c r="A140" s="143" t="s">
        <v>675</v>
      </c>
      <c r="B140" s="590" t="s">
        <v>1046</v>
      </c>
      <c r="C140" s="590"/>
      <c r="D140" s="590"/>
      <c r="E140" s="590"/>
      <c r="F140" s="144"/>
      <c r="G140" s="166"/>
      <c r="H140" s="166"/>
      <c r="I140" s="166"/>
      <c r="J140" s="166"/>
      <c r="K140" s="166"/>
      <c r="L140" s="166"/>
      <c r="M140" s="166"/>
      <c r="N140" s="166"/>
      <c r="O140" s="166"/>
      <c r="P140" s="166"/>
      <c r="Q140" s="166"/>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row>
    <row r="141" spans="1:49" ht="12.75" customHeight="1" x14ac:dyDescent="0.25">
      <c r="A141" s="143" t="s">
        <v>676</v>
      </c>
      <c r="B141" s="590" t="s">
        <v>1047</v>
      </c>
      <c r="C141" s="590"/>
      <c r="D141" s="590"/>
      <c r="E141" s="590"/>
      <c r="F141" s="144"/>
      <c r="G141" s="166"/>
      <c r="H141" s="166"/>
      <c r="I141" s="166"/>
      <c r="J141" s="166"/>
      <c r="K141" s="166"/>
      <c r="L141" s="166"/>
      <c r="M141" s="166"/>
      <c r="N141" s="166"/>
      <c r="O141" s="166"/>
      <c r="P141" s="166"/>
      <c r="Q141" s="166"/>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row>
    <row r="142" spans="1:49" ht="12.75" customHeight="1" x14ac:dyDescent="0.25">
      <c r="A142" s="143" t="s">
        <v>677</v>
      </c>
      <c r="B142" s="590" t="s">
        <v>1048</v>
      </c>
      <c r="C142" s="590"/>
      <c r="D142" s="590"/>
      <c r="E142" s="590"/>
      <c r="F142" s="144"/>
      <c r="G142" s="167"/>
      <c r="H142" s="167"/>
      <c r="I142" s="167"/>
      <c r="J142" s="167"/>
      <c r="K142" s="167"/>
      <c r="L142" s="167"/>
      <c r="M142" s="167"/>
      <c r="N142" s="167"/>
      <c r="O142" s="167"/>
      <c r="P142" s="167"/>
      <c r="Q142" s="167"/>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row>
    <row r="143" spans="1:49" ht="12.75" customHeight="1" x14ac:dyDescent="0.25">
      <c r="A143" s="143" t="s">
        <v>1049</v>
      </c>
      <c r="B143" s="590" t="s">
        <v>1050</v>
      </c>
      <c r="C143" s="593"/>
      <c r="D143" s="593"/>
      <c r="E143" s="593"/>
      <c r="F143" s="594"/>
      <c r="G143" s="167"/>
      <c r="H143" s="167"/>
      <c r="I143" s="167"/>
      <c r="J143" s="167"/>
      <c r="K143" s="167"/>
      <c r="L143" s="167"/>
      <c r="M143" s="167"/>
      <c r="N143" s="167"/>
      <c r="O143" s="167"/>
      <c r="P143" s="167"/>
      <c r="Q143" s="167"/>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row>
    <row r="144" spans="1:49" x14ac:dyDescent="0.25">
      <c r="A144" s="143"/>
      <c r="B144" s="590"/>
      <c r="C144" s="593"/>
      <c r="D144" s="593"/>
      <c r="E144" s="593"/>
      <c r="F144" s="594"/>
      <c r="G144" s="167"/>
      <c r="H144" s="167"/>
      <c r="I144" s="167"/>
      <c r="J144" s="167"/>
      <c r="K144" s="167"/>
      <c r="L144" s="167"/>
      <c r="M144" s="167"/>
      <c r="N144" s="167"/>
      <c r="O144" s="167"/>
      <c r="P144" s="167"/>
      <c r="Q144" s="167"/>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row>
    <row r="145" spans="1:49" ht="12.75" customHeight="1" x14ac:dyDescent="0.25">
      <c r="A145" s="595" t="s">
        <v>717</v>
      </c>
      <c r="B145" s="590"/>
      <c r="C145" s="590"/>
      <c r="D145" s="590"/>
      <c r="E145" s="590"/>
      <c r="F145" s="596"/>
      <c r="G145" s="167"/>
      <c r="H145" s="167"/>
      <c r="I145" s="167"/>
      <c r="J145" s="167"/>
      <c r="K145" s="167"/>
      <c r="L145" s="167"/>
      <c r="M145" s="167"/>
      <c r="N145" s="167"/>
      <c r="O145" s="167"/>
      <c r="P145" s="167"/>
      <c r="Q145" s="167"/>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row>
    <row r="146" spans="1:49" ht="12.75" customHeight="1" x14ac:dyDescent="0.25">
      <c r="A146" s="143" t="s">
        <v>684</v>
      </c>
      <c r="B146" s="590" t="s">
        <v>1051</v>
      </c>
      <c r="C146" s="590"/>
      <c r="D146" s="590"/>
      <c r="E146" s="590"/>
      <c r="F146" s="144"/>
      <c r="G146" s="167"/>
      <c r="H146" s="167"/>
      <c r="I146" s="167"/>
      <c r="J146" s="167"/>
      <c r="K146" s="167"/>
      <c r="L146" s="167"/>
      <c r="M146" s="167"/>
      <c r="N146" s="167"/>
      <c r="O146" s="167"/>
      <c r="P146" s="167"/>
      <c r="Q146" s="167"/>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row>
    <row r="147" spans="1:49" ht="12.75" customHeight="1" x14ac:dyDescent="0.25">
      <c r="A147" s="143" t="s">
        <v>685</v>
      </c>
      <c r="B147" s="590" t="s">
        <v>1052</v>
      </c>
      <c r="C147" s="590"/>
      <c r="D147" s="590"/>
      <c r="E147" s="590"/>
      <c r="F147" s="144"/>
      <c r="G147" s="167"/>
      <c r="H147" s="167"/>
      <c r="I147" s="167"/>
      <c r="J147" s="167"/>
      <c r="K147" s="167"/>
      <c r="L147" s="167"/>
      <c r="M147" s="167"/>
      <c r="N147" s="167"/>
      <c r="O147" s="167"/>
      <c r="P147" s="167"/>
      <c r="Q147" s="167"/>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row>
    <row r="148" spans="1:49" ht="12.75" customHeight="1" x14ac:dyDescent="0.25">
      <c r="A148" s="143" t="s">
        <v>686</v>
      </c>
      <c r="B148" s="590" t="s">
        <v>1053</v>
      </c>
      <c r="C148" s="590"/>
      <c r="D148" s="590"/>
      <c r="E148" s="590"/>
      <c r="F148" s="144"/>
      <c r="G148" s="167"/>
      <c r="H148" s="167"/>
      <c r="I148" s="167"/>
      <c r="J148" s="167"/>
      <c r="K148" s="167"/>
      <c r="L148" s="167"/>
      <c r="M148" s="167"/>
      <c r="N148" s="167"/>
      <c r="O148" s="167"/>
      <c r="P148" s="167"/>
      <c r="Q148" s="167"/>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row>
    <row r="149" spans="1:49" ht="12.75" customHeight="1" x14ac:dyDescent="0.25">
      <c r="A149" s="143" t="s">
        <v>1054</v>
      </c>
      <c r="B149" s="590" t="s">
        <v>1055</v>
      </c>
      <c r="C149" s="593"/>
      <c r="D149" s="593"/>
      <c r="E149" s="593"/>
      <c r="F149" s="594"/>
      <c r="G149" s="167"/>
      <c r="H149" s="167"/>
      <c r="I149" s="167"/>
      <c r="J149" s="167"/>
      <c r="K149" s="167"/>
      <c r="L149" s="167"/>
      <c r="M149" s="167"/>
      <c r="N149" s="167"/>
      <c r="O149" s="167"/>
      <c r="P149" s="167"/>
      <c r="Q149" s="167"/>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row>
    <row r="150" spans="1:49" x14ac:dyDescent="0.25">
      <c r="A150" s="143"/>
      <c r="B150" s="590"/>
      <c r="C150" s="593"/>
      <c r="D150" s="593"/>
      <c r="E150" s="593"/>
      <c r="F150" s="594"/>
      <c r="G150" s="167"/>
      <c r="H150" s="167"/>
      <c r="I150" s="167"/>
      <c r="J150" s="167"/>
      <c r="K150" s="167"/>
      <c r="L150" s="167"/>
      <c r="M150" s="167"/>
      <c r="N150" s="167"/>
      <c r="O150" s="167"/>
      <c r="P150" s="167"/>
      <c r="Q150" s="167"/>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row>
    <row r="151" spans="1:49" ht="12.75" customHeight="1" x14ac:dyDescent="0.25">
      <c r="A151" s="595" t="s">
        <v>718</v>
      </c>
      <c r="B151" s="590"/>
      <c r="C151" s="590"/>
      <c r="D151" s="590"/>
      <c r="E151" s="590"/>
      <c r="F151" s="596"/>
      <c r="G151" s="167"/>
      <c r="H151" s="167"/>
      <c r="I151" s="167"/>
      <c r="J151" s="167"/>
      <c r="K151" s="167"/>
      <c r="L151" s="167"/>
      <c r="M151" s="167"/>
      <c r="N151" s="167"/>
      <c r="O151" s="167"/>
      <c r="P151" s="167"/>
      <c r="Q151" s="167"/>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row>
    <row r="152" spans="1:49" ht="12.75" customHeight="1" x14ac:dyDescent="0.25">
      <c r="A152" s="595" t="s">
        <v>719</v>
      </c>
      <c r="B152" s="590"/>
      <c r="C152" s="590"/>
      <c r="D152" s="590"/>
      <c r="E152" s="590"/>
      <c r="F152" s="596"/>
      <c r="G152" s="167"/>
      <c r="H152" s="167"/>
      <c r="I152" s="167"/>
      <c r="J152" s="167"/>
      <c r="K152" s="167"/>
      <c r="L152" s="167"/>
      <c r="M152" s="167"/>
      <c r="N152" s="167"/>
      <c r="O152" s="167"/>
      <c r="P152" s="167"/>
      <c r="Q152" s="167"/>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row>
    <row r="153" spans="1:49" ht="12.75" customHeight="1" x14ac:dyDescent="0.25">
      <c r="A153" s="143" t="s">
        <v>1054</v>
      </c>
      <c r="B153" s="590" t="s">
        <v>1056</v>
      </c>
      <c r="C153" s="591"/>
      <c r="D153" s="591"/>
      <c r="E153" s="591"/>
      <c r="F153" s="592"/>
      <c r="G153" s="145"/>
      <c r="H153" s="145"/>
      <c r="I153" s="145"/>
      <c r="J153" s="145"/>
      <c r="K153" s="146"/>
      <c r="L153" s="146"/>
      <c r="M153" s="146"/>
      <c r="N153" s="146"/>
      <c r="O153" s="146"/>
      <c r="P153" s="146"/>
      <c r="Q153" s="146"/>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row>
    <row r="154" spans="1:49" ht="12.75" customHeight="1" x14ac:dyDescent="0.25">
      <c r="A154" s="143" t="s">
        <v>1057</v>
      </c>
      <c r="B154" s="590" t="s">
        <v>1058</v>
      </c>
      <c r="C154" s="591"/>
      <c r="D154" s="591"/>
      <c r="E154" s="591"/>
      <c r="F154" s="592"/>
      <c r="G154" s="145"/>
      <c r="H154" s="145"/>
      <c r="I154" s="145"/>
      <c r="J154" s="145"/>
      <c r="K154" s="146"/>
      <c r="L154" s="146"/>
      <c r="M154" s="146"/>
      <c r="N154" s="146"/>
      <c r="O154" s="146"/>
      <c r="P154" s="146"/>
      <c r="Q154" s="146"/>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row>
    <row r="155" spans="1:49" ht="12.75" customHeight="1" x14ac:dyDescent="0.25">
      <c r="A155" s="595" t="s">
        <v>718</v>
      </c>
      <c r="B155" s="590"/>
      <c r="C155" s="590"/>
      <c r="D155" s="590"/>
      <c r="E155" s="590"/>
      <c r="F155" s="596"/>
      <c r="G155" s="145"/>
      <c r="H155" s="145"/>
      <c r="I155" s="145"/>
      <c r="J155" s="146"/>
      <c r="K155" s="146"/>
      <c r="L155" s="146"/>
      <c r="M155" s="146"/>
      <c r="N155" s="146"/>
      <c r="O155" s="146"/>
      <c r="P155" s="146"/>
      <c r="Q155" s="146"/>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row>
    <row r="156" spans="1:49" ht="12.75" customHeight="1" x14ac:dyDescent="0.25">
      <c r="A156" s="595" t="s">
        <v>719</v>
      </c>
      <c r="B156" s="590"/>
      <c r="C156" s="590"/>
      <c r="D156" s="590"/>
      <c r="E156" s="590"/>
      <c r="F156" s="596"/>
      <c r="G156" s="145"/>
      <c r="H156" s="145"/>
      <c r="I156" s="145"/>
      <c r="J156" s="146"/>
      <c r="K156" s="146"/>
      <c r="L156" s="146"/>
      <c r="M156" s="146"/>
      <c r="N156" s="146"/>
      <c r="O156" s="146"/>
      <c r="P156" s="146"/>
      <c r="Q156" s="146"/>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row>
    <row r="157" spans="1:49" ht="12.75" customHeight="1" x14ac:dyDescent="0.25">
      <c r="A157" s="595" t="s">
        <v>1059</v>
      </c>
      <c r="B157" s="590"/>
      <c r="C157" s="590"/>
      <c r="D157" s="590"/>
      <c r="E157" s="590"/>
      <c r="F157" s="596"/>
      <c r="G157" s="145"/>
      <c r="H157" s="145"/>
      <c r="I157" s="145"/>
      <c r="J157" s="146"/>
      <c r="K157" s="146"/>
      <c r="L157" s="146"/>
      <c r="M157" s="146"/>
      <c r="N157" s="146"/>
      <c r="O157" s="146"/>
      <c r="P157" s="146"/>
      <c r="Q157" s="146"/>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row>
    <row r="158" spans="1:49" ht="12.75" customHeight="1" x14ac:dyDescent="0.25">
      <c r="A158" s="143" t="s">
        <v>1049</v>
      </c>
      <c r="B158" s="590" t="s">
        <v>1060</v>
      </c>
      <c r="C158" s="591"/>
      <c r="D158" s="591"/>
      <c r="E158" s="591"/>
      <c r="F158" s="592"/>
      <c r="G158" s="145"/>
      <c r="H158" s="145"/>
      <c r="I158" s="145"/>
      <c r="J158" s="146"/>
      <c r="K158" s="146"/>
      <c r="L158" s="146"/>
      <c r="M158" s="146"/>
      <c r="N158" s="146"/>
      <c r="O158" s="146"/>
      <c r="P158" s="146"/>
      <c r="Q158" s="146"/>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row>
    <row r="159" spans="1:49" ht="12.75" customHeight="1" x14ac:dyDescent="0.25">
      <c r="A159" s="143" t="s">
        <v>1054</v>
      </c>
      <c r="B159" s="590" t="s">
        <v>1056</v>
      </c>
      <c r="C159" s="591"/>
      <c r="D159" s="591"/>
      <c r="E159" s="591"/>
      <c r="F159" s="592"/>
      <c r="G159" s="145"/>
      <c r="H159" s="145"/>
      <c r="I159" s="145"/>
      <c r="J159" s="146"/>
      <c r="K159" s="146"/>
      <c r="L159" s="146"/>
      <c r="M159" s="146"/>
      <c r="N159" s="146"/>
      <c r="O159" s="146"/>
      <c r="P159" s="146"/>
      <c r="Q159" s="146"/>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row>
    <row r="160" spans="1:49" ht="12.75" customHeight="1" x14ac:dyDescent="0.25">
      <c r="A160" s="143" t="s">
        <v>1057</v>
      </c>
      <c r="B160" s="590" t="s">
        <v>1058</v>
      </c>
      <c r="C160" s="591"/>
      <c r="D160" s="591"/>
      <c r="E160" s="591"/>
      <c r="F160" s="592"/>
      <c r="G160" s="145"/>
      <c r="H160" s="145"/>
      <c r="I160" s="145"/>
      <c r="J160" s="146"/>
      <c r="K160" s="146"/>
      <c r="L160" s="146"/>
      <c r="M160" s="146"/>
      <c r="N160" s="146"/>
      <c r="O160" s="146"/>
      <c r="P160" s="146"/>
      <c r="Q160" s="146"/>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row>
    <row r="161" spans="1:49" ht="12.75" customHeight="1" x14ac:dyDescent="0.25">
      <c r="A161" s="589" t="s">
        <v>1061</v>
      </c>
      <c r="B161" s="589"/>
      <c r="C161" s="589"/>
      <c r="D161" s="589"/>
      <c r="E161" s="589"/>
      <c r="F161" s="589"/>
      <c r="G161" s="589"/>
      <c r="H161" s="589"/>
      <c r="I161" s="589"/>
      <c r="J161" s="589"/>
      <c r="K161" s="589"/>
      <c r="L161" s="589"/>
      <c r="M161" s="589"/>
      <c r="N161" s="589"/>
      <c r="O161" s="589"/>
      <c r="P161" s="589"/>
      <c r="Q161" s="589"/>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row>
    <row r="162" spans="1:49" x14ac:dyDescent="0.25">
      <c r="A162" s="589"/>
      <c r="B162" s="589"/>
      <c r="C162" s="589"/>
      <c r="D162" s="589"/>
      <c r="E162" s="589"/>
      <c r="F162" s="589"/>
      <c r="G162" s="589"/>
      <c r="H162" s="589"/>
      <c r="I162" s="589"/>
      <c r="J162" s="589"/>
      <c r="K162" s="589"/>
      <c r="L162" s="589"/>
      <c r="M162" s="589"/>
      <c r="N162" s="589"/>
      <c r="O162" s="589"/>
      <c r="P162" s="589"/>
      <c r="Q162" s="589"/>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row>
    <row r="163" spans="1:49" ht="12.75" customHeight="1" x14ac:dyDescent="0.25">
      <c r="A163" s="589" t="s">
        <v>155</v>
      </c>
      <c r="B163" s="589"/>
      <c r="C163" s="589"/>
      <c r="D163" s="589"/>
      <c r="E163" s="589"/>
      <c r="F163" s="589"/>
      <c r="G163" s="589"/>
      <c r="H163" s="589"/>
      <c r="I163" s="589"/>
      <c r="J163" s="589"/>
      <c r="K163" s="589"/>
      <c r="L163" s="589"/>
      <c r="M163" s="589"/>
      <c r="N163" s="589"/>
      <c r="O163" s="589"/>
      <c r="P163" s="589"/>
      <c r="Q163" s="589"/>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row>
    <row r="164" spans="1:49" ht="12.75" customHeight="1" x14ac:dyDescent="0.25">
      <c r="A164" s="589" t="s">
        <v>156</v>
      </c>
      <c r="B164" s="589"/>
      <c r="C164" s="589"/>
      <c r="D164" s="589"/>
      <c r="E164" s="589"/>
      <c r="F164" s="589"/>
      <c r="G164" s="589"/>
      <c r="H164" s="589"/>
      <c r="I164" s="589"/>
      <c r="J164" s="589"/>
      <c r="K164" s="589"/>
      <c r="L164" s="589"/>
      <c r="M164" s="589"/>
      <c r="N164" s="589"/>
      <c r="O164" s="589"/>
      <c r="P164" s="589"/>
      <c r="Q164" s="589"/>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row>
    <row r="165" spans="1:49" x14ac:dyDescent="0.25">
      <c r="A165" s="165"/>
      <c r="B165" s="165"/>
      <c r="C165" s="165"/>
      <c r="D165" s="165"/>
      <c r="E165" s="165"/>
      <c r="F165" s="165"/>
      <c r="G165" s="165"/>
      <c r="H165" s="165"/>
      <c r="I165" s="165"/>
      <c r="J165" s="165"/>
      <c r="K165" s="165"/>
      <c r="L165" s="165"/>
      <c r="M165" s="165"/>
      <c r="N165" s="165"/>
      <c r="O165" s="165"/>
      <c r="P165" s="165"/>
      <c r="Q165" s="165"/>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row>
    <row r="166" spans="1:49" s="154" customFormat="1" x14ac:dyDescent="0.25">
      <c r="A166" s="155"/>
      <c r="B166" s="155"/>
      <c r="C166" s="155"/>
      <c r="D166" s="155"/>
      <c r="E166" s="155"/>
      <c r="F166" s="155"/>
      <c r="G166" s="155"/>
      <c r="H166" s="155"/>
      <c r="I166" s="155"/>
      <c r="J166" s="155"/>
      <c r="K166" s="155"/>
      <c r="L166" s="155"/>
      <c r="M166" s="155"/>
      <c r="N166" s="155"/>
      <c r="O166" s="155"/>
      <c r="P166" s="155"/>
      <c r="Q166" s="155"/>
    </row>
    <row r="167" spans="1:49" s="154" customFormat="1" x14ac:dyDescent="0.25">
      <c r="A167" s="155"/>
      <c r="B167" s="155"/>
      <c r="C167" s="155"/>
      <c r="D167" s="155"/>
      <c r="E167" s="155"/>
      <c r="F167" s="155"/>
      <c r="G167" s="155"/>
      <c r="H167" s="155"/>
      <c r="I167" s="155"/>
      <c r="J167" s="155"/>
      <c r="K167" s="155"/>
      <c r="L167" s="155"/>
      <c r="M167" s="155"/>
      <c r="N167" s="155"/>
      <c r="O167" s="155"/>
      <c r="P167" s="155"/>
      <c r="Q167" s="155"/>
    </row>
    <row r="168" spans="1:49" s="154" customFormat="1" x14ac:dyDescent="0.25">
      <c r="A168" s="155"/>
      <c r="B168" s="155"/>
      <c r="C168" s="155"/>
      <c r="D168" s="155"/>
      <c r="E168" s="155"/>
      <c r="F168" s="155"/>
      <c r="G168" s="155"/>
      <c r="H168" s="155"/>
      <c r="I168" s="155"/>
      <c r="J168" s="155"/>
      <c r="K168" s="155"/>
      <c r="L168" s="155"/>
      <c r="M168" s="155"/>
      <c r="N168" s="155"/>
      <c r="O168" s="155"/>
      <c r="P168" s="155"/>
      <c r="Q168" s="155"/>
    </row>
    <row r="169" spans="1:49" s="154" customFormat="1" x14ac:dyDescent="0.25">
      <c r="A169" s="155"/>
      <c r="B169" s="155"/>
      <c r="C169" s="155"/>
      <c r="D169" s="155"/>
      <c r="E169" s="155"/>
      <c r="F169" s="155"/>
      <c r="G169" s="155"/>
      <c r="H169" s="155"/>
      <c r="I169" s="155"/>
      <c r="J169" s="155"/>
      <c r="K169" s="155"/>
      <c r="L169" s="155"/>
      <c r="M169" s="155"/>
      <c r="N169" s="155"/>
      <c r="O169" s="155"/>
      <c r="P169" s="155"/>
      <c r="Q169" s="155"/>
    </row>
    <row r="170" spans="1:49" s="154" customFormat="1" x14ac:dyDescent="0.25">
      <c r="A170" s="155"/>
      <c r="B170" s="155"/>
      <c r="C170" s="155"/>
      <c r="D170" s="155"/>
      <c r="E170" s="155"/>
      <c r="F170" s="155"/>
      <c r="G170" s="155"/>
      <c r="H170" s="155"/>
      <c r="I170" s="155"/>
      <c r="J170" s="155"/>
      <c r="K170" s="155"/>
      <c r="L170" s="155"/>
      <c r="M170" s="155"/>
      <c r="N170" s="155"/>
      <c r="O170" s="155"/>
      <c r="P170" s="155"/>
      <c r="Q170" s="155"/>
    </row>
    <row r="171" spans="1:49" s="154" customFormat="1" x14ac:dyDescent="0.25">
      <c r="A171" s="155"/>
      <c r="B171" s="155"/>
      <c r="C171" s="155"/>
      <c r="D171" s="155"/>
      <c r="E171" s="155"/>
      <c r="F171" s="155"/>
      <c r="G171" s="155"/>
      <c r="H171" s="155"/>
      <c r="I171" s="155"/>
      <c r="J171" s="155"/>
      <c r="K171" s="155"/>
      <c r="L171" s="155"/>
      <c r="M171" s="155"/>
      <c r="N171" s="155"/>
      <c r="O171" s="155"/>
      <c r="P171" s="155"/>
      <c r="Q171" s="155"/>
    </row>
    <row r="172" spans="1:49" s="154" customFormat="1" x14ac:dyDescent="0.25">
      <c r="A172" s="155"/>
      <c r="B172" s="155"/>
      <c r="C172" s="155"/>
      <c r="D172" s="155"/>
      <c r="E172" s="155"/>
      <c r="F172" s="155"/>
      <c r="G172" s="155"/>
      <c r="H172" s="155"/>
      <c r="I172" s="155"/>
      <c r="J172" s="155"/>
      <c r="K172" s="155"/>
      <c r="L172" s="155"/>
      <c r="M172" s="155"/>
      <c r="N172" s="155"/>
      <c r="O172" s="155"/>
      <c r="P172" s="155"/>
      <c r="Q172" s="155"/>
    </row>
    <row r="173" spans="1:49" s="154" customFormat="1" x14ac:dyDescent="0.25">
      <c r="A173" s="155"/>
      <c r="B173" s="155"/>
      <c r="C173" s="155"/>
      <c r="D173" s="155"/>
      <c r="E173" s="155"/>
      <c r="F173" s="155"/>
      <c r="G173" s="155"/>
      <c r="H173" s="155"/>
      <c r="I173" s="155"/>
      <c r="J173" s="155"/>
      <c r="K173" s="155"/>
      <c r="L173" s="155"/>
      <c r="M173" s="155"/>
      <c r="N173" s="155"/>
      <c r="O173" s="155"/>
      <c r="P173" s="155"/>
      <c r="Q173" s="155"/>
    </row>
    <row r="174" spans="1:49" s="154" customFormat="1" x14ac:dyDescent="0.25">
      <c r="A174" s="155"/>
      <c r="B174" s="155"/>
      <c r="C174" s="155"/>
      <c r="D174" s="155"/>
      <c r="E174" s="155"/>
      <c r="F174" s="155"/>
      <c r="G174" s="155"/>
      <c r="H174" s="155"/>
      <c r="I174" s="155"/>
      <c r="J174" s="155"/>
      <c r="K174" s="155"/>
      <c r="L174" s="155"/>
      <c r="M174" s="155"/>
      <c r="N174" s="155"/>
      <c r="O174" s="155"/>
      <c r="P174" s="155"/>
      <c r="Q174" s="155"/>
    </row>
    <row r="175" spans="1:49" s="154" customFormat="1" x14ac:dyDescent="0.25">
      <c r="A175" s="155"/>
      <c r="B175" s="155"/>
      <c r="C175" s="155"/>
      <c r="D175" s="155"/>
      <c r="E175" s="155"/>
      <c r="F175" s="155"/>
      <c r="G175" s="155"/>
      <c r="H175" s="155"/>
      <c r="I175" s="155"/>
      <c r="J175" s="155"/>
      <c r="K175" s="155"/>
      <c r="L175" s="155"/>
      <c r="M175" s="155"/>
      <c r="N175" s="155"/>
      <c r="O175" s="155"/>
      <c r="P175" s="155"/>
      <c r="Q175" s="155"/>
    </row>
    <row r="176" spans="1:49" s="154" customFormat="1" x14ac:dyDescent="0.25">
      <c r="A176" s="155"/>
      <c r="B176" s="155"/>
      <c r="C176" s="155"/>
      <c r="D176" s="155"/>
      <c r="E176" s="155"/>
      <c r="F176" s="155"/>
      <c r="G176" s="155"/>
      <c r="H176" s="155"/>
      <c r="I176" s="155"/>
      <c r="J176" s="155"/>
      <c r="K176" s="155"/>
      <c r="L176" s="155"/>
      <c r="M176" s="155"/>
      <c r="N176" s="155"/>
      <c r="O176" s="155"/>
      <c r="P176" s="155"/>
      <c r="Q176" s="155"/>
    </row>
    <row r="177" spans="1:17" s="154" customFormat="1" x14ac:dyDescent="0.25">
      <c r="A177" s="155"/>
      <c r="B177" s="155"/>
      <c r="C177" s="155"/>
      <c r="D177" s="155"/>
      <c r="E177" s="155"/>
      <c r="F177" s="155"/>
      <c r="G177" s="155"/>
      <c r="H177" s="155"/>
      <c r="I177" s="155"/>
      <c r="J177" s="155"/>
      <c r="K177" s="155"/>
      <c r="L177" s="155"/>
      <c r="M177" s="155"/>
      <c r="N177" s="155"/>
      <c r="O177" s="155"/>
      <c r="P177" s="155"/>
      <c r="Q177" s="155"/>
    </row>
    <row r="178" spans="1:17" s="154" customFormat="1" x14ac:dyDescent="0.25">
      <c r="A178" s="155"/>
      <c r="B178" s="155"/>
      <c r="C178" s="155"/>
      <c r="D178" s="155"/>
      <c r="E178" s="155"/>
      <c r="F178" s="155"/>
      <c r="G178" s="155"/>
      <c r="H178" s="155"/>
      <c r="I178" s="155"/>
      <c r="J178" s="155"/>
      <c r="K178" s="155"/>
      <c r="L178" s="155"/>
      <c r="M178" s="155"/>
      <c r="N178" s="155"/>
      <c r="O178" s="155"/>
      <c r="P178" s="155"/>
      <c r="Q178" s="155"/>
    </row>
    <row r="179" spans="1:17" s="154" customFormat="1" x14ac:dyDescent="0.25">
      <c r="A179" s="155"/>
      <c r="B179" s="155"/>
      <c r="C179" s="155"/>
      <c r="D179" s="155"/>
      <c r="E179" s="155"/>
      <c r="F179" s="155"/>
      <c r="G179" s="155"/>
      <c r="H179" s="155"/>
      <c r="I179" s="155"/>
      <c r="J179" s="155"/>
      <c r="K179" s="155"/>
      <c r="L179" s="155"/>
      <c r="M179" s="155"/>
      <c r="N179" s="155"/>
      <c r="O179" s="155"/>
      <c r="P179" s="155"/>
      <c r="Q179" s="155"/>
    </row>
    <row r="180" spans="1:17" s="154" customFormat="1" x14ac:dyDescent="0.25"/>
    <row r="181" spans="1:17" s="154" customFormat="1" x14ac:dyDescent="0.25"/>
    <row r="182" spans="1:17" s="154" customFormat="1" x14ac:dyDescent="0.25"/>
    <row r="183" spans="1:17" s="154" customFormat="1" x14ac:dyDescent="0.25"/>
    <row r="184" spans="1:17" s="154" customFormat="1" x14ac:dyDescent="0.25"/>
    <row r="185" spans="1:17" s="154" customFormat="1" x14ac:dyDescent="0.25"/>
    <row r="186" spans="1:17" s="154" customFormat="1" x14ac:dyDescent="0.25"/>
    <row r="187" spans="1:17" s="154" customFormat="1" x14ac:dyDescent="0.25"/>
    <row r="188" spans="1:17" s="154" customFormat="1" x14ac:dyDescent="0.25"/>
    <row r="189" spans="1:17" s="154" customFormat="1" x14ac:dyDescent="0.25"/>
    <row r="190" spans="1:17" s="154" customFormat="1" x14ac:dyDescent="0.25"/>
    <row r="191" spans="1:17" s="154" customFormat="1" x14ac:dyDescent="0.25"/>
    <row r="192" spans="1:17" s="154" customFormat="1" x14ac:dyDescent="0.25"/>
    <row r="193" s="154" customFormat="1" x14ac:dyDescent="0.25"/>
    <row r="194" s="154" customFormat="1" x14ac:dyDescent="0.25"/>
    <row r="195" s="154" customFormat="1" x14ac:dyDescent="0.25"/>
    <row r="196" s="154" customFormat="1" x14ac:dyDescent="0.25"/>
    <row r="197" s="154" customFormat="1" x14ac:dyDescent="0.25"/>
    <row r="198" s="154" customFormat="1" x14ac:dyDescent="0.25"/>
    <row r="199" s="154" customFormat="1" x14ac:dyDescent="0.25"/>
    <row r="200" s="154" customFormat="1" x14ac:dyDescent="0.25"/>
    <row r="201" s="154" customFormat="1" x14ac:dyDescent="0.25"/>
    <row r="202" s="154" customFormat="1" x14ac:dyDescent="0.25"/>
    <row r="203" s="154" customFormat="1" x14ac:dyDescent="0.25"/>
    <row r="204" s="154" customFormat="1" x14ac:dyDescent="0.25"/>
    <row r="205" s="154" customFormat="1" x14ac:dyDescent="0.25"/>
    <row r="206" s="154" customFormat="1" x14ac:dyDescent="0.25"/>
    <row r="207" s="154" customFormat="1" x14ac:dyDescent="0.25"/>
    <row r="208" s="154" customFormat="1" x14ac:dyDescent="0.25"/>
    <row r="209" s="154" customFormat="1" x14ac:dyDescent="0.25"/>
    <row r="210" s="154" customFormat="1" x14ac:dyDescent="0.25"/>
    <row r="211" s="154" customFormat="1" x14ac:dyDescent="0.25"/>
    <row r="212" s="154" customFormat="1" x14ac:dyDescent="0.25"/>
    <row r="213" s="154" customFormat="1" x14ac:dyDescent="0.25"/>
    <row r="214" s="154" customFormat="1" x14ac:dyDescent="0.25"/>
    <row r="215" s="154" customFormat="1" x14ac:dyDescent="0.25"/>
    <row r="216" s="154" customFormat="1" x14ac:dyDescent="0.25"/>
    <row r="217" s="154" customFormat="1" x14ac:dyDescent="0.25"/>
    <row r="218" s="154" customFormat="1" x14ac:dyDescent="0.25"/>
    <row r="219" s="154" customFormat="1" x14ac:dyDescent="0.25"/>
    <row r="220" s="154" customFormat="1" x14ac:dyDescent="0.25"/>
    <row r="221" s="154" customFormat="1" x14ac:dyDescent="0.25"/>
    <row r="222" s="154" customFormat="1" x14ac:dyDescent="0.25"/>
    <row r="223" s="154" customFormat="1" x14ac:dyDescent="0.25"/>
    <row r="224" s="154" customFormat="1" x14ac:dyDescent="0.25"/>
    <row r="225" s="154" customFormat="1" x14ac:dyDescent="0.25"/>
    <row r="226" s="154" customFormat="1" x14ac:dyDescent="0.25"/>
    <row r="227" s="154" customFormat="1" x14ac:dyDescent="0.25"/>
    <row r="228" s="154" customFormat="1" x14ac:dyDescent="0.25"/>
    <row r="229" s="154" customFormat="1" x14ac:dyDescent="0.25"/>
    <row r="230" s="154" customFormat="1" x14ac:dyDescent="0.25"/>
    <row r="231" s="154" customFormat="1" x14ac:dyDescent="0.25"/>
    <row r="232" s="154" customFormat="1" x14ac:dyDescent="0.25"/>
    <row r="233" s="154" customFormat="1" x14ac:dyDescent="0.25"/>
    <row r="234" s="154" customFormat="1" x14ac:dyDescent="0.25"/>
    <row r="235" s="154" customFormat="1" x14ac:dyDescent="0.25"/>
    <row r="236" s="154" customFormat="1" x14ac:dyDescent="0.25"/>
    <row r="237" s="154" customFormat="1" x14ac:dyDescent="0.25"/>
    <row r="238" s="154" customFormat="1" x14ac:dyDescent="0.25"/>
    <row r="239" s="154" customFormat="1" x14ac:dyDescent="0.25"/>
    <row r="240" s="154" customFormat="1" x14ac:dyDescent="0.25"/>
    <row r="241" s="154" customFormat="1" x14ac:dyDescent="0.25"/>
    <row r="242" s="154" customFormat="1" x14ac:dyDescent="0.25"/>
    <row r="243" s="154" customFormat="1" x14ac:dyDescent="0.25"/>
    <row r="244" s="154" customFormat="1" x14ac:dyDescent="0.25"/>
    <row r="245" s="154" customFormat="1" x14ac:dyDescent="0.25"/>
    <row r="246" s="154" customFormat="1" x14ac:dyDescent="0.25"/>
    <row r="247" s="154" customFormat="1" x14ac:dyDescent="0.25"/>
    <row r="248" s="154" customFormat="1" x14ac:dyDescent="0.25"/>
    <row r="249" s="154" customFormat="1" x14ac:dyDescent="0.25"/>
    <row r="250" s="154" customFormat="1" x14ac:dyDescent="0.25"/>
    <row r="251" s="154" customFormat="1" x14ac:dyDescent="0.25"/>
    <row r="252" s="154" customFormat="1" x14ac:dyDescent="0.25"/>
    <row r="253" s="154" customFormat="1" x14ac:dyDescent="0.25"/>
    <row r="254" s="154" customFormat="1" x14ac:dyDescent="0.25"/>
    <row r="255" s="154" customFormat="1" x14ac:dyDescent="0.25"/>
    <row r="256" s="154" customFormat="1" x14ac:dyDescent="0.25"/>
    <row r="257" s="154" customFormat="1" x14ac:dyDescent="0.25"/>
    <row r="258" s="154" customFormat="1" x14ac:dyDescent="0.25"/>
    <row r="259" s="154" customFormat="1" x14ac:dyDescent="0.25"/>
    <row r="260" s="154" customFormat="1" x14ac:dyDescent="0.25"/>
    <row r="261" s="154" customFormat="1" x14ac:dyDescent="0.25"/>
    <row r="262" s="154" customFormat="1" x14ac:dyDescent="0.25"/>
    <row r="263" s="154" customFormat="1" x14ac:dyDescent="0.25"/>
    <row r="264" s="154" customFormat="1" x14ac:dyDescent="0.25"/>
    <row r="265" s="154" customFormat="1" x14ac:dyDescent="0.25"/>
    <row r="266" s="154" customFormat="1" x14ac:dyDescent="0.25"/>
    <row r="267" s="154" customFormat="1" x14ac:dyDescent="0.25"/>
    <row r="268" s="154" customFormat="1" x14ac:dyDescent="0.25"/>
    <row r="269" s="154" customFormat="1" x14ac:dyDescent="0.25"/>
    <row r="270" s="154" customFormat="1" x14ac:dyDescent="0.25"/>
    <row r="271" s="154" customFormat="1" x14ac:dyDescent="0.25"/>
    <row r="272" s="154" customFormat="1" x14ac:dyDescent="0.25"/>
    <row r="273" s="154" customFormat="1" x14ac:dyDescent="0.25"/>
    <row r="274" s="154" customFormat="1" x14ac:dyDescent="0.25"/>
    <row r="275" s="154" customFormat="1" x14ac:dyDescent="0.25"/>
    <row r="276" s="154" customFormat="1" x14ac:dyDescent="0.25"/>
    <row r="277" s="154" customFormat="1" x14ac:dyDescent="0.25"/>
    <row r="278" s="154" customFormat="1" x14ac:dyDescent="0.25"/>
    <row r="279" s="154" customFormat="1" x14ac:dyDescent="0.25"/>
    <row r="280" s="154" customFormat="1" x14ac:dyDescent="0.25"/>
    <row r="281" s="154" customFormat="1" x14ac:dyDescent="0.25"/>
    <row r="282" s="154" customFormat="1" x14ac:dyDescent="0.25"/>
    <row r="283" s="154" customFormat="1" x14ac:dyDescent="0.25"/>
    <row r="284" s="154" customFormat="1" x14ac:dyDescent="0.25"/>
    <row r="285" s="154" customFormat="1" x14ac:dyDescent="0.25"/>
    <row r="286" s="154" customFormat="1" x14ac:dyDescent="0.25"/>
    <row r="287" s="154" customFormat="1" x14ac:dyDescent="0.25"/>
    <row r="288" s="154" customFormat="1" x14ac:dyDescent="0.25"/>
    <row r="289" s="154" customFormat="1" x14ac:dyDescent="0.25"/>
    <row r="290" s="154" customFormat="1" x14ac:dyDescent="0.25"/>
    <row r="291" s="154" customFormat="1" x14ac:dyDescent="0.25"/>
    <row r="292" s="154" customFormat="1" x14ac:dyDescent="0.25"/>
    <row r="293" s="154" customFormat="1" x14ac:dyDescent="0.25"/>
    <row r="294" s="154" customFormat="1" x14ac:dyDescent="0.25"/>
    <row r="295" s="154" customFormat="1" x14ac:dyDescent="0.25"/>
    <row r="296" s="154" customFormat="1" x14ac:dyDescent="0.25"/>
    <row r="297" s="154" customFormat="1" x14ac:dyDescent="0.25"/>
    <row r="298" s="154" customFormat="1" x14ac:dyDescent="0.25"/>
    <row r="299" s="154" customFormat="1" x14ac:dyDescent="0.25"/>
    <row r="300" s="154" customFormat="1" x14ac:dyDescent="0.25"/>
    <row r="301" s="154" customFormat="1" x14ac:dyDescent="0.25"/>
    <row r="302" s="154" customFormat="1" x14ac:dyDescent="0.25"/>
    <row r="303" s="154" customFormat="1" x14ac:dyDescent="0.25"/>
    <row r="304" s="154" customFormat="1" x14ac:dyDescent="0.25"/>
    <row r="305" s="154" customFormat="1" x14ac:dyDescent="0.25"/>
    <row r="306" s="154" customFormat="1" x14ac:dyDescent="0.25"/>
    <row r="307" s="154" customFormat="1" x14ac:dyDescent="0.25"/>
    <row r="308" s="154" customFormat="1" x14ac:dyDescent="0.25"/>
    <row r="309" s="154" customFormat="1" x14ac:dyDescent="0.25"/>
    <row r="310" s="154" customFormat="1" x14ac:dyDescent="0.25"/>
    <row r="311" s="154" customFormat="1" x14ac:dyDescent="0.25"/>
    <row r="312" s="154" customFormat="1" x14ac:dyDescent="0.25"/>
    <row r="313" s="154" customFormat="1" x14ac:dyDescent="0.25"/>
    <row r="314" s="154" customFormat="1" x14ac:dyDescent="0.25"/>
    <row r="315" s="154" customFormat="1" x14ac:dyDescent="0.25"/>
    <row r="316" s="154" customFormat="1" x14ac:dyDescent="0.25"/>
    <row r="317" s="154" customFormat="1" x14ac:dyDescent="0.25"/>
    <row r="318" s="154" customFormat="1" x14ac:dyDescent="0.25"/>
    <row r="319" s="154" customFormat="1" x14ac:dyDescent="0.25"/>
    <row r="320" s="154" customFormat="1" x14ac:dyDescent="0.25"/>
    <row r="321" s="154" customFormat="1" x14ac:dyDescent="0.25"/>
    <row r="322" s="154" customFormat="1" x14ac:dyDescent="0.25"/>
    <row r="323" s="154" customFormat="1" x14ac:dyDescent="0.25"/>
    <row r="324" s="154" customFormat="1" x14ac:dyDescent="0.25"/>
    <row r="325" s="154" customFormat="1" x14ac:dyDescent="0.25"/>
    <row r="326" s="154" customFormat="1" x14ac:dyDescent="0.25"/>
    <row r="327" s="154" customFormat="1" x14ac:dyDescent="0.25"/>
    <row r="328" s="154" customFormat="1" x14ac:dyDescent="0.25"/>
    <row r="329" s="154" customFormat="1" x14ac:dyDescent="0.25"/>
    <row r="330" s="154" customFormat="1" x14ac:dyDescent="0.25"/>
    <row r="331" s="154" customFormat="1" x14ac:dyDescent="0.25"/>
    <row r="332" s="154" customFormat="1" x14ac:dyDescent="0.25"/>
    <row r="333" s="154" customFormat="1" x14ac:dyDescent="0.25"/>
    <row r="334" s="154" customFormat="1" x14ac:dyDescent="0.25"/>
    <row r="335" s="154" customFormat="1" x14ac:dyDescent="0.25"/>
    <row r="336" s="154" customFormat="1" x14ac:dyDescent="0.25"/>
    <row r="337" s="154" customFormat="1" x14ac:dyDescent="0.25"/>
    <row r="338" s="154" customFormat="1" x14ac:dyDescent="0.25"/>
    <row r="339" s="154" customFormat="1" x14ac:dyDescent="0.25"/>
    <row r="340" s="154" customFormat="1" x14ac:dyDescent="0.25"/>
    <row r="341" s="154" customFormat="1" x14ac:dyDescent="0.25"/>
    <row r="342" s="154" customFormat="1" x14ac:dyDescent="0.25"/>
    <row r="343" s="154" customFormat="1" x14ac:dyDescent="0.25"/>
    <row r="344" s="154" customFormat="1" x14ac:dyDescent="0.25"/>
    <row r="345" s="154" customFormat="1" x14ac:dyDescent="0.25"/>
    <row r="346" s="154" customFormat="1" x14ac:dyDescent="0.25"/>
    <row r="347" s="154" customFormat="1" x14ac:dyDescent="0.25"/>
    <row r="348" s="154" customFormat="1" x14ac:dyDescent="0.25"/>
    <row r="349" s="154" customFormat="1" x14ac:dyDescent="0.25"/>
    <row r="350" s="154" customFormat="1" x14ac:dyDescent="0.25"/>
    <row r="351" s="154" customFormat="1" x14ac:dyDescent="0.25"/>
    <row r="352" s="154" customFormat="1" x14ac:dyDescent="0.25"/>
    <row r="353" s="154" customFormat="1" x14ac:dyDescent="0.25"/>
    <row r="354" s="154" customFormat="1" x14ac:dyDescent="0.25"/>
    <row r="355" s="154" customFormat="1" x14ac:dyDescent="0.25"/>
    <row r="356" s="154" customFormat="1" x14ac:dyDescent="0.25"/>
  </sheetData>
  <sheetProtection algorithmName="SHA-512" hashValue="dQWCMsaaCh8OFW9ZYJPJBcUyY87g6BCDbd8FxiEH29DW0h+OlAx31yLvbLlvWOGnKqERIMFvZU0WNtXutZfrUg==" saltValue="pO7wzO0wPgMSmbRtB9zNHw==" spinCount="100000" sheet="1"/>
  <mergeCells count="552">
    <mergeCell ref="A1:C1"/>
    <mergeCell ref="D1:O1"/>
    <mergeCell ref="P1:Q1"/>
    <mergeCell ref="A2:Q2"/>
    <mergeCell ref="A132:Q132"/>
    <mergeCell ref="A133:F133"/>
    <mergeCell ref="A129:Q129"/>
    <mergeCell ref="L109:L110"/>
    <mergeCell ref="L111:L112"/>
    <mergeCell ref="F117:F120"/>
    <mergeCell ref="K4:Q4"/>
    <mergeCell ref="K7:Q7"/>
    <mergeCell ref="F8:J8"/>
    <mergeCell ref="K8:Q8"/>
    <mergeCell ref="F7:J7"/>
    <mergeCell ref="K5:Q5"/>
    <mergeCell ref="F6:J6"/>
    <mergeCell ref="A3:E3"/>
    <mergeCell ref="F3:J3"/>
    <mergeCell ref="N9:N10"/>
    <mergeCell ref="K3:Q3"/>
    <mergeCell ref="K6:Q6"/>
    <mergeCell ref="O9:P9"/>
    <mergeCell ref="Q9:Q10"/>
    <mergeCell ref="A113:C116"/>
    <mergeCell ref="B146:E146"/>
    <mergeCell ref="B147:E147"/>
    <mergeCell ref="L119:L120"/>
    <mergeCell ref="L121:L122"/>
    <mergeCell ref="L123:L124"/>
    <mergeCell ref="L125:L126"/>
    <mergeCell ref="L127:L128"/>
    <mergeCell ref="A117:C120"/>
    <mergeCell ref="D117:E120"/>
    <mergeCell ref="D113:E116"/>
    <mergeCell ref="F113:F116"/>
    <mergeCell ref="G113:G116"/>
    <mergeCell ref="H113:H116"/>
    <mergeCell ref="I113:I116"/>
    <mergeCell ref="F125:F128"/>
    <mergeCell ref="G125:G128"/>
    <mergeCell ref="H125:H128"/>
    <mergeCell ref="I125:I128"/>
    <mergeCell ref="D11:E12"/>
    <mergeCell ref="M14:M15"/>
    <mergeCell ref="L96:L97"/>
    <mergeCell ref="L98:L99"/>
    <mergeCell ref="L100:L101"/>
    <mergeCell ref="L102:L104"/>
    <mergeCell ref="L105:L106"/>
    <mergeCell ref="L107:L108"/>
    <mergeCell ref="L115:L116"/>
    <mergeCell ref="L113:L114"/>
    <mergeCell ref="I14:I15"/>
    <mergeCell ref="G14:G15"/>
    <mergeCell ref="H14:H15"/>
    <mergeCell ref="H18:H19"/>
    <mergeCell ref="I18:I19"/>
    <mergeCell ref="K14:K15"/>
    <mergeCell ref="L14:L15"/>
    <mergeCell ref="H20:H22"/>
    <mergeCell ref="I20:I22"/>
    <mergeCell ref="K20:K21"/>
    <mergeCell ref="F39:F41"/>
    <mergeCell ref="G39:G41"/>
    <mergeCell ref="H39:H41"/>
    <mergeCell ref="I39:I41"/>
    <mergeCell ref="A109:C112"/>
    <mergeCell ref="D109:E112"/>
    <mergeCell ref="F109:F112"/>
    <mergeCell ref="Q11:Q12"/>
    <mergeCell ref="A156:F156"/>
    <mergeCell ref="A157:F157"/>
    <mergeCell ref="B158:F158"/>
    <mergeCell ref="A151:F151"/>
    <mergeCell ref="A152:F152"/>
    <mergeCell ref="A139:F139"/>
    <mergeCell ref="B140:E140"/>
    <mergeCell ref="B141:E141"/>
    <mergeCell ref="B143:F143"/>
    <mergeCell ref="J11:J12"/>
    <mergeCell ref="M9:M12"/>
    <mergeCell ref="O11:O12"/>
    <mergeCell ref="K18:K19"/>
    <mergeCell ref="L18:L19"/>
    <mergeCell ref="G20:G22"/>
    <mergeCell ref="N20:N22"/>
    <mergeCell ref="I16:I17"/>
    <mergeCell ref="K16:K17"/>
    <mergeCell ref="P11:P12"/>
    <mergeCell ref="L9:L12"/>
    <mergeCell ref="F4:J4"/>
    <mergeCell ref="F11:F12"/>
    <mergeCell ref="H11:H12"/>
    <mergeCell ref="I11:I12"/>
    <mergeCell ref="A4:E4"/>
    <mergeCell ref="A11:C12"/>
    <mergeCell ref="A7:E8"/>
    <mergeCell ref="A13:Q13"/>
    <mergeCell ref="A14:C19"/>
    <mergeCell ref="O14:O15"/>
    <mergeCell ref="F16:F17"/>
    <mergeCell ref="G16:G17"/>
    <mergeCell ref="H16:H17"/>
    <mergeCell ref="F18:F19"/>
    <mergeCell ref="G18:G19"/>
    <mergeCell ref="A5:E6"/>
    <mergeCell ref="F5:J5"/>
    <mergeCell ref="F14:F15"/>
    <mergeCell ref="K11:K12"/>
    <mergeCell ref="A9:F10"/>
    <mergeCell ref="G9:I10"/>
    <mergeCell ref="J9:K10"/>
    <mergeCell ref="G11:G12"/>
    <mergeCell ref="N11:N12"/>
    <mergeCell ref="N14:N15"/>
    <mergeCell ref="N16:N17"/>
    <mergeCell ref="O16:O17"/>
    <mergeCell ref="L23:L24"/>
    <mergeCell ref="M23:M25"/>
    <mergeCell ref="L16:L17"/>
    <mergeCell ref="M16:M17"/>
    <mergeCell ref="L20:L21"/>
    <mergeCell ref="M20:M22"/>
    <mergeCell ref="O20:O22"/>
    <mergeCell ref="M18:M19"/>
    <mergeCell ref="N18:N19"/>
    <mergeCell ref="O18:O19"/>
    <mergeCell ref="A24:C25"/>
    <mergeCell ref="P24:P25"/>
    <mergeCell ref="A23:C23"/>
    <mergeCell ref="F23:F25"/>
    <mergeCell ref="G23:G25"/>
    <mergeCell ref="H23:H25"/>
    <mergeCell ref="I23:I25"/>
    <mergeCell ref="K23:K24"/>
    <mergeCell ref="D20:E25"/>
    <mergeCell ref="F20:F22"/>
    <mergeCell ref="N23:N25"/>
    <mergeCell ref="O23:O25"/>
    <mergeCell ref="P21:P22"/>
    <mergeCell ref="A22:C22"/>
    <mergeCell ref="A20:C21"/>
    <mergeCell ref="A26:C31"/>
    <mergeCell ref="D26:E31"/>
    <mergeCell ref="F26:F27"/>
    <mergeCell ref="G26:G27"/>
    <mergeCell ref="H26:H27"/>
    <mergeCell ref="I26:I27"/>
    <mergeCell ref="M26:M27"/>
    <mergeCell ref="N26:N27"/>
    <mergeCell ref="O26:O27"/>
    <mergeCell ref="F30:F31"/>
    <mergeCell ref="G30:G31"/>
    <mergeCell ref="H30:H31"/>
    <mergeCell ref="I30:I31"/>
    <mergeCell ref="M30:M31"/>
    <mergeCell ref="N30:N31"/>
    <mergeCell ref="O30:O31"/>
    <mergeCell ref="P26:P27"/>
    <mergeCell ref="F28:F29"/>
    <mergeCell ref="G28:G29"/>
    <mergeCell ref="H28:H29"/>
    <mergeCell ref="I28:I29"/>
    <mergeCell ref="M28:M29"/>
    <mergeCell ref="N28:N29"/>
    <mergeCell ref="O28:O29"/>
    <mergeCell ref="P28:P29"/>
    <mergeCell ref="P30:P31"/>
    <mergeCell ref="A32:Q32"/>
    <mergeCell ref="A33:C41"/>
    <mergeCell ref="D33:E41"/>
    <mergeCell ref="F33:F35"/>
    <mergeCell ref="G33:G35"/>
    <mergeCell ref="H33:H35"/>
    <mergeCell ref="I33:I35"/>
    <mergeCell ref="K33:K34"/>
    <mergeCell ref="L33:L34"/>
    <mergeCell ref="M33:M35"/>
    <mergeCell ref="N33:N35"/>
    <mergeCell ref="O33:O35"/>
    <mergeCell ref="P34:P35"/>
    <mergeCell ref="F36:F38"/>
    <mergeCell ref="G36:G38"/>
    <mergeCell ref="H36:H38"/>
    <mergeCell ref="I36:I38"/>
    <mergeCell ref="K36:K37"/>
    <mergeCell ref="L36:L37"/>
    <mergeCell ref="M36:M38"/>
    <mergeCell ref="N36:N38"/>
    <mergeCell ref="O36:O38"/>
    <mergeCell ref="P37:P38"/>
    <mergeCell ref="K39:K40"/>
    <mergeCell ref="L39:L40"/>
    <mergeCell ref="M39:M41"/>
    <mergeCell ref="N39:N41"/>
    <mergeCell ref="O39:O41"/>
    <mergeCell ref="G45:G47"/>
    <mergeCell ref="H45:H47"/>
    <mergeCell ref="I45:I47"/>
    <mergeCell ref="M48:M50"/>
    <mergeCell ref="N48:N50"/>
    <mergeCell ref="G48:G50"/>
    <mergeCell ref="H48:H50"/>
    <mergeCell ref="I48:I50"/>
    <mergeCell ref="K48:K49"/>
    <mergeCell ref="L48:L49"/>
    <mergeCell ref="A51:Q51"/>
    <mergeCell ref="P40:P41"/>
    <mergeCell ref="A42:C50"/>
    <mergeCell ref="D42:E50"/>
    <mergeCell ref="F42:F44"/>
    <mergeCell ref="G42:G44"/>
    <mergeCell ref="H42:H44"/>
    <mergeCell ref="I42:I44"/>
    <mergeCell ref="N42:N44"/>
    <mergeCell ref="O42:O44"/>
    <mergeCell ref="P43:P44"/>
    <mergeCell ref="K45:K46"/>
    <mergeCell ref="L45:L46"/>
    <mergeCell ref="K42:K43"/>
    <mergeCell ref="L42:L43"/>
    <mergeCell ref="M42:M44"/>
    <mergeCell ref="M45:M47"/>
    <mergeCell ref="N45:N47"/>
    <mergeCell ref="O45:O47"/>
    <mergeCell ref="P46:P47"/>
    <mergeCell ref="F48:F50"/>
    <mergeCell ref="O48:O50"/>
    <mergeCell ref="P49:P50"/>
    <mergeCell ref="F45:F47"/>
    <mergeCell ref="G55:G57"/>
    <mergeCell ref="H55:H57"/>
    <mergeCell ref="I55:I57"/>
    <mergeCell ref="D52:E54"/>
    <mergeCell ref="P56:P57"/>
    <mergeCell ref="K52:K53"/>
    <mergeCell ref="L52:L53"/>
    <mergeCell ref="M52:M54"/>
    <mergeCell ref="N52:N54"/>
    <mergeCell ref="O52:O54"/>
    <mergeCell ref="P53:P54"/>
    <mergeCell ref="K55:K56"/>
    <mergeCell ref="L55:L56"/>
    <mergeCell ref="M55:M57"/>
    <mergeCell ref="N55:N57"/>
    <mergeCell ref="O55:O57"/>
    <mergeCell ref="P59:P60"/>
    <mergeCell ref="A61:C61"/>
    <mergeCell ref="D61:E62"/>
    <mergeCell ref="F61:F62"/>
    <mergeCell ref="G61:G62"/>
    <mergeCell ref="H61:H62"/>
    <mergeCell ref="M58:M60"/>
    <mergeCell ref="N58:N60"/>
    <mergeCell ref="O58:O60"/>
    <mergeCell ref="L58:L59"/>
    <mergeCell ref="A62:C62"/>
    <mergeCell ref="I61:I62"/>
    <mergeCell ref="F58:F60"/>
    <mergeCell ref="G58:G60"/>
    <mergeCell ref="H58:H60"/>
    <mergeCell ref="I58:I60"/>
    <mergeCell ref="K58:K59"/>
    <mergeCell ref="O61:O62"/>
    <mergeCell ref="A52:C60"/>
    <mergeCell ref="F52:F54"/>
    <mergeCell ref="G52:G54"/>
    <mergeCell ref="H52:H54"/>
    <mergeCell ref="I52:I54"/>
    <mergeCell ref="F55:F57"/>
    <mergeCell ref="J61:J62"/>
    <mergeCell ref="A66:C66"/>
    <mergeCell ref="D66:E69"/>
    <mergeCell ref="A67:C67"/>
    <mergeCell ref="F67:F68"/>
    <mergeCell ref="G67:G68"/>
    <mergeCell ref="I65:I66"/>
    <mergeCell ref="I67:I68"/>
    <mergeCell ref="A64:Q64"/>
    <mergeCell ref="P61:P62"/>
    <mergeCell ref="K61:K62"/>
    <mergeCell ref="L61:L62"/>
    <mergeCell ref="M61:M62"/>
    <mergeCell ref="N61:N62"/>
    <mergeCell ref="M67:M68"/>
    <mergeCell ref="N67:N68"/>
    <mergeCell ref="O67:O68"/>
    <mergeCell ref="P67:P68"/>
    <mergeCell ref="M65:M66"/>
    <mergeCell ref="Q61:Q62"/>
    <mergeCell ref="A63:Q63"/>
    <mergeCell ref="I69:I70"/>
    <mergeCell ref="M69:M70"/>
    <mergeCell ref="N69:N70"/>
    <mergeCell ref="P65:P66"/>
    <mergeCell ref="A68:C68"/>
    <mergeCell ref="A69:C69"/>
    <mergeCell ref="F69:F70"/>
    <mergeCell ref="G69:G70"/>
    <mergeCell ref="H69:H70"/>
    <mergeCell ref="A70:C70"/>
    <mergeCell ref="D70:E70"/>
    <mergeCell ref="P69:P70"/>
    <mergeCell ref="A65:C65"/>
    <mergeCell ref="D65:E65"/>
    <mergeCell ref="F65:F66"/>
    <mergeCell ref="G65:G66"/>
    <mergeCell ref="H65:H66"/>
    <mergeCell ref="N65:N66"/>
    <mergeCell ref="H67:H68"/>
    <mergeCell ref="O65:O66"/>
    <mergeCell ref="D71:E71"/>
    <mergeCell ref="O69:O70"/>
    <mergeCell ref="F71:F72"/>
    <mergeCell ref="G71:G72"/>
    <mergeCell ref="H71:H72"/>
    <mergeCell ref="I71:I72"/>
    <mergeCell ref="M71:M72"/>
    <mergeCell ref="N71:N72"/>
    <mergeCell ref="O71:O72"/>
    <mergeCell ref="P71:P72"/>
    <mergeCell ref="P77:P78"/>
    <mergeCell ref="M73:M74"/>
    <mergeCell ref="A76:C76"/>
    <mergeCell ref="D76:E76"/>
    <mergeCell ref="M79:M80"/>
    <mergeCell ref="N73:N74"/>
    <mergeCell ref="O73:O74"/>
    <mergeCell ref="A78:C78"/>
    <mergeCell ref="A79:C79"/>
    <mergeCell ref="F79:F80"/>
    <mergeCell ref="I79:I80"/>
    <mergeCell ref="A77:C77"/>
    <mergeCell ref="A80:C80"/>
    <mergeCell ref="G79:G80"/>
    <mergeCell ref="H79:H80"/>
    <mergeCell ref="A72:C75"/>
    <mergeCell ref="D72:E75"/>
    <mergeCell ref="F73:F74"/>
    <mergeCell ref="I73:I74"/>
    <mergeCell ref="F75:F76"/>
    <mergeCell ref="G75:G76"/>
    <mergeCell ref="H75:H76"/>
    <mergeCell ref="A71:C71"/>
    <mergeCell ref="P94:P95"/>
    <mergeCell ref="I96:I97"/>
    <mergeCell ref="M96:M97"/>
    <mergeCell ref="N96:N97"/>
    <mergeCell ref="A90:Q90"/>
    <mergeCell ref="M94:M95"/>
    <mergeCell ref="N94:N95"/>
    <mergeCell ref="O94:O95"/>
    <mergeCell ref="P96:P97"/>
    <mergeCell ref="A93:Q93"/>
    <mergeCell ref="M91:M92"/>
    <mergeCell ref="A91:C92"/>
    <mergeCell ref="D91:E92"/>
    <mergeCell ref="I91:I92"/>
    <mergeCell ref="O91:O92"/>
    <mergeCell ref="P91:P92"/>
    <mergeCell ref="L94:L95"/>
    <mergeCell ref="I94:I95"/>
    <mergeCell ref="A82:C82"/>
    <mergeCell ref="O96:O97"/>
    <mergeCell ref="M98:M99"/>
    <mergeCell ref="N98:N99"/>
    <mergeCell ref="O98:O99"/>
    <mergeCell ref="N84:N89"/>
    <mergeCell ref="O84:O89"/>
    <mergeCell ref="A98:C101"/>
    <mergeCell ref="D98:E101"/>
    <mergeCell ref="F98:F101"/>
    <mergeCell ref="G98:G101"/>
    <mergeCell ref="G81:G82"/>
    <mergeCell ref="H81:H82"/>
    <mergeCell ref="F91:F92"/>
    <mergeCell ref="G91:G92"/>
    <mergeCell ref="H91:H92"/>
    <mergeCell ref="A94:C95"/>
    <mergeCell ref="D94:E95"/>
    <mergeCell ref="F94:F95"/>
    <mergeCell ref="G94:G95"/>
    <mergeCell ref="H94:H95"/>
    <mergeCell ref="F81:F82"/>
    <mergeCell ref="A89:C89"/>
    <mergeCell ref="A81:C81"/>
    <mergeCell ref="I105:I108"/>
    <mergeCell ref="M105:M106"/>
    <mergeCell ref="N105:N106"/>
    <mergeCell ref="O105:O106"/>
    <mergeCell ref="K84:K86"/>
    <mergeCell ref="L84:L86"/>
    <mergeCell ref="A85:C88"/>
    <mergeCell ref="A84:C84"/>
    <mergeCell ref="J84:J86"/>
    <mergeCell ref="A96:C97"/>
    <mergeCell ref="D96:E97"/>
    <mergeCell ref="F96:F97"/>
    <mergeCell ref="G96:G97"/>
    <mergeCell ref="H96:H97"/>
    <mergeCell ref="A105:C108"/>
    <mergeCell ref="D105:E108"/>
    <mergeCell ref="F105:F108"/>
    <mergeCell ref="G105:G108"/>
    <mergeCell ref="H105:H108"/>
    <mergeCell ref="P98:P101"/>
    <mergeCell ref="M100:M101"/>
    <mergeCell ref="N100:N101"/>
    <mergeCell ref="A102:C104"/>
    <mergeCell ref="D102:E104"/>
    <mergeCell ref="F102:F104"/>
    <mergeCell ref="G102:G104"/>
    <mergeCell ref="I102:I104"/>
    <mergeCell ref="H98:H101"/>
    <mergeCell ref="I98:I101"/>
    <mergeCell ref="O102:O104"/>
    <mergeCell ref="H103:H104"/>
    <mergeCell ref="P103:P104"/>
    <mergeCell ref="O100:O101"/>
    <mergeCell ref="P105:P108"/>
    <mergeCell ref="K102:K103"/>
    <mergeCell ref="M102:M104"/>
    <mergeCell ref="N102:N104"/>
    <mergeCell ref="N107:N108"/>
    <mergeCell ref="O107:O108"/>
    <mergeCell ref="P113:P116"/>
    <mergeCell ref="M115:M116"/>
    <mergeCell ref="N115:N116"/>
    <mergeCell ref="O115:O116"/>
    <mergeCell ref="M109:M110"/>
    <mergeCell ref="M107:M108"/>
    <mergeCell ref="N109:N110"/>
    <mergeCell ref="O113:O114"/>
    <mergeCell ref="P109:P112"/>
    <mergeCell ref="M111:M112"/>
    <mergeCell ref="N111:N112"/>
    <mergeCell ref="O111:O112"/>
    <mergeCell ref="M113:M114"/>
    <mergeCell ref="N113:N114"/>
    <mergeCell ref="O109:O110"/>
    <mergeCell ref="G109:G112"/>
    <mergeCell ref="H109:H112"/>
    <mergeCell ref="I109:I112"/>
    <mergeCell ref="P125:P128"/>
    <mergeCell ref="P121:P124"/>
    <mergeCell ref="M123:M124"/>
    <mergeCell ref="N123:N124"/>
    <mergeCell ref="O123:O124"/>
    <mergeCell ref="A163:Q163"/>
    <mergeCell ref="A121:C124"/>
    <mergeCell ref="G133:J133"/>
    <mergeCell ref="Q130:Q131"/>
    <mergeCell ref="K130:K131"/>
    <mergeCell ref="L130:L131"/>
    <mergeCell ref="M130:M131"/>
    <mergeCell ref="N130:N131"/>
    <mergeCell ref="O130:O131"/>
    <mergeCell ref="P130:P131"/>
    <mergeCell ref="B153:F153"/>
    <mergeCell ref="A145:F145"/>
    <mergeCell ref="B159:F159"/>
    <mergeCell ref="B150:F150"/>
    <mergeCell ref="A125:C128"/>
    <mergeCell ref="D125:E128"/>
    <mergeCell ref="A164:Q164"/>
    <mergeCell ref="B154:F154"/>
    <mergeCell ref="B160:F160"/>
    <mergeCell ref="B144:F144"/>
    <mergeCell ref="B148:E148"/>
    <mergeCell ref="B149:F149"/>
    <mergeCell ref="N127:N128"/>
    <mergeCell ref="O127:O128"/>
    <mergeCell ref="B136:E136"/>
    <mergeCell ref="B137:E137"/>
    <mergeCell ref="B142:E142"/>
    <mergeCell ref="A155:F155"/>
    <mergeCell ref="M127:M128"/>
    <mergeCell ref="A130:C131"/>
    <mergeCell ref="H130:H131"/>
    <mergeCell ref="I130:I131"/>
    <mergeCell ref="J130:J131"/>
    <mergeCell ref="A161:Q162"/>
    <mergeCell ref="B138:F138"/>
    <mergeCell ref="D130:E131"/>
    <mergeCell ref="F130:F131"/>
    <mergeCell ref="G130:G131"/>
    <mergeCell ref="A134:F134"/>
    <mergeCell ref="B135:E135"/>
    <mergeCell ref="D14:E15"/>
    <mergeCell ref="D16:E19"/>
    <mergeCell ref="I81:I82"/>
    <mergeCell ref="H77:H78"/>
    <mergeCell ref="I77:I78"/>
    <mergeCell ref="P117:P120"/>
    <mergeCell ref="I75:I76"/>
    <mergeCell ref="G73:G74"/>
    <mergeCell ref="H73:H74"/>
    <mergeCell ref="D84:E89"/>
    <mergeCell ref="F84:F89"/>
    <mergeCell ref="G84:G89"/>
    <mergeCell ref="H84:H89"/>
    <mergeCell ref="I84:I89"/>
    <mergeCell ref="D77:E77"/>
    <mergeCell ref="F77:F78"/>
    <mergeCell ref="G77:G78"/>
    <mergeCell ref="D82:E82"/>
    <mergeCell ref="G117:G120"/>
    <mergeCell ref="H117:H120"/>
    <mergeCell ref="I117:I120"/>
    <mergeCell ref="M117:M118"/>
    <mergeCell ref="N117:N118"/>
    <mergeCell ref="L117:L118"/>
    <mergeCell ref="M125:M126"/>
    <mergeCell ref="N125:N126"/>
    <mergeCell ref="O117:O118"/>
    <mergeCell ref="O125:O126"/>
    <mergeCell ref="D121:E124"/>
    <mergeCell ref="F121:F124"/>
    <mergeCell ref="G121:G124"/>
    <mergeCell ref="H121:H124"/>
    <mergeCell ref="I121:I124"/>
    <mergeCell ref="O121:O122"/>
    <mergeCell ref="N121:N122"/>
    <mergeCell ref="M121:M122"/>
    <mergeCell ref="M119:M120"/>
    <mergeCell ref="N119:N120"/>
    <mergeCell ref="O119:O120"/>
    <mergeCell ref="P84:P89"/>
    <mergeCell ref="Q84:Q86"/>
    <mergeCell ref="J87:J89"/>
    <mergeCell ref="K87:K89"/>
    <mergeCell ref="L87:L89"/>
    <mergeCell ref="Q87:Q89"/>
    <mergeCell ref="D55:E60"/>
    <mergeCell ref="P79:P80"/>
    <mergeCell ref="N79:N80"/>
    <mergeCell ref="M84:M89"/>
    <mergeCell ref="N81:N82"/>
    <mergeCell ref="O81:O82"/>
    <mergeCell ref="P81:P82"/>
    <mergeCell ref="M81:M82"/>
    <mergeCell ref="P73:P74"/>
    <mergeCell ref="O75:O76"/>
    <mergeCell ref="P75:P76"/>
    <mergeCell ref="N75:N76"/>
    <mergeCell ref="M75:M76"/>
    <mergeCell ref="O79:O80"/>
    <mergeCell ref="M77:M78"/>
    <mergeCell ref="N77:N78"/>
    <mergeCell ref="D78:E81"/>
    <mergeCell ref="O77:O7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V2929"/>
  <sheetViews>
    <sheetView zoomScale="120" zoomScaleNormal="120" workbookViewId="0">
      <pane ySplit="12" topLeftCell="A89" activePane="bottomLeft" state="frozen"/>
      <selection pane="bottomLeft" activeCell="D1" sqref="D1:O1"/>
    </sheetView>
  </sheetViews>
  <sheetFormatPr defaultColWidth="9.33203125" defaultRowHeight="12.5" x14ac:dyDescent="0.25"/>
  <cols>
    <col min="1" max="9" width="9.33203125" style="149"/>
    <col min="10" max="10" width="13" style="149" customWidth="1"/>
    <col min="11" max="15" width="9.33203125" style="149"/>
    <col min="16" max="16" width="13.6640625" style="149" customWidth="1"/>
    <col min="17" max="17" width="12.33203125" style="149" customWidth="1"/>
    <col min="18" max="16384" width="9.33203125" style="149"/>
  </cols>
  <sheetData>
    <row r="1" spans="1:17" s="147" customFormat="1" ht="32.25" customHeight="1" x14ac:dyDescent="0.25">
      <c r="A1" s="819"/>
      <c r="B1" s="820"/>
      <c r="C1" s="820"/>
      <c r="D1" s="736" t="s">
        <v>1196</v>
      </c>
      <c r="E1" s="736"/>
      <c r="F1" s="736"/>
      <c r="G1" s="736"/>
      <c r="H1" s="736"/>
      <c r="I1" s="736"/>
      <c r="J1" s="736"/>
      <c r="K1" s="736"/>
      <c r="L1" s="736"/>
      <c r="M1" s="736"/>
      <c r="N1" s="736"/>
      <c r="O1" s="736"/>
      <c r="P1" s="737" t="str">
        <f>VERSION</f>
        <v>Release: 25.04.01</v>
      </c>
      <c r="Q1" s="738"/>
    </row>
    <row r="2" spans="1:17" s="148" customFormat="1" ht="15.5" x14ac:dyDescent="0.25">
      <c r="A2" s="739" t="s">
        <v>652</v>
      </c>
      <c r="B2" s="740"/>
      <c r="C2" s="740"/>
      <c r="D2" s="740"/>
      <c r="E2" s="740"/>
      <c r="F2" s="740"/>
      <c r="G2" s="740"/>
      <c r="H2" s="740"/>
      <c r="I2" s="740"/>
      <c r="J2" s="740"/>
      <c r="K2" s="740"/>
      <c r="L2" s="740"/>
      <c r="M2" s="740"/>
      <c r="N2" s="740"/>
      <c r="O2" s="740"/>
      <c r="P2" s="740"/>
      <c r="Q2" s="741"/>
    </row>
    <row r="3" spans="1:17" x14ac:dyDescent="0.25">
      <c r="A3" s="761" t="s">
        <v>664</v>
      </c>
      <c r="B3" s="762"/>
      <c r="C3" s="762"/>
      <c r="D3" s="762"/>
      <c r="E3" s="763"/>
      <c r="F3" s="702" t="s">
        <v>662</v>
      </c>
      <c r="G3" s="759"/>
      <c r="H3" s="759"/>
      <c r="I3" s="759"/>
      <c r="J3" s="760"/>
      <c r="K3" s="761" t="s">
        <v>660</v>
      </c>
      <c r="L3" s="762"/>
      <c r="M3" s="762"/>
      <c r="N3" s="762"/>
      <c r="O3" s="762"/>
      <c r="P3" s="762"/>
      <c r="Q3" s="763"/>
    </row>
    <row r="4" spans="1:17" x14ac:dyDescent="0.25">
      <c r="A4" s="687" t="s">
        <v>663</v>
      </c>
      <c r="B4" s="688"/>
      <c r="C4" s="688"/>
      <c r="D4" s="688"/>
      <c r="E4" s="689"/>
      <c r="F4" s="680" t="s">
        <v>657</v>
      </c>
      <c r="G4" s="681"/>
      <c r="H4" s="681"/>
      <c r="I4" s="681"/>
      <c r="J4" s="682"/>
      <c r="K4" s="687" t="s">
        <v>655</v>
      </c>
      <c r="L4" s="688"/>
      <c r="M4" s="688"/>
      <c r="N4" s="688"/>
      <c r="O4" s="688"/>
      <c r="P4" s="688"/>
      <c r="Q4" s="689"/>
    </row>
    <row r="5" spans="1:17" x14ac:dyDescent="0.25">
      <c r="A5" s="702" t="s">
        <v>665</v>
      </c>
      <c r="B5" s="703"/>
      <c r="C5" s="703"/>
      <c r="D5" s="703"/>
      <c r="E5" s="704"/>
      <c r="F5" s="680" t="s">
        <v>658</v>
      </c>
      <c r="G5" s="681"/>
      <c r="H5" s="681"/>
      <c r="I5" s="681"/>
      <c r="J5" s="682"/>
      <c r="K5" s="702" t="s">
        <v>661</v>
      </c>
      <c r="L5" s="759"/>
      <c r="M5" s="759"/>
      <c r="N5" s="759"/>
      <c r="O5" s="759"/>
      <c r="P5" s="759"/>
      <c r="Q5" s="760"/>
    </row>
    <row r="6" spans="1:17" x14ac:dyDescent="0.25">
      <c r="A6" s="705"/>
      <c r="B6" s="706"/>
      <c r="C6" s="706"/>
      <c r="D6" s="706"/>
      <c r="E6" s="707"/>
      <c r="F6" s="680" t="s">
        <v>659</v>
      </c>
      <c r="G6" s="681"/>
      <c r="H6" s="681"/>
      <c r="I6" s="681"/>
      <c r="J6" s="682"/>
      <c r="K6" s="752" t="s">
        <v>714</v>
      </c>
      <c r="L6" s="753"/>
      <c r="M6" s="753"/>
      <c r="N6" s="753"/>
      <c r="O6" s="753"/>
      <c r="P6" s="753"/>
      <c r="Q6" s="754"/>
    </row>
    <row r="7" spans="1:17" x14ac:dyDescent="0.25">
      <c r="A7" s="749" t="s">
        <v>731</v>
      </c>
      <c r="B7" s="810"/>
      <c r="C7" s="810"/>
      <c r="D7" s="810"/>
      <c r="E7" s="811"/>
      <c r="F7" s="680"/>
      <c r="G7" s="681"/>
      <c r="H7" s="681"/>
      <c r="I7" s="681"/>
      <c r="J7" s="682"/>
      <c r="K7" s="696"/>
      <c r="L7" s="812"/>
      <c r="M7" s="812"/>
      <c r="N7" s="812"/>
      <c r="O7" s="812"/>
      <c r="P7" s="812"/>
      <c r="Q7" s="813"/>
    </row>
    <row r="8" spans="1:17" x14ac:dyDescent="0.25">
      <c r="A8" s="755" t="s">
        <v>1117</v>
      </c>
      <c r="B8" s="814"/>
      <c r="C8" s="814"/>
      <c r="D8" s="814"/>
      <c r="E8" s="815"/>
      <c r="F8" s="752" t="s">
        <v>1036</v>
      </c>
      <c r="G8" s="753"/>
      <c r="H8" s="753"/>
      <c r="I8" s="753"/>
      <c r="J8" s="754"/>
      <c r="K8" s="816"/>
      <c r="L8" s="817"/>
      <c r="M8" s="817"/>
      <c r="N8" s="817"/>
      <c r="O8" s="817"/>
      <c r="P8" s="817"/>
      <c r="Q8" s="818"/>
    </row>
    <row r="9" spans="1:17" x14ac:dyDescent="0.25">
      <c r="A9" s="710" t="s">
        <v>1074</v>
      </c>
      <c r="B9" s="691"/>
      <c r="C9" s="691"/>
      <c r="D9" s="691"/>
      <c r="E9" s="691"/>
      <c r="F9" s="692"/>
      <c r="G9" s="711" t="s">
        <v>1075</v>
      </c>
      <c r="H9" s="712"/>
      <c r="I9" s="713"/>
      <c r="J9" s="717" t="s">
        <v>1076</v>
      </c>
      <c r="K9" s="718"/>
      <c r="L9" s="728" t="s">
        <v>653</v>
      </c>
      <c r="M9" s="683" t="s">
        <v>654</v>
      </c>
      <c r="N9" s="685" t="s">
        <v>120</v>
      </c>
      <c r="O9" s="766" t="s">
        <v>127</v>
      </c>
      <c r="P9" s="767"/>
      <c r="Q9" s="683" t="s">
        <v>186</v>
      </c>
    </row>
    <row r="10" spans="1:17" x14ac:dyDescent="0.25">
      <c r="A10" s="693"/>
      <c r="B10" s="694"/>
      <c r="C10" s="694"/>
      <c r="D10" s="694"/>
      <c r="E10" s="694"/>
      <c r="F10" s="695"/>
      <c r="G10" s="714"/>
      <c r="H10" s="715"/>
      <c r="I10" s="716"/>
      <c r="J10" s="719"/>
      <c r="K10" s="720"/>
      <c r="L10" s="729"/>
      <c r="M10" s="768"/>
      <c r="N10" s="807"/>
      <c r="O10" s="139" t="s">
        <v>634</v>
      </c>
      <c r="P10" s="140" t="s">
        <v>619</v>
      </c>
      <c r="Q10" s="768"/>
    </row>
    <row r="11" spans="1:17" x14ac:dyDescent="0.25">
      <c r="A11" s="690" t="s">
        <v>126</v>
      </c>
      <c r="B11" s="691"/>
      <c r="C11" s="692"/>
      <c r="D11" s="690" t="s">
        <v>569</v>
      </c>
      <c r="E11" s="692"/>
      <c r="F11" s="683" t="s">
        <v>1037</v>
      </c>
      <c r="G11" s="685" t="s">
        <v>154</v>
      </c>
      <c r="H11" s="685" t="s">
        <v>647</v>
      </c>
      <c r="I11" s="685" t="s">
        <v>700</v>
      </c>
      <c r="J11" s="683" t="s">
        <v>154</v>
      </c>
      <c r="K11" s="708" t="s">
        <v>634</v>
      </c>
      <c r="L11" s="729"/>
      <c r="M11" s="768"/>
      <c r="N11" s="808" t="s">
        <v>620</v>
      </c>
      <c r="O11" s="723" t="s">
        <v>142</v>
      </c>
      <c r="P11" s="808" t="s">
        <v>149</v>
      </c>
      <c r="Q11" s="723" t="s">
        <v>150</v>
      </c>
    </row>
    <row r="12" spans="1:17" x14ac:dyDescent="0.25">
      <c r="A12" s="693"/>
      <c r="B12" s="694"/>
      <c r="C12" s="695"/>
      <c r="D12" s="693"/>
      <c r="E12" s="695"/>
      <c r="F12" s="684"/>
      <c r="G12" s="686"/>
      <c r="H12" s="686"/>
      <c r="I12" s="686"/>
      <c r="J12" s="684"/>
      <c r="K12" s="709"/>
      <c r="L12" s="730"/>
      <c r="M12" s="684"/>
      <c r="N12" s="809"/>
      <c r="O12" s="724"/>
      <c r="P12" s="809"/>
      <c r="Q12" s="724"/>
    </row>
    <row r="13" spans="1:17" x14ac:dyDescent="0.25">
      <c r="A13" s="660" t="s">
        <v>552</v>
      </c>
      <c r="B13" s="658"/>
      <c r="C13" s="658"/>
      <c r="D13" s="658"/>
      <c r="E13" s="658"/>
      <c r="F13" s="658"/>
      <c r="G13" s="658"/>
      <c r="H13" s="658"/>
      <c r="I13" s="658"/>
      <c r="J13" s="658"/>
      <c r="K13" s="658"/>
      <c r="L13" s="658"/>
      <c r="M13" s="658"/>
      <c r="N13" s="658"/>
      <c r="O13" s="658"/>
      <c r="P13" s="658"/>
      <c r="Q13" s="659"/>
    </row>
    <row r="14" spans="1:17" x14ac:dyDescent="0.25">
      <c r="A14" s="653"/>
      <c r="B14" s="654"/>
      <c r="C14" s="655"/>
      <c r="D14" s="575" t="s">
        <v>552</v>
      </c>
      <c r="E14" s="576"/>
      <c r="F14" s="578" t="s">
        <v>567</v>
      </c>
      <c r="G14" s="578" t="s">
        <v>541</v>
      </c>
      <c r="H14" s="578">
        <v>3</v>
      </c>
      <c r="I14" s="578" t="s">
        <v>153</v>
      </c>
      <c r="J14" s="77" t="s">
        <v>355</v>
      </c>
      <c r="K14" s="546">
        <v>77</v>
      </c>
      <c r="L14" s="546" t="s">
        <v>648</v>
      </c>
      <c r="M14" s="546" t="s">
        <v>649</v>
      </c>
      <c r="N14" s="546" t="s">
        <v>356</v>
      </c>
      <c r="O14" s="546" t="s">
        <v>128</v>
      </c>
      <c r="P14" s="77" t="s">
        <v>732</v>
      </c>
      <c r="Q14" s="77" t="s">
        <v>176</v>
      </c>
    </row>
    <row r="15" spans="1:17" x14ac:dyDescent="0.25">
      <c r="A15" s="634"/>
      <c r="B15" s="635"/>
      <c r="C15" s="636"/>
      <c r="D15" s="553"/>
      <c r="E15" s="552"/>
      <c r="F15" s="579"/>
      <c r="G15" s="579"/>
      <c r="H15" s="579"/>
      <c r="I15" s="579"/>
      <c r="J15" s="77" t="s">
        <v>147</v>
      </c>
      <c r="K15" s="558"/>
      <c r="L15" s="558"/>
      <c r="M15" s="558"/>
      <c r="N15" s="558"/>
      <c r="O15" s="558"/>
      <c r="P15" s="77" t="s">
        <v>554</v>
      </c>
      <c r="Q15" s="77" t="s">
        <v>175</v>
      </c>
    </row>
    <row r="16" spans="1:17" x14ac:dyDescent="0.25">
      <c r="A16" s="634" t="s">
        <v>1110</v>
      </c>
      <c r="B16" s="635"/>
      <c r="C16" s="636"/>
      <c r="D16" s="672" t="s">
        <v>1080</v>
      </c>
      <c r="E16" s="552"/>
      <c r="F16" s="570" t="s">
        <v>544</v>
      </c>
      <c r="G16" s="570" t="s">
        <v>543</v>
      </c>
      <c r="H16" s="570">
        <v>2</v>
      </c>
      <c r="I16" s="570" t="s">
        <v>151</v>
      </c>
      <c r="J16" s="78" t="s">
        <v>355</v>
      </c>
      <c r="K16" s="573" t="s">
        <v>125</v>
      </c>
      <c r="L16" s="573" t="s">
        <v>648</v>
      </c>
      <c r="M16" s="573" t="s">
        <v>649</v>
      </c>
      <c r="N16" s="573" t="s">
        <v>356</v>
      </c>
      <c r="O16" s="573" t="s">
        <v>128</v>
      </c>
      <c r="P16" s="78" t="s">
        <v>732</v>
      </c>
      <c r="Q16" s="78" t="s">
        <v>176</v>
      </c>
    </row>
    <row r="17" spans="1:17" x14ac:dyDescent="0.25">
      <c r="A17" s="634" t="s">
        <v>1111</v>
      </c>
      <c r="B17" s="635"/>
      <c r="C17" s="636"/>
      <c r="D17" s="553"/>
      <c r="E17" s="552"/>
      <c r="F17" s="572"/>
      <c r="G17" s="572"/>
      <c r="H17" s="572"/>
      <c r="I17" s="572"/>
      <c r="J17" s="78" t="s">
        <v>147</v>
      </c>
      <c r="K17" s="574"/>
      <c r="L17" s="574"/>
      <c r="M17" s="574"/>
      <c r="N17" s="574"/>
      <c r="O17" s="574"/>
      <c r="P17" s="78" t="s">
        <v>554</v>
      </c>
      <c r="Q17" s="78" t="s">
        <v>175</v>
      </c>
    </row>
    <row r="18" spans="1:17" x14ac:dyDescent="0.25">
      <c r="A18" s="634"/>
      <c r="B18" s="635"/>
      <c r="C18" s="636"/>
      <c r="D18" s="553"/>
      <c r="E18" s="552"/>
      <c r="F18" s="580" t="s">
        <v>544</v>
      </c>
      <c r="G18" s="580" t="s">
        <v>542</v>
      </c>
      <c r="H18" s="580">
        <v>2</v>
      </c>
      <c r="I18" s="580" t="s">
        <v>151</v>
      </c>
      <c r="J18" s="75" t="s">
        <v>355</v>
      </c>
      <c r="K18" s="559" t="s">
        <v>125</v>
      </c>
      <c r="L18" s="559" t="s">
        <v>648</v>
      </c>
      <c r="M18" s="559" t="s">
        <v>649</v>
      </c>
      <c r="N18" s="559" t="s">
        <v>356</v>
      </c>
      <c r="O18" s="559" t="s">
        <v>128</v>
      </c>
      <c r="P18" s="75" t="s">
        <v>732</v>
      </c>
      <c r="Q18" s="75" t="s">
        <v>176</v>
      </c>
    </row>
    <row r="19" spans="1:17" ht="45.75" customHeight="1" x14ac:dyDescent="0.25">
      <c r="A19" s="642"/>
      <c r="B19" s="643"/>
      <c r="C19" s="644"/>
      <c r="D19" s="554"/>
      <c r="E19" s="555"/>
      <c r="F19" s="581"/>
      <c r="G19" s="581"/>
      <c r="H19" s="581"/>
      <c r="I19" s="581"/>
      <c r="J19" s="75" t="s">
        <v>147</v>
      </c>
      <c r="K19" s="560"/>
      <c r="L19" s="560"/>
      <c r="M19" s="560"/>
      <c r="N19" s="560"/>
      <c r="O19" s="560"/>
      <c r="P19" s="75" t="s">
        <v>554</v>
      </c>
      <c r="Q19" s="75" t="s">
        <v>175</v>
      </c>
    </row>
    <row r="20" spans="1:17" x14ac:dyDescent="0.25">
      <c r="A20" s="788" t="s">
        <v>551</v>
      </c>
      <c r="B20" s="789"/>
      <c r="C20" s="789"/>
      <c r="D20" s="789"/>
      <c r="E20" s="789"/>
      <c r="F20" s="789"/>
      <c r="G20" s="789"/>
      <c r="H20" s="789"/>
      <c r="I20" s="789"/>
      <c r="J20" s="789"/>
      <c r="K20" s="789"/>
      <c r="L20" s="789"/>
      <c r="M20" s="789"/>
      <c r="N20" s="789"/>
      <c r="O20" s="789"/>
      <c r="P20" s="789"/>
      <c r="Q20" s="790"/>
    </row>
    <row r="21" spans="1:17" x14ac:dyDescent="0.25">
      <c r="A21" s="653"/>
      <c r="B21" s="654"/>
      <c r="C21" s="655"/>
      <c r="D21" s="575" t="s">
        <v>551</v>
      </c>
      <c r="E21" s="638"/>
      <c r="F21" s="580" t="s">
        <v>567</v>
      </c>
      <c r="G21" s="580" t="s">
        <v>541</v>
      </c>
      <c r="H21" s="580">
        <v>3</v>
      </c>
      <c r="I21" s="580" t="s">
        <v>153</v>
      </c>
      <c r="J21" s="75" t="s">
        <v>355</v>
      </c>
      <c r="K21" s="559">
        <v>77</v>
      </c>
      <c r="L21" s="559" t="s">
        <v>648</v>
      </c>
      <c r="M21" s="559" t="s">
        <v>649</v>
      </c>
      <c r="N21" s="559" t="s">
        <v>743</v>
      </c>
      <c r="O21" s="559" t="s">
        <v>133</v>
      </c>
      <c r="P21" s="75" t="s">
        <v>732</v>
      </c>
      <c r="Q21" s="75" t="s">
        <v>177</v>
      </c>
    </row>
    <row r="22" spans="1:17" x14ac:dyDescent="0.25">
      <c r="A22" s="634"/>
      <c r="B22" s="635"/>
      <c r="C22" s="636"/>
      <c r="D22" s="672"/>
      <c r="E22" s="663"/>
      <c r="F22" s="614"/>
      <c r="G22" s="614"/>
      <c r="H22" s="614"/>
      <c r="I22" s="614"/>
      <c r="J22" s="75" t="s">
        <v>147</v>
      </c>
      <c r="K22" s="560"/>
      <c r="L22" s="560"/>
      <c r="M22" s="630"/>
      <c r="N22" s="630"/>
      <c r="O22" s="630"/>
      <c r="P22" s="559" t="s">
        <v>554</v>
      </c>
      <c r="Q22" s="75" t="s">
        <v>162</v>
      </c>
    </row>
    <row r="23" spans="1:17" x14ac:dyDescent="0.25">
      <c r="A23" s="634"/>
      <c r="B23" s="635"/>
      <c r="C23" s="636"/>
      <c r="D23" s="672"/>
      <c r="E23" s="663"/>
      <c r="F23" s="581"/>
      <c r="G23" s="581"/>
      <c r="H23" s="581"/>
      <c r="I23" s="581"/>
      <c r="J23" s="75" t="s">
        <v>148</v>
      </c>
      <c r="K23" s="75" t="s">
        <v>124</v>
      </c>
      <c r="L23" s="75" t="s">
        <v>651</v>
      </c>
      <c r="M23" s="560"/>
      <c r="N23" s="560"/>
      <c r="O23" s="560"/>
      <c r="P23" s="560"/>
      <c r="Q23" s="75" t="s">
        <v>161</v>
      </c>
    </row>
    <row r="24" spans="1:17" x14ac:dyDescent="0.25">
      <c r="A24" s="634" t="s">
        <v>1110</v>
      </c>
      <c r="B24" s="635"/>
      <c r="C24" s="636"/>
      <c r="D24" s="672"/>
      <c r="E24" s="663"/>
      <c r="F24" s="578" t="s">
        <v>544</v>
      </c>
      <c r="G24" s="578" t="s">
        <v>543</v>
      </c>
      <c r="H24" s="578">
        <v>2</v>
      </c>
      <c r="I24" s="578" t="s">
        <v>151</v>
      </c>
      <c r="J24" s="77" t="s">
        <v>355</v>
      </c>
      <c r="K24" s="546" t="s">
        <v>125</v>
      </c>
      <c r="L24" s="546" t="s">
        <v>648</v>
      </c>
      <c r="M24" s="546" t="s">
        <v>649</v>
      </c>
      <c r="N24" s="546" t="s">
        <v>743</v>
      </c>
      <c r="O24" s="546" t="s">
        <v>545</v>
      </c>
      <c r="P24" s="77" t="s">
        <v>732</v>
      </c>
      <c r="Q24" s="77" t="s">
        <v>177</v>
      </c>
    </row>
    <row r="25" spans="1:17" x14ac:dyDescent="0.25">
      <c r="A25" s="634" t="s">
        <v>1111</v>
      </c>
      <c r="B25" s="635"/>
      <c r="C25" s="636"/>
      <c r="D25" s="672"/>
      <c r="E25" s="663"/>
      <c r="F25" s="588"/>
      <c r="G25" s="588"/>
      <c r="H25" s="588"/>
      <c r="I25" s="588"/>
      <c r="J25" s="77" t="s">
        <v>147</v>
      </c>
      <c r="K25" s="558"/>
      <c r="L25" s="558"/>
      <c r="M25" s="582"/>
      <c r="N25" s="582"/>
      <c r="O25" s="582"/>
      <c r="P25" s="546" t="s">
        <v>554</v>
      </c>
      <c r="Q25" s="77" t="s">
        <v>162</v>
      </c>
    </row>
    <row r="26" spans="1:17" x14ac:dyDescent="0.25">
      <c r="A26" s="634"/>
      <c r="B26" s="635"/>
      <c r="C26" s="636"/>
      <c r="D26" s="672"/>
      <c r="E26" s="663"/>
      <c r="F26" s="579"/>
      <c r="G26" s="579"/>
      <c r="H26" s="579"/>
      <c r="I26" s="579"/>
      <c r="J26" s="77" t="s">
        <v>148</v>
      </c>
      <c r="K26" s="77" t="s">
        <v>123</v>
      </c>
      <c r="L26" s="77" t="s">
        <v>651</v>
      </c>
      <c r="M26" s="558"/>
      <c r="N26" s="558"/>
      <c r="O26" s="558"/>
      <c r="P26" s="558"/>
      <c r="Q26" s="77" t="s">
        <v>161</v>
      </c>
    </row>
    <row r="27" spans="1:17" x14ac:dyDescent="0.25">
      <c r="A27" s="634"/>
      <c r="B27" s="635"/>
      <c r="C27" s="636"/>
      <c r="D27" s="672"/>
      <c r="E27" s="663"/>
      <c r="F27" s="631" t="s">
        <v>544</v>
      </c>
      <c r="G27" s="631" t="s">
        <v>542</v>
      </c>
      <c r="H27" s="631">
        <v>2</v>
      </c>
      <c r="I27" s="631" t="s">
        <v>151</v>
      </c>
      <c r="J27" s="156" t="s">
        <v>355</v>
      </c>
      <c r="K27" s="563" t="s">
        <v>125</v>
      </c>
      <c r="L27" s="563" t="s">
        <v>648</v>
      </c>
      <c r="M27" s="563" t="s">
        <v>649</v>
      </c>
      <c r="N27" s="563" t="s">
        <v>743</v>
      </c>
      <c r="O27" s="563" t="s">
        <v>546</v>
      </c>
      <c r="P27" s="156" t="s">
        <v>732</v>
      </c>
      <c r="Q27" s="156" t="s">
        <v>177</v>
      </c>
    </row>
    <row r="28" spans="1:17" x14ac:dyDescent="0.25">
      <c r="A28" s="634"/>
      <c r="B28" s="635"/>
      <c r="C28" s="636"/>
      <c r="D28" s="672"/>
      <c r="E28" s="663"/>
      <c r="F28" s="632"/>
      <c r="G28" s="632"/>
      <c r="H28" s="632"/>
      <c r="I28" s="632"/>
      <c r="J28" s="156" t="s">
        <v>147</v>
      </c>
      <c r="K28" s="564"/>
      <c r="L28" s="564"/>
      <c r="M28" s="615"/>
      <c r="N28" s="615"/>
      <c r="O28" s="615"/>
      <c r="P28" s="563" t="s">
        <v>554</v>
      </c>
      <c r="Q28" s="156" t="s">
        <v>162</v>
      </c>
    </row>
    <row r="29" spans="1:17" x14ac:dyDescent="0.25">
      <c r="A29" s="642"/>
      <c r="B29" s="643"/>
      <c r="C29" s="644"/>
      <c r="D29" s="639"/>
      <c r="E29" s="641"/>
      <c r="F29" s="633"/>
      <c r="G29" s="633"/>
      <c r="H29" s="633"/>
      <c r="I29" s="633"/>
      <c r="J29" s="156" t="s">
        <v>148</v>
      </c>
      <c r="K29" s="156" t="s">
        <v>123</v>
      </c>
      <c r="L29" s="156" t="s">
        <v>651</v>
      </c>
      <c r="M29" s="564"/>
      <c r="N29" s="564"/>
      <c r="O29" s="564"/>
      <c r="P29" s="564"/>
      <c r="Q29" s="156" t="s">
        <v>161</v>
      </c>
    </row>
    <row r="30" spans="1:17" x14ac:dyDescent="0.25">
      <c r="A30" s="575"/>
      <c r="B30" s="637"/>
      <c r="C30" s="638"/>
      <c r="D30" s="585" t="s">
        <v>551</v>
      </c>
      <c r="E30" s="646"/>
      <c r="F30" s="580" t="s">
        <v>596</v>
      </c>
      <c r="G30" s="580" t="s">
        <v>541</v>
      </c>
      <c r="H30" s="580">
        <v>3</v>
      </c>
      <c r="I30" s="580" t="s">
        <v>153</v>
      </c>
      <c r="J30" s="75" t="s">
        <v>355</v>
      </c>
      <c r="K30" s="580">
        <v>77</v>
      </c>
      <c r="L30" s="580" t="s">
        <v>648</v>
      </c>
      <c r="M30" s="580" t="s">
        <v>649</v>
      </c>
      <c r="N30" s="559" t="s">
        <v>702</v>
      </c>
      <c r="O30" s="559" t="s">
        <v>134</v>
      </c>
      <c r="P30" s="75" t="s">
        <v>573</v>
      </c>
      <c r="Q30" s="75" t="s">
        <v>174</v>
      </c>
    </row>
    <row r="31" spans="1:17" x14ac:dyDescent="0.25">
      <c r="A31" s="672"/>
      <c r="B31" s="662"/>
      <c r="C31" s="663"/>
      <c r="D31" s="647"/>
      <c r="E31" s="649"/>
      <c r="F31" s="614"/>
      <c r="G31" s="614"/>
      <c r="H31" s="614"/>
      <c r="I31" s="614"/>
      <c r="J31" s="75" t="s">
        <v>147</v>
      </c>
      <c r="K31" s="581"/>
      <c r="L31" s="581"/>
      <c r="M31" s="614"/>
      <c r="N31" s="630"/>
      <c r="O31" s="630"/>
      <c r="P31" s="559" t="s">
        <v>572</v>
      </c>
      <c r="Q31" s="75" t="s">
        <v>173</v>
      </c>
    </row>
    <row r="32" spans="1:17" x14ac:dyDescent="0.25">
      <c r="A32" s="672"/>
      <c r="B32" s="662"/>
      <c r="C32" s="663"/>
      <c r="D32" s="647"/>
      <c r="E32" s="649"/>
      <c r="F32" s="581"/>
      <c r="G32" s="581"/>
      <c r="H32" s="581"/>
      <c r="I32" s="581"/>
      <c r="J32" s="75" t="s">
        <v>148</v>
      </c>
      <c r="K32" s="75" t="s">
        <v>124</v>
      </c>
      <c r="L32" s="75" t="s">
        <v>651</v>
      </c>
      <c r="M32" s="581"/>
      <c r="N32" s="560"/>
      <c r="O32" s="560"/>
      <c r="P32" s="560"/>
      <c r="Q32" s="75" t="s">
        <v>172</v>
      </c>
    </row>
    <row r="33" spans="1:17" x14ac:dyDescent="0.25">
      <c r="A33" s="672" t="s">
        <v>1112</v>
      </c>
      <c r="B33" s="662"/>
      <c r="C33" s="663"/>
      <c r="D33" s="647"/>
      <c r="E33" s="649"/>
      <c r="F33" s="583" t="s">
        <v>597</v>
      </c>
      <c r="G33" s="583" t="s">
        <v>543</v>
      </c>
      <c r="H33" s="583">
        <v>2</v>
      </c>
      <c r="I33" s="583" t="s">
        <v>151</v>
      </c>
      <c r="J33" s="76" t="s">
        <v>355</v>
      </c>
      <c r="K33" s="583" t="s">
        <v>125</v>
      </c>
      <c r="L33" s="583" t="s">
        <v>648</v>
      </c>
      <c r="M33" s="583" t="s">
        <v>649</v>
      </c>
      <c r="N33" s="556" t="s">
        <v>702</v>
      </c>
      <c r="O33" s="556" t="s">
        <v>134</v>
      </c>
      <c r="P33" s="76" t="s">
        <v>573</v>
      </c>
      <c r="Q33" s="76" t="s">
        <v>174</v>
      </c>
    </row>
    <row r="34" spans="1:17" x14ac:dyDescent="0.25">
      <c r="A34" s="672"/>
      <c r="B34" s="662"/>
      <c r="C34" s="663"/>
      <c r="D34" s="647"/>
      <c r="E34" s="649"/>
      <c r="F34" s="673"/>
      <c r="G34" s="673"/>
      <c r="H34" s="673"/>
      <c r="I34" s="673"/>
      <c r="J34" s="76" t="s">
        <v>147</v>
      </c>
      <c r="K34" s="584"/>
      <c r="L34" s="584"/>
      <c r="M34" s="673"/>
      <c r="N34" s="629"/>
      <c r="O34" s="629"/>
      <c r="P34" s="556" t="s">
        <v>572</v>
      </c>
      <c r="Q34" s="76" t="s">
        <v>173</v>
      </c>
    </row>
    <row r="35" spans="1:17" x14ac:dyDescent="0.25">
      <c r="A35" s="672" t="s">
        <v>1113</v>
      </c>
      <c r="B35" s="662"/>
      <c r="C35" s="663"/>
      <c r="D35" s="647"/>
      <c r="E35" s="649"/>
      <c r="F35" s="584"/>
      <c r="G35" s="584"/>
      <c r="H35" s="584"/>
      <c r="I35" s="584"/>
      <c r="J35" s="76" t="s">
        <v>148</v>
      </c>
      <c r="K35" s="76" t="s">
        <v>123</v>
      </c>
      <c r="L35" s="76" t="s">
        <v>651</v>
      </c>
      <c r="M35" s="584"/>
      <c r="N35" s="557"/>
      <c r="O35" s="557"/>
      <c r="P35" s="557"/>
      <c r="Q35" s="76" t="s">
        <v>172</v>
      </c>
    </row>
    <row r="36" spans="1:17" x14ac:dyDescent="0.25">
      <c r="A36" s="672"/>
      <c r="B36" s="662"/>
      <c r="C36" s="663"/>
      <c r="D36" s="647"/>
      <c r="E36" s="649"/>
      <c r="F36" s="578" t="s">
        <v>597</v>
      </c>
      <c r="G36" s="578" t="s">
        <v>695</v>
      </c>
      <c r="H36" s="578">
        <v>1</v>
      </c>
      <c r="I36" s="578" t="s">
        <v>152</v>
      </c>
      <c r="J36" s="77" t="s">
        <v>355</v>
      </c>
      <c r="K36" s="578" t="s">
        <v>125</v>
      </c>
      <c r="L36" s="578" t="s">
        <v>648</v>
      </c>
      <c r="M36" s="578" t="s">
        <v>649</v>
      </c>
      <c r="N36" s="546" t="s">
        <v>702</v>
      </c>
      <c r="O36" s="546" t="s">
        <v>134</v>
      </c>
      <c r="P36" s="77" t="s">
        <v>573</v>
      </c>
      <c r="Q36" s="77" t="s">
        <v>174</v>
      </c>
    </row>
    <row r="37" spans="1:17" x14ac:dyDescent="0.25">
      <c r="A37" s="672"/>
      <c r="B37" s="662"/>
      <c r="C37" s="663"/>
      <c r="D37" s="647"/>
      <c r="E37" s="649"/>
      <c r="F37" s="588"/>
      <c r="G37" s="588"/>
      <c r="H37" s="588"/>
      <c r="I37" s="588"/>
      <c r="J37" s="77" t="s">
        <v>147</v>
      </c>
      <c r="K37" s="579"/>
      <c r="L37" s="579"/>
      <c r="M37" s="588"/>
      <c r="N37" s="582"/>
      <c r="O37" s="582"/>
      <c r="P37" s="546" t="s">
        <v>572</v>
      </c>
      <c r="Q37" s="77" t="s">
        <v>173</v>
      </c>
    </row>
    <row r="38" spans="1:17" x14ac:dyDescent="0.25">
      <c r="A38" s="639"/>
      <c r="B38" s="640"/>
      <c r="C38" s="641"/>
      <c r="D38" s="650"/>
      <c r="E38" s="652"/>
      <c r="F38" s="579"/>
      <c r="G38" s="579"/>
      <c r="H38" s="579"/>
      <c r="I38" s="579"/>
      <c r="J38" s="77" t="s">
        <v>148</v>
      </c>
      <c r="K38" s="77" t="s">
        <v>123</v>
      </c>
      <c r="L38" s="77" t="s">
        <v>651</v>
      </c>
      <c r="M38" s="579"/>
      <c r="N38" s="558"/>
      <c r="O38" s="558"/>
      <c r="P38" s="558"/>
      <c r="Q38" s="77" t="s">
        <v>172</v>
      </c>
    </row>
    <row r="39" spans="1:17" x14ac:dyDescent="0.25">
      <c r="A39" s="585"/>
      <c r="B39" s="645"/>
      <c r="C39" s="646"/>
      <c r="D39" s="620" t="s">
        <v>551</v>
      </c>
      <c r="E39" s="622"/>
      <c r="F39" s="580" t="s">
        <v>596</v>
      </c>
      <c r="G39" s="580" t="s">
        <v>541</v>
      </c>
      <c r="H39" s="580">
        <v>3</v>
      </c>
      <c r="I39" s="580" t="s">
        <v>153</v>
      </c>
      <c r="J39" s="75" t="s">
        <v>355</v>
      </c>
      <c r="K39" s="580">
        <v>77</v>
      </c>
      <c r="L39" s="580" t="s">
        <v>648</v>
      </c>
      <c r="M39" s="580" t="s">
        <v>649</v>
      </c>
      <c r="N39" s="559" t="s">
        <v>702</v>
      </c>
      <c r="O39" s="559" t="s">
        <v>133</v>
      </c>
      <c r="P39" s="75" t="s">
        <v>703</v>
      </c>
      <c r="Q39" s="75" t="s">
        <v>177</v>
      </c>
    </row>
    <row r="40" spans="1:17" x14ac:dyDescent="0.25">
      <c r="A40" s="647"/>
      <c r="B40" s="648"/>
      <c r="C40" s="649"/>
      <c r="D40" s="623"/>
      <c r="E40" s="625"/>
      <c r="F40" s="614"/>
      <c r="G40" s="614"/>
      <c r="H40" s="614"/>
      <c r="I40" s="614"/>
      <c r="J40" s="75" t="s">
        <v>147</v>
      </c>
      <c r="K40" s="581"/>
      <c r="L40" s="581"/>
      <c r="M40" s="614"/>
      <c r="N40" s="630"/>
      <c r="O40" s="630"/>
      <c r="P40" s="559" t="s">
        <v>726</v>
      </c>
      <c r="Q40" s="75" t="s">
        <v>162</v>
      </c>
    </row>
    <row r="41" spans="1:17" x14ac:dyDescent="0.25">
      <c r="A41" s="647"/>
      <c r="B41" s="648"/>
      <c r="C41" s="649"/>
      <c r="D41" s="623"/>
      <c r="E41" s="625"/>
      <c r="F41" s="581"/>
      <c r="G41" s="581"/>
      <c r="H41" s="581"/>
      <c r="I41" s="581"/>
      <c r="J41" s="75" t="s">
        <v>148</v>
      </c>
      <c r="K41" s="75" t="s">
        <v>124</v>
      </c>
      <c r="L41" s="75" t="s">
        <v>651</v>
      </c>
      <c r="M41" s="581"/>
      <c r="N41" s="560"/>
      <c r="O41" s="560"/>
      <c r="P41" s="560"/>
      <c r="Q41" s="75" t="s">
        <v>161</v>
      </c>
    </row>
    <row r="42" spans="1:17" x14ac:dyDescent="0.25">
      <c r="A42" s="647"/>
      <c r="B42" s="648"/>
      <c r="C42" s="649"/>
      <c r="D42" s="623"/>
      <c r="E42" s="625"/>
      <c r="F42" s="583" t="s">
        <v>597</v>
      </c>
      <c r="G42" s="583" t="s">
        <v>543</v>
      </c>
      <c r="H42" s="583">
        <v>2</v>
      </c>
      <c r="I42" s="583" t="s">
        <v>151</v>
      </c>
      <c r="J42" s="76" t="s">
        <v>355</v>
      </c>
      <c r="K42" s="583" t="s">
        <v>125</v>
      </c>
      <c r="L42" s="583" t="s">
        <v>648</v>
      </c>
      <c r="M42" s="583" t="s">
        <v>649</v>
      </c>
      <c r="N42" s="556" t="s">
        <v>702</v>
      </c>
      <c r="O42" s="556" t="s">
        <v>545</v>
      </c>
      <c r="P42" s="76" t="s">
        <v>703</v>
      </c>
      <c r="Q42" s="76" t="s">
        <v>177</v>
      </c>
    </row>
    <row r="43" spans="1:17" x14ac:dyDescent="0.25">
      <c r="A43" s="647" t="s">
        <v>1110</v>
      </c>
      <c r="B43" s="648"/>
      <c r="C43" s="649"/>
      <c r="D43" s="623"/>
      <c r="E43" s="625"/>
      <c r="F43" s="673"/>
      <c r="G43" s="673"/>
      <c r="H43" s="673"/>
      <c r="I43" s="673"/>
      <c r="J43" s="76" t="s">
        <v>147</v>
      </c>
      <c r="K43" s="584"/>
      <c r="L43" s="584"/>
      <c r="M43" s="673"/>
      <c r="N43" s="629"/>
      <c r="O43" s="629"/>
      <c r="P43" s="556" t="s">
        <v>726</v>
      </c>
      <c r="Q43" s="76" t="s">
        <v>162</v>
      </c>
    </row>
    <row r="44" spans="1:17" x14ac:dyDescent="0.25">
      <c r="A44" s="647" t="s">
        <v>1113</v>
      </c>
      <c r="B44" s="648"/>
      <c r="C44" s="649"/>
      <c r="D44" s="623"/>
      <c r="E44" s="625"/>
      <c r="F44" s="584"/>
      <c r="G44" s="584"/>
      <c r="H44" s="584"/>
      <c r="I44" s="584"/>
      <c r="J44" s="76" t="s">
        <v>148</v>
      </c>
      <c r="K44" s="76" t="s">
        <v>123</v>
      </c>
      <c r="L44" s="76" t="s">
        <v>651</v>
      </c>
      <c r="M44" s="584"/>
      <c r="N44" s="557"/>
      <c r="O44" s="557"/>
      <c r="P44" s="557"/>
      <c r="Q44" s="76" t="s">
        <v>161</v>
      </c>
    </row>
    <row r="45" spans="1:17" x14ac:dyDescent="0.25">
      <c r="A45" s="647"/>
      <c r="B45" s="648"/>
      <c r="C45" s="649"/>
      <c r="D45" s="623"/>
      <c r="E45" s="625"/>
      <c r="F45" s="578" t="s">
        <v>597</v>
      </c>
      <c r="G45" s="578" t="s">
        <v>695</v>
      </c>
      <c r="H45" s="578">
        <v>1</v>
      </c>
      <c r="I45" s="578" t="s">
        <v>152</v>
      </c>
      <c r="J45" s="77" t="s">
        <v>355</v>
      </c>
      <c r="K45" s="578" t="s">
        <v>125</v>
      </c>
      <c r="L45" s="578" t="s">
        <v>648</v>
      </c>
      <c r="M45" s="578" t="s">
        <v>649</v>
      </c>
      <c r="N45" s="546" t="s">
        <v>702</v>
      </c>
      <c r="O45" s="546" t="s">
        <v>546</v>
      </c>
      <c r="P45" s="77" t="s">
        <v>703</v>
      </c>
      <c r="Q45" s="77" t="s">
        <v>177</v>
      </c>
    </row>
    <row r="46" spans="1:17" x14ac:dyDescent="0.25">
      <c r="A46" s="647"/>
      <c r="B46" s="648"/>
      <c r="C46" s="649"/>
      <c r="D46" s="623"/>
      <c r="E46" s="625"/>
      <c r="F46" s="588"/>
      <c r="G46" s="588"/>
      <c r="H46" s="588"/>
      <c r="I46" s="588"/>
      <c r="J46" s="77" t="s">
        <v>147</v>
      </c>
      <c r="K46" s="579"/>
      <c r="L46" s="579"/>
      <c r="M46" s="588"/>
      <c r="N46" s="582"/>
      <c r="O46" s="582"/>
      <c r="P46" s="546" t="s">
        <v>726</v>
      </c>
      <c r="Q46" s="77" t="s">
        <v>162</v>
      </c>
    </row>
    <row r="47" spans="1:17" x14ac:dyDescent="0.25">
      <c r="A47" s="650"/>
      <c r="B47" s="651"/>
      <c r="C47" s="652"/>
      <c r="D47" s="626"/>
      <c r="E47" s="628"/>
      <c r="F47" s="579"/>
      <c r="G47" s="579"/>
      <c r="H47" s="579"/>
      <c r="I47" s="579"/>
      <c r="J47" s="77" t="s">
        <v>148</v>
      </c>
      <c r="K47" s="77" t="s">
        <v>123</v>
      </c>
      <c r="L47" s="77" t="s">
        <v>651</v>
      </c>
      <c r="M47" s="579"/>
      <c r="N47" s="558"/>
      <c r="O47" s="558"/>
      <c r="P47" s="558"/>
      <c r="Q47" s="77" t="s">
        <v>161</v>
      </c>
    </row>
    <row r="48" spans="1:17" x14ac:dyDescent="0.25">
      <c r="A48" s="620"/>
      <c r="B48" s="621"/>
      <c r="C48" s="622"/>
      <c r="D48" s="653" t="s">
        <v>551</v>
      </c>
      <c r="E48" s="655"/>
      <c r="F48" s="583" t="s">
        <v>593</v>
      </c>
      <c r="G48" s="583" t="s">
        <v>541</v>
      </c>
      <c r="H48" s="583">
        <v>3</v>
      </c>
      <c r="I48" s="583" t="s">
        <v>153</v>
      </c>
      <c r="J48" s="76" t="s">
        <v>355</v>
      </c>
      <c r="K48" s="583">
        <v>77</v>
      </c>
      <c r="L48" s="583" t="s">
        <v>648</v>
      </c>
      <c r="M48" s="583" t="s">
        <v>649</v>
      </c>
      <c r="N48" s="556" t="s">
        <v>702</v>
      </c>
      <c r="O48" s="556" t="s">
        <v>134</v>
      </c>
      <c r="P48" s="76" t="s">
        <v>704</v>
      </c>
      <c r="Q48" s="76" t="s">
        <v>174</v>
      </c>
    </row>
    <row r="49" spans="1:17" x14ac:dyDescent="0.25">
      <c r="A49" s="623"/>
      <c r="B49" s="624"/>
      <c r="C49" s="625"/>
      <c r="D49" s="634"/>
      <c r="E49" s="636"/>
      <c r="F49" s="673"/>
      <c r="G49" s="673"/>
      <c r="H49" s="673"/>
      <c r="I49" s="673"/>
      <c r="J49" s="76" t="s">
        <v>147</v>
      </c>
      <c r="K49" s="584"/>
      <c r="L49" s="584"/>
      <c r="M49" s="673"/>
      <c r="N49" s="629"/>
      <c r="O49" s="629"/>
      <c r="P49" s="556" t="s">
        <v>705</v>
      </c>
      <c r="Q49" s="76" t="s">
        <v>173</v>
      </c>
    </row>
    <row r="50" spans="1:17" x14ac:dyDescent="0.25">
      <c r="A50" s="623"/>
      <c r="B50" s="624"/>
      <c r="C50" s="625"/>
      <c r="D50" s="634"/>
      <c r="E50" s="636"/>
      <c r="F50" s="584"/>
      <c r="G50" s="584"/>
      <c r="H50" s="584"/>
      <c r="I50" s="584"/>
      <c r="J50" s="76" t="s">
        <v>148</v>
      </c>
      <c r="K50" s="76" t="s">
        <v>124</v>
      </c>
      <c r="L50" s="76" t="s">
        <v>651</v>
      </c>
      <c r="M50" s="584"/>
      <c r="N50" s="557"/>
      <c r="O50" s="557"/>
      <c r="P50" s="557"/>
      <c r="Q50" s="76" t="s">
        <v>172</v>
      </c>
    </row>
    <row r="51" spans="1:17" x14ac:dyDescent="0.25">
      <c r="A51" s="623"/>
      <c r="B51" s="624"/>
      <c r="C51" s="625"/>
      <c r="D51" s="634"/>
      <c r="E51" s="636"/>
      <c r="F51" s="578" t="s">
        <v>592</v>
      </c>
      <c r="G51" s="578" t="s">
        <v>543</v>
      </c>
      <c r="H51" s="578">
        <v>2</v>
      </c>
      <c r="I51" s="578" t="s">
        <v>151</v>
      </c>
      <c r="J51" s="77" t="s">
        <v>355</v>
      </c>
      <c r="K51" s="578" t="s">
        <v>125</v>
      </c>
      <c r="L51" s="578" t="s">
        <v>648</v>
      </c>
      <c r="M51" s="578" t="s">
        <v>649</v>
      </c>
      <c r="N51" s="546" t="s">
        <v>702</v>
      </c>
      <c r="O51" s="546" t="s">
        <v>134</v>
      </c>
      <c r="P51" s="77" t="s">
        <v>704</v>
      </c>
      <c r="Q51" s="77" t="s">
        <v>174</v>
      </c>
    </row>
    <row r="52" spans="1:17" x14ac:dyDescent="0.25">
      <c r="A52" s="623" t="s">
        <v>1114</v>
      </c>
      <c r="B52" s="624"/>
      <c r="C52" s="625"/>
      <c r="D52" s="634"/>
      <c r="E52" s="636"/>
      <c r="F52" s="588"/>
      <c r="G52" s="588"/>
      <c r="H52" s="588"/>
      <c r="I52" s="588"/>
      <c r="J52" s="77" t="s">
        <v>147</v>
      </c>
      <c r="K52" s="579"/>
      <c r="L52" s="579"/>
      <c r="M52" s="588"/>
      <c r="N52" s="582"/>
      <c r="O52" s="582"/>
      <c r="P52" s="546" t="s">
        <v>705</v>
      </c>
      <c r="Q52" s="77" t="s">
        <v>173</v>
      </c>
    </row>
    <row r="53" spans="1:17" x14ac:dyDescent="0.25">
      <c r="A53" s="623" t="s">
        <v>1115</v>
      </c>
      <c r="B53" s="624"/>
      <c r="C53" s="625"/>
      <c r="D53" s="634"/>
      <c r="E53" s="636"/>
      <c r="F53" s="579"/>
      <c r="G53" s="579"/>
      <c r="H53" s="579"/>
      <c r="I53" s="579"/>
      <c r="J53" s="77" t="s">
        <v>148</v>
      </c>
      <c r="K53" s="77" t="s">
        <v>123</v>
      </c>
      <c r="L53" s="77" t="s">
        <v>651</v>
      </c>
      <c r="M53" s="579"/>
      <c r="N53" s="558"/>
      <c r="O53" s="558"/>
      <c r="P53" s="558"/>
      <c r="Q53" s="77" t="s">
        <v>172</v>
      </c>
    </row>
    <row r="54" spans="1:17" x14ac:dyDescent="0.25">
      <c r="A54" s="623"/>
      <c r="B54" s="624"/>
      <c r="C54" s="625"/>
      <c r="D54" s="634"/>
      <c r="E54" s="636"/>
      <c r="F54" s="631" t="s">
        <v>592</v>
      </c>
      <c r="G54" s="631" t="s">
        <v>695</v>
      </c>
      <c r="H54" s="631">
        <v>1</v>
      </c>
      <c r="I54" s="631" t="s">
        <v>152</v>
      </c>
      <c r="J54" s="156" t="s">
        <v>355</v>
      </c>
      <c r="K54" s="631" t="s">
        <v>125</v>
      </c>
      <c r="L54" s="631" t="s">
        <v>648</v>
      </c>
      <c r="M54" s="631" t="s">
        <v>649</v>
      </c>
      <c r="N54" s="563" t="s">
        <v>702</v>
      </c>
      <c r="O54" s="563" t="s">
        <v>134</v>
      </c>
      <c r="P54" s="156" t="s">
        <v>704</v>
      </c>
      <c r="Q54" s="156" t="s">
        <v>174</v>
      </c>
    </row>
    <row r="55" spans="1:17" x14ac:dyDescent="0.25">
      <c r="A55" s="623"/>
      <c r="B55" s="624"/>
      <c r="C55" s="625"/>
      <c r="D55" s="634"/>
      <c r="E55" s="636"/>
      <c r="F55" s="632"/>
      <c r="G55" s="632"/>
      <c r="H55" s="632"/>
      <c r="I55" s="632"/>
      <c r="J55" s="156" t="s">
        <v>147</v>
      </c>
      <c r="K55" s="633"/>
      <c r="L55" s="633"/>
      <c r="M55" s="632"/>
      <c r="N55" s="615"/>
      <c r="O55" s="615"/>
      <c r="P55" s="563" t="s">
        <v>705</v>
      </c>
      <c r="Q55" s="156" t="s">
        <v>173</v>
      </c>
    </row>
    <row r="56" spans="1:17" x14ac:dyDescent="0.25">
      <c r="A56" s="626"/>
      <c r="B56" s="627"/>
      <c r="C56" s="628"/>
      <c r="D56" s="642"/>
      <c r="E56" s="644"/>
      <c r="F56" s="633"/>
      <c r="G56" s="633"/>
      <c r="H56" s="633"/>
      <c r="I56" s="633"/>
      <c r="J56" s="156" t="s">
        <v>148</v>
      </c>
      <c r="K56" s="156" t="s">
        <v>123</v>
      </c>
      <c r="L56" s="156" t="s">
        <v>651</v>
      </c>
      <c r="M56" s="633"/>
      <c r="N56" s="564"/>
      <c r="O56" s="564"/>
      <c r="P56" s="564"/>
      <c r="Q56" s="156" t="s">
        <v>172</v>
      </c>
    </row>
    <row r="57" spans="1:17" x14ac:dyDescent="0.25">
      <c r="A57" s="653"/>
      <c r="B57" s="654"/>
      <c r="C57" s="655"/>
      <c r="D57" s="575" t="s">
        <v>1081</v>
      </c>
      <c r="E57" s="638"/>
      <c r="F57" s="580" t="s">
        <v>571</v>
      </c>
      <c r="G57" s="580" t="s">
        <v>541</v>
      </c>
      <c r="H57" s="580">
        <v>3</v>
      </c>
      <c r="I57" s="580" t="s">
        <v>153</v>
      </c>
      <c r="J57" s="75" t="s">
        <v>355</v>
      </c>
      <c r="K57" s="559">
        <v>77</v>
      </c>
      <c r="L57" s="559" t="s">
        <v>648</v>
      </c>
      <c r="M57" s="559" t="s">
        <v>649</v>
      </c>
      <c r="N57" s="559" t="s">
        <v>702</v>
      </c>
      <c r="O57" s="559" t="s">
        <v>134</v>
      </c>
      <c r="P57" s="75" t="s">
        <v>573</v>
      </c>
      <c r="Q57" s="75" t="s">
        <v>177</v>
      </c>
    </row>
    <row r="58" spans="1:17" x14ac:dyDescent="0.25">
      <c r="A58" s="634"/>
      <c r="B58" s="635"/>
      <c r="C58" s="636"/>
      <c r="D58" s="672"/>
      <c r="E58" s="663"/>
      <c r="F58" s="614"/>
      <c r="G58" s="614"/>
      <c r="H58" s="614"/>
      <c r="I58" s="614"/>
      <c r="J58" s="75" t="s">
        <v>147</v>
      </c>
      <c r="K58" s="560"/>
      <c r="L58" s="560"/>
      <c r="M58" s="630"/>
      <c r="N58" s="630"/>
      <c r="O58" s="630"/>
      <c r="P58" s="559" t="s">
        <v>572</v>
      </c>
      <c r="Q58" s="75" t="s">
        <v>162</v>
      </c>
    </row>
    <row r="59" spans="1:17" x14ac:dyDescent="0.25">
      <c r="A59" s="634"/>
      <c r="B59" s="635"/>
      <c r="C59" s="636"/>
      <c r="D59" s="672"/>
      <c r="E59" s="663"/>
      <c r="F59" s="581"/>
      <c r="G59" s="581"/>
      <c r="H59" s="581"/>
      <c r="I59" s="581"/>
      <c r="J59" s="75" t="s">
        <v>148</v>
      </c>
      <c r="K59" s="75" t="s">
        <v>124</v>
      </c>
      <c r="L59" s="75" t="s">
        <v>651</v>
      </c>
      <c r="M59" s="560"/>
      <c r="N59" s="560"/>
      <c r="O59" s="560"/>
      <c r="P59" s="560"/>
      <c r="Q59" s="75" t="s">
        <v>161</v>
      </c>
    </row>
    <row r="60" spans="1:17" x14ac:dyDescent="0.25">
      <c r="A60" s="634" t="s">
        <v>1112</v>
      </c>
      <c r="B60" s="635"/>
      <c r="C60" s="636"/>
      <c r="D60" s="672"/>
      <c r="E60" s="663"/>
      <c r="F60" s="578" t="s">
        <v>570</v>
      </c>
      <c r="G60" s="578" t="s">
        <v>543</v>
      </c>
      <c r="H60" s="578">
        <v>2</v>
      </c>
      <c r="I60" s="578" t="s">
        <v>151</v>
      </c>
      <c r="J60" s="77" t="s">
        <v>355</v>
      </c>
      <c r="K60" s="546" t="s">
        <v>125</v>
      </c>
      <c r="L60" s="546" t="s">
        <v>648</v>
      </c>
      <c r="M60" s="546" t="s">
        <v>649</v>
      </c>
      <c r="N60" s="546" t="s">
        <v>702</v>
      </c>
      <c r="O60" s="546" t="s">
        <v>134</v>
      </c>
      <c r="P60" s="77" t="s">
        <v>573</v>
      </c>
      <c r="Q60" s="77" t="s">
        <v>177</v>
      </c>
    </row>
    <row r="61" spans="1:17" x14ac:dyDescent="0.25">
      <c r="A61" s="634"/>
      <c r="B61" s="635"/>
      <c r="C61" s="636"/>
      <c r="D61" s="672"/>
      <c r="E61" s="663"/>
      <c r="F61" s="588"/>
      <c r="G61" s="588"/>
      <c r="H61" s="588"/>
      <c r="I61" s="588"/>
      <c r="J61" s="77" t="s">
        <v>147</v>
      </c>
      <c r="K61" s="558"/>
      <c r="L61" s="558"/>
      <c r="M61" s="582"/>
      <c r="N61" s="582"/>
      <c r="O61" s="582"/>
      <c r="P61" s="546" t="s">
        <v>572</v>
      </c>
      <c r="Q61" s="77" t="s">
        <v>162</v>
      </c>
    </row>
    <row r="62" spans="1:17" x14ac:dyDescent="0.25">
      <c r="A62" s="634" t="s">
        <v>1113</v>
      </c>
      <c r="B62" s="635"/>
      <c r="C62" s="636"/>
      <c r="D62" s="672"/>
      <c r="E62" s="663"/>
      <c r="F62" s="579"/>
      <c r="G62" s="579"/>
      <c r="H62" s="579"/>
      <c r="I62" s="579"/>
      <c r="J62" s="77" t="s">
        <v>148</v>
      </c>
      <c r="K62" s="77" t="s">
        <v>123</v>
      </c>
      <c r="L62" s="77" t="s">
        <v>651</v>
      </c>
      <c r="M62" s="558"/>
      <c r="N62" s="558"/>
      <c r="O62" s="558"/>
      <c r="P62" s="558"/>
      <c r="Q62" s="77" t="s">
        <v>161</v>
      </c>
    </row>
    <row r="63" spans="1:17" x14ac:dyDescent="0.25">
      <c r="A63" s="634"/>
      <c r="B63" s="635"/>
      <c r="C63" s="636"/>
      <c r="D63" s="672"/>
      <c r="E63" s="663"/>
      <c r="F63" s="631" t="s">
        <v>570</v>
      </c>
      <c r="G63" s="631" t="s">
        <v>696</v>
      </c>
      <c r="H63" s="631">
        <v>1</v>
      </c>
      <c r="I63" s="631" t="s">
        <v>152</v>
      </c>
      <c r="J63" s="156" t="s">
        <v>355</v>
      </c>
      <c r="K63" s="563" t="s">
        <v>125</v>
      </c>
      <c r="L63" s="563" t="s">
        <v>648</v>
      </c>
      <c r="M63" s="563" t="s">
        <v>649</v>
      </c>
      <c r="N63" s="563" t="s">
        <v>702</v>
      </c>
      <c r="O63" s="563" t="s">
        <v>134</v>
      </c>
      <c r="P63" s="156" t="s">
        <v>573</v>
      </c>
      <c r="Q63" s="156" t="s">
        <v>177</v>
      </c>
    </row>
    <row r="64" spans="1:17" x14ac:dyDescent="0.25">
      <c r="A64" s="634"/>
      <c r="B64" s="635"/>
      <c r="C64" s="636"/>
      <c r="D64" s="672"/>
      <c r="E64" s="663"/>
      <c r="F64" s="632"/>
      <c r="G64" s="632"/>
      <c r="H64" s="632"/>
      <c r="I64" s="632"/>
      <c r="J64" s="156" t="s">
        <v>147</v>
      </c>
      <c r="K64" s="564"/>
      <c r="L64" s="564"/>
      <c r="M64" s="615"/>
      <c r="N64" s="615"/>
      <c r="O64" s="615"/>
      <c r="P64" s="563" t="s">
        <v>572</v>
      </c>
      <c r="Q64" s="156" t="s">
        <v>162</v>
      </c>
    </row>
    <row r="65" spans="1:17" x14ac:dyDescent="0.25">
      <c r="A65" s="642"/>
      <c r="B65" s="643"/>
      <c r="C65" s="644"/>
      <c r="D65" s="639"/>
      <c r="E65" s="641"/>
      <c r="F65" s="633"/>
      <c r="G65" s="633"/>
      <c r="H65" s="633"/>
      <c r="I65" s="633"/>
      <c r="J65" s="156" t="s">
        <v>148</v>
      </c>
      <c r="K65" s="156" t="s">
        <v>123</v>
      </c>
      <c r="L65" s="156" t="s">
        <v>651</v>
      </c>
      <c r="M65" s="564"/>
      <c r="N65" s="564"/>
      <c r="O65" s="564"/>
      <c r="P65" s="564"/>
      <c r="Q65" s="156" t="s">
        <v>161</v>
      </c>
    </row>
    <row r="66" spans="1:17" x14ac:dyDescent="0.25">
      <c r="A66" s="788" t="s">
        <v>553</v>
      </c>
      <c r="B66" s="789"/>
      <c r="C66" s="789"/>
      <c r="D66" s="789"/>
      <c r="E66" s="789"/>
      <c r="F66" s="789"/>
      <c r="G66" s="789"/>
      <c r="H66" s="789"/>
      <c r="I66" s="789"/>
      <c r="J66" s="789"/>
      <c r="K66" s="789"/>
      <c r="L66" s="789"/>
      <c r="M66" s="789"/>
      <c r="N66" s="789"/>
      <c r="O66" s="789"/>
      <c r="P66" s="789"/>
      <c r="Q66" s="790"/>
    </row>
    <row r="67" spans="1:17" ht="20" x14ac:dyDescent="0.25">
      <c r="A67" s="653" t="s">
        <v>738</v>
      </c>
      <c r="B67" s="654"/>
      <c r="C67" s="655"/>
      <c r="D67" s="585" t="s">
        <v>553</v>
      </c>
      <c r="E67" s="799"/>
      <c r="F67" s="78" t="s">
        <v>568</v>
      </c>
      <c r="G67" s="126" t="s">
        <v>541</v>
      </c>
      <c r="H67" s="126">
        <v>3</v>
      </c>
      <c r="I67" s="78" t="s">
        <v>153</v>
      </c>
      <c r="J67" s="78" t="s">
        <v>355</v>
      </c>
      <c r="K67" s="78">
        <v>77</v>
      </c>
      <c r="L67" s="78" t="s">
        <v>648</v>
      </c>
      <c r="M67" s="78" t="s">
        <v>649</v>
      </c>
      <c r="N67" s="78" t="s">
        <v>701</v>
      </c>
      <c r="O67" s="126" t="s">
        <v>141</v>
      </c>
      <c r="P67" s="78" t="s">
        <v>732</v>
      </c>
      <c r="Q67" s="78" t="s">
        <v>178</v>
      </c>
    </row>
    <row r="68" spans="1:17" ht="20" x14ac:dyDescent="0.25">
      <c r="A68" s="634"/>
      <c r="B68" s="635"/>
      <c r="C68" s="636"/>
      <c r="D68" s="800"/>
      <c r="E68" s="801"/>
      <c r="F68" s="75" t="s">
        <v>548</v>
      </c>
      <c r="G68" s="127" t="s">
        <v>543</v>
      </c>
      <c r="H68" s="127">
        <v>2</v>
      </c>
      <c r="I68" s="75" t="s">
        <v>151</v>
      </c>
      <c r="J68" s="75" t="s">
        <v>355</v>
      </c>
      <c r="K68" s="75" t="s">
        <v>125</v>
      </c>
      <c r="L68" s="75" t="s">
        <v>648</v>
      </c>
      <c r="M68" s="75" t="s">
        <v>649</v>
      </c>
      <c r="N68" s="75" t="s">
        <v>701</v>
      </c>
      <c r="O68" s="127" t="s">
        <v>132</v>
      </c>
      <c r="P68" s="75" t="s">
        <v>732</v>
      </c>
      <c r="Q68" s="75" t="s">
        <v>178</v>
      </c>
    </row>
    <row r="69" spans="1:17" ht="94.5" customHeight="1" x14ac:dyDescent="0.25">
      <c r="A69" s="642"/>
      <c r="B69" s="643"/>
      <c r="C69" s="644"/>
      <c r="D69" s="802"/>
      <c r="E69" s="803"/>
      <c r="F69" s="138"/>
      <c r="G69" s="136" t="s">
        <v>542</v>
      </c>
      <c r="H69" s="136"/>
      <c r="I69" s="138"/>
      <c r="J69" s="138"/>
      <c r="K69" s="138"/>
      <c r="L69" s="138"/>
      <c r="M69" s="138"/>
      <c r="N69" s="138"/>
      <c r="O69" s="136" t="s">
        <v>547</v>
      </c>
      <c r="P69" s="75" t="s">
        <v>732</v>
      </c>
      <c r="Q69" s="75" t="s">
        <v>178</v>
      </c>
    </row>
    <row r="70" spans="1:17" x14ac:dyDescent="0.25">
      <c r="A70" s="575" t="s">
        <v>1116</v>
      </c>
      <c r="B70" s="637"/>
      <c r="C70" s="638"/>
      <c r="D70" s="804" t="s">
        <v>1062</v>
      </c>
      <c r="E70" s="805"/>
      <c r="F70" s="563" t="s">
        <v>706</v>
      </c>
      <c r="G70" s="631" t="s">
        <v>541</v>
      </c>
      <c r="H70" s="631">
        <v>3</v>
      </c>
      <c r="I70" s="563" t="s">
        <v>153</v>
      </c>
      <c r="J70" s="563" t="s">
        <v>355</v>
      </c>
      <c r="K70" s="563">
        <v>77</v>
      </c>
      <c r="L70" s="563" t="s">
        <v>648</v>
      </c>
      <c r="M70" s="563" t="s">
        <v>649</v>
      </c>
      <c r="N70" s="563" t="s">
        <v>702</v>
      </c>
      <c r="O70" s="631" t="s">
        <v>141</v>
      </c>
      <c r="P70" s="563" t="s">
        <v>703</v>
      </c>
      <c r="Q70" s="563" t="s">
        <v>178</v>
      </c>
    </row>
    <row r="71" spans="1:17" x14ac:dyDescent="0.25">
      <c r="A71" s="639"/>
      <c r="B71" s="640"/>
      <c r="C71" s="641"/>
      <c r="D71" s="806"/>
      <c r="E71" s="805"/>
      <c r="F71" s="564"/>
      <c r="G71" s="633"/>
      <c r="H71" s="633"/>
      <c r="I71" s="564"/>
      <c r="J71" s="564"/>
      <c r="K71" s="564"/>
      <c r="L71" s="564"/>
      <c r="M71" s="564"/>
      <c r="N71" s="564"/>
      <c r="O71" s="633"/>
      <c r="P71" s="564"/>
      <c r="Q71" s="564"/>
    </row>
    <row r="72" spans="1:17" x14ac:dyDescent="0.25">
      <c r="A72" s="585" t="s">
        <v>737</v>
      </c>
      <c r="B72" s="645"/>
      <c r="C72" s="646"/>
      <c r="D72" s="794" t="s">
        <v>553</v>
      </c>
      <c r="E72" s="795"/>
      <c r="F72" s="556" t="s">
        <v>594</v>
      </c>
      <c r="G72" s="583" t="s">
        <v>541</v>
      </c>
      <c r="H72" s="583">
        <v>3</v>
      </c>
      <c r="I72" s="556" t="s">
        <v>153</v>
      </c>
      <c r="J72" s="556" t="s">
        <v>355</v>
      </c>
      <c r="K72" s="556">
        <v>77</v>
      </c>
      <c r="L72" s="556" t="s">
        <v>648</v>
      </c>
      <c r="M72" s="556" t="s">
        <v>649</v>
      </c>
      <c r="N72" s="556" t="s">
        <v>702</v>
      </c>
      <c r="O72" s="583" t="s">
        <v>141</v>
      </c>
      <c r="P72" s="556" t="s">
        <v>703</v>
      </c>
      <c r="Q72" s="556" t="s">
        <v>178</v>
      </c>
    </row>
    <row r="73" spans="1:17" x14ac:dyDescent="0.25">
      <c r="A73" s="647"/>
      <c r="B73" s="648"/>
      <c r="C73" s="649"/>
      <c r="D73" s="796"/>
      <c r="E73" s="795"/>
      <c r="F73" s="557"/>
      <c r="G73" s="584"/>
      <c r="H73" s="584"/>
      <c r="I73" s="557"/>
      <c r="J73" s="557"/>
      <c r="K73" s="557"/>
      <c r="L73" s="557"/>
      <c r="M73" s="557"/>
      <c r="N73" s="557"/>
      <c r="O73" s="584"/>
      <c r="P73" s="557"/>
      <c r="Q73" s="557"/>
    </row>
    <row r="74" spans="1:17" x14ac:dyDescent="0.25">
      <c r="A74" s="647"/>
      <c r="B74" s="648"/>
      <c r="C74" s="649"/>
      <c r="D74" s="796"/>
      <c r="E74" s="795"/>
      <c r="F74" s="559" t="s">
        <v>595</v>
      </c>
      <c r="G74" s="580" t="s">
        <v>543</v>
      </c>
      <c r="H74" s="580">
        <v>2</v>
      </c>
      <c r="I74" s="559" t="s">
        <v>151</v>
      </c>
      <c r="J74" s="559" t="s">
        <v>355</v>
      </c>
      <c r="K74" s="559" t="s">
        <v>125</v>
      </c>
      <c r="L74" s="559" t="s">
        <v>648</v>
      </c>
      <c r="M74" s="559" t="s">
        <v>649</v>
      </c>
      <c r="N74" s="559" t="s">
        <v>702</v>
      </c>
      <c r="O74" s="580" t="s">
        <v>132</v>
      </c>
      <c r="P74" s="559" t="s">
        <v>703</v>
      </c>
      <c r="Q74" s="559" t="s">
        <v>178</v>
      </c>
    </row>
    <row r="75" spans="1:17" x14ac:dyDescent="0.25">
      <c r="A75" s="647"/>
      <c r="B75" s="648"/>
      <c r="C75" s="649"/>
      <c r="D75" s="796"/>
      <c r="E75" s="795"/>
      <c r="F75" s="630"/>
      <c r="G75" s="581"/>
      <c r="H75" s="581"/>
      <c r="I75" s="560"/>
      <c r="J75" s="630"/>
      <c r="K75" s="630"/>
      <c r="L75" s="630"/>
      <c r="M75" s="630"/>
      <c r="N75" s="630"/>
      <c r="O75" s="581"/>
      <c r="P75" s="560"/>
      <c r="Q75" s="560"/>
    </row>
    <row r="76" spans="1:17" x14ac:dyDescent="0.25">
      <c r="A76" s="647"/>
      <c r="B76" s="648"/>
      <c r="C76" s="649"/>
      <c r="D76" s="796"/>
      <c r="E76" s="795"/>
      <c r="F76" s="630"/>
      <c r="G76" s="580" t="s">
        <v>542</v>
      </c>
      <c r="H76" s="580">
        <v>1</v>
      </c>
      <c r="I76" s="559" t="s">
        <v>152</v>
      </c>
      <c r="J76" s="630"/>
      <c r="K76" s="630"/>
      <c r="L76" s="630"/>
      <c r="M76" s="630"/>
      <c r="N76" s="630"/>
      <c r="O76" s="580" t="s">
        <v>547</v>
      </c>
      <c r="P76" s="559" t="s">
        <v>703</v>
      </c>
      <c r="Q76" s="559" t="s">
        <v>178</v>
      </c>
    </row>
    <row r="77" spans="1:17" x14ac:dyDescent="0.25">
      <c r="A77" s="650"/>
      <c r="B77" s="651"/>
      <c r="C77" s="652"/>
      <c r="D77" s="797"/>
      <c r="E77" s="798"/>
      <c r="F77" s="560"/>
      <c r="G77" s="581"/>
      <c r="H77" s="581"/>
      <c r="I77" s="560"/>
      <c r="J77" s="560"/>
      <c r="K77" s="560"/>
      <c r="L77" s="560"/>
      <c r="M77" s="560"/>
      <c r="N77" s="560"/>
      <c r="O77" s="581"/>
      <c r="P77" s="560"/>
      <c r="Q77" s="560"/>
    </row>
    <row r="78" spans="1:17" x14ac:dyDescent="0.25">
      <c r="A78" s="788" t="s">
        <v>723</v>
      </c>
      <c r="B78" s="789"/>
      <c r="C78" s="789"/>
      <c r="D78" s="789"/>
      <c r="E78" s="789"/>
      <c r="F78" s="789"/>
      <c r="G78" s="789"/>
      <c r="H78" s="789"/>
      <c r="I78" s="789"/>
      <c r="J78" s="789"/>
      <c r="K78" s="789"/>
      <c r="L78" s="789"/>
      <c r="M78" s="789"/>
      <c r="N78" s="789"/>
      <c r="O78" s="789"/>
      <c r="P78" s="789"/>
      <c r="Q78" s="790"/>
    </row>
    <row r="79" spans="1:17" x14ac:dyDescent="0.25">
      <c r="A79" s="791"/>
      <c r="B79" s="792"/>
      <c r="C79" s="793"/>
      <c r="D79" s="620" t="s">
        <v>551</v>
      </c>
      <c r="E79" s="622"/>
      <c r="F79" s="580" t="s">
        <v>585</v>
      </c>
      <c r="G79" s="580" t="s">
        <v>541</v>
      </c>
      <c r="H79" s="580">
        <v>3</v>
      </c>
      <c r="I79" s="580" t="s">
        <v>153</v>
      </c>
      <c r="J79" s="75" t="s">
        <v>355</v>
      </c>
      <c r="K79" s="580">
        <v>77</v>
      </c>
      <c r="L79" s="580" t="s">
        <v>648</v>
      </c>
      <c r="M79" s="580" t="s">
        <v>649</v>
      </c>
      <c r="N79" s="559" t="s">
        <v>702</v>
      </c>
      <c r="O79" s="559" t="s">
        <v>134</v>
      </c>
      <c r="P79" s="75" t="s">
        <v>578</v>
      </c>
      <c r="Q79" s="75" t="s">
        <v>577</v>
      </c>
    </row>
    <row r="80" spans="1:17" x14ac:dyDescent="0.25">
      <c r="A80" s="634"/>
      <c r="B80" s="635"/>
      <c r="C80" s="636"/>
      <c r="D80" s="623"/>
      <c r="E80" s="625"/>
      <c r="F80" s="614"/>
      <c r="G80" s="614"/>
      <c r="H80" s="614"/>
      <c r="I80" s="614"/>
      <c r="J80" s="75" t="s">
        <v>147</v>
      </c>
      <c r="K80" s="581"/>
      <c r="L80" s="581"/>
      <c r="M80" s="614"/>
      <c r="N80" s="630"/>
      <c r="O80" s="630"/>
      <c r="P80" s="559" t="s">
        <v>574</v>
      </c>
      <c r="Q80" s="75" t="s">
        <v>576</v>
      </c>
    </row>
    <row r="81" spans="1:17" x14ac:dyDescent="0.25">
      <c r="A81" s="634" t="s">
        <v>739</v>
      </c>
      <c r="B81" s="635"/>
      <c r="C81" s="636"/>
      <c r="D81" s="623"/>
      <c r="E81" s="625"/>
      <c r="F81" s="581"/>
      <c r="G81" s="581"/>
      <c r="H81" s="581"/>
      <c r="I81" s="581"/>
      <c r="J81" s="75" t="s">
        <v>148</v>
      </c>
      <c r="K81" s="127" t="s">
        <v>124</v>
      </c>
      <c r="L81" s="127" t="s">
        <v>651</v>
      </c>
      <c r="M81" s="581"/>
      <c r="N81" s="560"/>
      <c r="O81" s="560"/>
      <c r="P81" s="560"/>
      <c r="Q81" s="75" t="s">
        <v>575</v>
      </c>
    </row>
    <row r="82" spans="1:17" x14ac:dyDescent="0.25">
      <c r="A82" s="634" t="s">
        <v>740</v>
      </c>
      <c r="B82" s="635"/>
      <c r="C82" s="636"/>
      <c r="D82" s="623"/>
      <c r="E82" s="625"/>
      <c r="F82" s="583" t="s">
        <v>8</v>
      </c>
      <c r="G82" s="583" t="s">
        <v>543</v>
      </c>
      <c r="H82" s="583">
        <v>2</v>
      </c>
      <c r="I82" s="583" t="s">
        <v>151</v>
      </c>
      <c r="J82" s="76" t="s">
        <v>355</v>
      </c>
      <c r="K82" s="583" t="s">
        <v>125</v>
      </c>
      <c r="L82" s="583" t="s">
        <v>648</v>
      </c>
      <c r="M82" s="583" t="s">
        <v>649</v>
      </c>
      <c r="N82" s="556" t="s">
        <v>702</v>
      </c>
      <c r="O82" s="556" t="s">
        <v>134</v>
      </c>
      <c r="P82" s="76" t="s">
        <v>578</v>
      </c>
      <c r="Q82" s="76" t="s">
        <v>577</v>
      </c>
    </row>
    <row r="83" spans="1:17" x14ac:dyDescent="0.25">
      <c r="A83" s="642"/>
      <c r="B83" s="643"/>
      <c r="C83" s="644"/>
      <c r="D83" s="623"/>
      <c r="E83" s="625"/>
      <c r="F83" s="584"/>
      <c r="G83" s="584"/>
      <c r="H83" s="584"/>
      <c r="I83" s="584"/>
      <c r="J83" s="76" t="s">
        <v>147</v>
      </c>
      <c r="K83" s="584"/>
      <c r="L83" s="584"/>
      <c r="M83" s="584"/>
      <c r="N83" s="557"/>
      <c r="O83" s="557"/>
      <c r="P83" s="76" t="s">
        <v>574</v>
      </c>
      <c r="Q83" s="76" t="s">
        <v>576</v>
      </c>
    </row>
    <row r="84" spans="1:17" x14ac:dyDescent="0.25">
      <c r="A84" s="785" t="s">
        <v>736</v>
      </c>
      <c r="B84" s="645"/>
      <c r="C84" s="646"/>
      <c r="D84" s="623"/>
      <c r="E84" s="625"/>
      <c r="F84" s="578" t="s">
        <v>725</v>
      </c>
      <c r="G84" s="578" t="s">
        <v>541</v>
      </c>
      <c r="H84" s="578">
        <v>3</v>
      </c>
      <c r="I84" s="578" t="s">
        <v>153</v>
      </c>
      <c r="J84" s="77" t="s">
        <v>355</v>
      </c>
      <c r="K84" s="546">
        <v>77</v>
      </c>
      <c r="L84" s="546" t="s">
        <v>648</v>
      </c>
      <c r="M84" s="546" t="s">
        <v>649</v>
      </c>
      <c r="N84" s="546" t="s">
        <v>702</v>
      </c>
      <c r="O84" s="546" t="s">
        <v>134</v>
      </c>
      <c r="P84" s="77" t="s">
        <v>727</v>
      </c>
      <c r="Q84" s="77" t="s">
        <v>577</v>
      </c>
    </row>
    <row r="85" spans="1:17" x14ac:dyDescent="0.25">
      <c r="A85" s="647"/>
      <c r="B85" s="648"/>
      <c r="C85" s="649"/>
      <c r="D85" s="623"/>
      <c r="E85" s="625"/>
      <c r="F85" s="588"/>
      <c r="G85" s="588"/>
      <c r="H85" s="588"/>
      <c r="I85" s="588"/>
      <c r="J85" s="77" t="s">
        <v>147</v>
      </c>
      <c r="K85" s="558"/>
      <c r="L85" s="558"/>
      <c r="M85" s="582"/>
      <c r="N85" s="582"/>
      <c r="O85" s="582"/>
      <c r="P85" s="546" t="s">
        <v>728</v>
      </c>
      <c r="Q85" s="77" t="s">
        <v>576</v>
      </c>
    </row>
    <row r="86" spans="1:17" x14ac:dyDescent="0.25">
      <c r="A86" s="650"/>
      <c r="B86" s="651"/>
      <c r="C86" s="652"/>
      <c r="D86" s="626"/>
      <c r="E86" s="628"/>
      <c r="F86" s="579"/>
      <c r="G86" s="579"/>
      <c r="H86" s="579"/>
      <c r="I86" s="579"/>
      <c r="J86" s="77" t="s">
        <v>148</v>
      </c>
      <c r="K86" s="77" t="s">
        <v>124</v>
      </c>
      <c r="L86" s="77" t="s">
        <v>651</v>
      </c>
      <c r="M86" s="558"/>
      <c r="N86" s="558"/>
      <c r="O86" s="558"/>
      <c r="P86" s="558"/>
      <c r="Q86" s="77" t="s">
        <v>575</v>
      </c>
    </row>
    <row r="87" spans="1:17" x14ac:dyDescent="0.25">
      <c r="A87" s="785"/>
      <c r="B87" s="786"/>
      <c r="C87" s="787"/>
      <c r="D87" s="575" t="s">
        <v>1081</v>
      </c>
      <c r="E87" s="638"/>
      <c r="F87" s="580" t="s">
        <v>581</v>
      </c>
      <c r="G87" s="580" t="s">
        <v>541</v>
      </c>
      <c r="H87" s="580">
        <v>3</v>
      </c>
      <c r="I87" s="580" t="s">
        <v>153</v>
      </c>
      <c r="J87" s="75" t="s">
        <v>355</v>
      </c>
      <c r="K87" s="580">
        <v>77</v>
      </c>
      <c r="L87" s="580" t="s">
        <v>648</v>
      </c>
      <c r="M87" s="580" t="s">
        <v>649</v>
      </c>
      <c r="N87" s="559" t="s">
        <v>702</v>
      </c>
      <c r="O87" s="559" t="s">
        <v>134</v>
      </c>
      <c r="P87" s="75" t="s">
        <v>582</v>
      </c>
      <c r="Q87" s="75" t="s">
        <v>577</v>
      </c>
    </row>
    <row r="88" spans="1:17" x14ac:dyDescent="0.25">
      <c r="A88" s="647"/>
      <c r="B88" s="648"/>
      <c r="C88" s="649"/>
      <c r="D88" s="672"/>
      <c r="E88" s="663"/>
      <c r="F88" s="614"/>
      <c r="G88" s="614"/>
      <c r="H88" s="614"/>
      <c r="I88" s="614"/>
      <c r="J88" s="75" t="s">
        <v>147</v>
      </c>
      <c r="K88" s="581"/>
      <c r="L88" s="581"/>
      <c r="M88" s="614"/>
      <c r="N88" s="630"/>
      <c r="O88" s="630"/>
      <c r="P88" s="559" t="s">
        <v>584</v>
      </c>
      <c r="Q88" s="75" t="s">
        <v>576</v>
      </c>
    </row>
    <row r="89" spans="1:17" x14ac:dyDescent="0.25">
      <c r="A89" s="647" t="s">
        <v>739</v>
      </c>
      <c r="B89" s="648"/>
      <c r="C89" s="649"/>
      <c r="D89" s="672"/>
      <c r="E89" s="663"/>
      <c r="F89" s="581"/>
      <c r="G89" s="581"/>
      <c r="H89" s="581"/>
      <c r="I89" s="581"/>
      <c r="J89" s="75" t="s">
        <v>148</v>
      </c>
      <c r="K89" s="75" t="s">
        <v>124</v>
      </c>
      <c r="L89" s="75" t="s">
        <v>651</v>
      </c>
      <c r="M89" s="581"/>
      <c r="N89" s="560"/>
      <c r="O89" s="560"/>
      <c r="P89" s="560"/>
      <c r="Q89" s="75" t="s">
        <v>575</v>
      </c>
    </row>
    <row r="90" spans="1:17" x14ac:dyDescent="0.25">
      <c r="A90" s="647" t="s">
        <v>740</v>
      </c>
      <c r="B90" s="648"/>
      <c r="C90" s="649"/>
      <c r="D90" s="672"/>
      <c r="E90" s="663"/>
      <c r="F90" s="583" t="s">
        <v>583</v>
      </c>
      <c r="G90" s="583" t="s">
        <v>543</v>
      </c>
      <c r="H90" s="583">
        <v>2</v>
      </c>
      <c r="I90" s="583" t="s">
        <v>151</v>
      </c>
      <c r="J90" s="76" t="s">
        <v>355</v>
      </c>
      <c r="K90" s="583" t="s">
        <v>125</v>
      </c>
      <c r="L90" s="583" t="s">
        <v>648</v>
      </c>
      <c r="M90" s="583" t="s">
        <v>649</v>
      </c>
      <c r="N90" s="556" t="s">
        <v>702</v>
      </c>
      <c r="O90" s="556" t="s">
        <v>134</v>
      </c>
      <c r="P90" s="76" t="s">
        <v>582</v>
      </c>
      <c r="Q90" s="76" t="s">
        <v>577</v>
      </c>
    </row>
    <row r="91" spans="1:17" x14ac:dyDescent="0.25">
      <c r="A91" s="650"/>
      <c r="B91" s="651"/>
      <c r="C91" s="652"/>
      <c r="D91" s="672"/>
      <c r="E91" s="663"/>
      <c r="F91" s="584"/>
      <c r="G91" s="584"/>
      <c r="H91" s="584"/>
      <c r="I91" s="584"/>
      <c r="J91" s="76" t="s">
        <v>147</v>
      </c>
      <c r="K91" s="584"/>
      <c r="L91" s="584"/>
      <c r="M91" s="584"/>
      <c r="N91" s="557"/>
      <c r="O91" s="557"/>
      <c r="P91" s="76" t="s">
        <v>584</v>
      </c>
      <c r="Q91" s="76" t="s">
        <v>576</v>
      </c>
    </row>
    <row r="92" spans="1:17" x14ac:dyDescent="0.25">
      <c r="A92" s="784" t="s">
        <v>736</v>
      </c>
      <c r="B92" s="621"/>
      <c r="C92" s="622"/>
      <c r="D92" s="672"/>
      <c r="E92" s="663"/>
      <c r="F92" s="578" t="s">
        <v>724</v>
      </c>
      <c r="G92" s="578" t="s">
        <v>541</v>
      </c>
      <c r="H92" s="578">
        <v>3</v>
      </c>
      <c r="I92" s="578" t="s">
        <v>153</v>
      </c>
      <c r="J92" s="77" t="s">
        <v>355</v>
      </c>
      <c r="K92" s="546">
        <v>77</v>
      </c>
      <c r="L92" s="546" t="s">
        <v>648</v>
      </c>
      <c r="M92" s="546" t="s">
        <v>649</v>
      </c>
      <c r="N92" s="546" t="s">
        <v>702</v>
      </c>
      <c r="O92" s="546" t="s">
        <v>134</v>
      </c>
      <c r="P92" s="77" t="s">
        <v>729</v>
      </c>
      <c r="Q92" s="77" t="s">
        <v>577</v>
      </c>
    </row>
    <row r="93" spans="1:17" x14ac:dyDescent="0.25">
      <c r="A93" s="623"/>
      <c r="B93" s="624"/>
      <c r="C93" s="625"/>
      <c r="D93" s="672"/>
      <c r="E93" s="663"/>
      <c r="F93" s="588"/>
      <c r="G93" s="588"/>
      <c r="H93" s="588"/>
      <c r="I93" s="588"/>
      <c r="J93" s="77" t="s">
        <v>147</v>
      </c>
      <c r="K93" s="558"/>
      <c r="L93" s="558"/>
      <c r="M93" s="582"/>
      <c r="N93" s="582"/>
      <c r="O93" s="582"/>
      <c r="P93" s="546" t="s">
        <v>730</v>
      </c>
      <c r="Q93" s="77" t="s">
        <v>576</v>
      </c>
    </row>
    <row r="94" spans="1:17" x14ac:dyDescent="0.25">
      <c r="A94" s="623"/>
      <c r="B94" s="624"/>
      <c r="C94" s="625"/>
      <c r="D94" s="672"/>
      <c r="E94" s="663"/>
      <c r="F94" s="588"/>
      <c r="G94" s="588"/>
      <c r="H94" s="588"/>
      <c r="I94" s="588"/>
      <c r="J94" s="135" t="s">
        <v>148</v>
      </c>
      <c r="K94" s="135" t="s">
        <v>124</v>
      </c>
      <c r="L94" s="135" t="s">
        <v>651</v>
      </c>
      <c r="M94" s="582"/>
      <c r="N94" s="582"/>
      <c r="O94" s="582"/>
      <c r="P94" s="582"/>
      <c r="Q94" s="77" t="s">
        <v>575</v>
      </c>
    </row>
    <row r="95" spans="1:17" x14ac:dyDescent="0.25">
      <c r="A95" s="666" t="s">
        <v>707</v>
      </c>
      <c r="B95" s="667"/>
      <c r="C95" s="667"/>
      <c r="D95" s="667"/>
      <c r="E95" s="667"/>
      <c r="F95" s="667"/>
      <c r="G95" s="667"/>
      <c r="H95" s="667"/>
      <c r="I95" s="667"/>
      <c r="J95" s="667"/>
      <c r="K95" s="667"/>
      <c r="L95" s="667"/>
      <c r="M95" s="667"/>
      <c r="N95" s="667"/>
      <c r="O95" s="667"/>
      <c r="P95" s="667"/>
      <c r="Q95" s="668"/>
    </row>
    <row r="96" spans="1:17" x14ac:dyDescent="0.25">
      <c r="A96" s="660" t="s">
        <v>350</v>
      </c>
      <c r="B96" s="658"/>
      <c r="C96" s="658"/>
      <c r="D96" s="658"/>
      <c r="E96" s="658"/>
      <c r="F96" s="658"/>
      <c r="G96" s="658"/>
      <c r="H96" s="658"/>
      <c r="I96" s="658"/>
      <c r="J96" s="658"/>
      <c r="K96" s="658"/>
      <c r="L96" s="658"/>
      <c r="M96" s="658"/>
      <c r="N96" s="658"/>
      <c r="O96" s="658"/>
      <c r="P96" s="658"/>
      <c r="Q96" s="659"/>
    </row>
    <row r="97" spans="1:17" x14ac:dyDescent="0.25">
      <c r="A97" s="653" t="s">
        <v>721</v>
      </c>
      <c r="B97" s="654"/>
      <c r="C97" s="655"/>
      <c r="D97" s="575" t="s">
        <v>551</v>
      </c>
      <c r="E97" s="638"/>
      <c r="F97" s="580" t="s">
        <v>139</v>
      </c>
      <c r="G97" s="580" t="s">
        <v>543</v>
      </c>
      <c r="H97" s="580">
        <v>2</v>
      </c>
      <c r="I97" s="580" t="s">
        <v>151</v>
      </c>
      <c r="J97" s="75" t="s">
        <v>355</v>
      </c>
      <c r="K97" s="559" t="s">
        <v>125</v>
      </c>
      <c r="L97" s="559" t="s">
        <v>648</v>
      </c>
      <c r="M97" s="559" t="s">
        <v>649</v>
      </c>
      <c r="N97" s="559" t="s">
        <v>122</v>
      </c>
      <c r="O97" s="559" t="s">
        <v>132</v>
      </c>
      <c r="P97" s="75" t="s">
        <v>579</v>
      </c>
      <c r="Q97" s="75" t="s">
        <v>177</v>
      </c>
    </row>
    <row r="98" spans="1:17" x14ac:dyDescent="0.25">
      <c r="A98" s="634"/>
      <c r="B98" s="635"/>
      <c r="C98" s="636"/>
      <c r="D98" s="672"/>
      <c r="E98" s="663"/>
      <c r="F98" s="614"/>
      <c r="G98" s="614"/>
      <c r="H98" s="614"/>
      <c r="I98" s="614"/>
      <c r="J98" s="75" t="s">
        <v>147</v>
      </c>
      <c r="K98" s="560"/>
      <c r="L98" s="560"/>
      <c r="M98" s="630"/>
      <c r="N98" s="630"/>
      <c r="O98" s="630"/>
      <c r="P98" s="559" t="s">
        <v>555</v>
      </c>
      <c r="Q98" s="75" t="s">
        <v>162</v>
      </c>
    </row>
    <row r="99" spans="1:17" x14ac:dyDescent="0.25">
      <c r="A99" s="634"/>
      <c r="B99" s="635"/>
      <c r="C99" s="636"/>
      <c r="D99" s="672"/>
      <c r="E99" s="663"/>
      <c r="F99" s="581"/>
      <c r="G99" s="581"/>
      <c r="H99" s="581"/>
      <c r="I99" s="581"/>
      <c r="J99" s="75" t="s">
        <v>148</v>
      </c>
      <c r="K99" s="75" t="s">
        <v>123</v>
      </c>
      <c r="L99" s="75" t="s">
        <v>651</v>
      </c>
      <c r="M99" s="560"/>
      <c r="N99" s="560"/>
      <c r="O99" s="560"/>
      <c r="P99" s="560"/>
      <c r="Q99" s="75" t="s">
        <v>161</v>
      </c>
    </row>
    <row r="100" spans="1:17" x14ac:dyDescent="0.25">
      <c r="A100" s="634"/>
      <c r="B100" s="635"/>
      <c r="C100" s="636"/>
      <c r="D100" s="672"/>
      <c r="E100" s="663"/>
      <c r="F100" s="583" t="s">
        <v>139</v>
      </c>
      <c r="G100" s="583" t="s">
        <v>542</v>
      </c>
      <c r="H100" s="583">
        <v>2</v>
      </c>
      <c r="I100" s="583" t="s">
        <v>151</v>
      </c>
      <c r="J100" s="76" t="s">
        <v>355</v>
      </c>
      <c r="K100" s="556" t="s">
        <v>125</v>
      </c>
      <c r="L100" s="556" t="s">
        <v>648</v>
      </c>
      <c r="M100" s="556" t="s">
        <v>649</v>
      </c>
      <c r="N100" s="556" t="s">
        <v>122</v>
      </c>
      <c r="O100" s="556" t="s">
        <v>132</v>
      </c>
      <c r="P100" s="76" t="s">
        <v>579</v>
      </c>
      <c r="Q100" s="76" t="s">
        <v>177</v>
      </c>
    </row>
    <row r="101" spans="1:17" x14ac:dyDescent="0.25">
      <c r="A101" s="634"/>
      <c r="B101" s="635"/>
      <c r="C101" s="636"/>
      <c r="D101" s="672"/>
      <c r="E101" s="663"/>
      <c r="F101" s="673"/>
      <c r="G101" s="673"/>
      <c r="H101" s="673"/>
      <c r="I101" s="673"/>
      <c r="J101" s="76" t="s">
        <v>147</v>
      </c>
      <c r="K101" s="557"/>
      <c r="L101" s="557"/>
      <c r="M101" s="629"/>
      <c r="N101" s="629"/>
      <c r="O101" s="629"/>
      <c r="P101" s="556" t="s">
        <v>555</v>
      </c>
      <c r="Q101" s="76" t="s">
        <v>162</v>
      </c>
    </row>
    <row r="102" spans="1:17" x14ac:dyDescent="0.25">
      <c r="A102" s="634"/>
      <c r="B102" s="635"/>
      <c r="C102" s="636"/>
      <c r="D102" s="672"/>
      <c r="E102" s="663"/>
      <c r="F102" s="584"/>
      <c r="G102" s="584"/>
      <c r="H102" s="584"/>
      <c r="I102" s="584"/>
      <c r="J102" s="76" t="s">
        <v>148</v>
      </c>
      <c r="K102" s="76" t="s">
        <v>123</v>
      </c>
      <c r="L102" s="76" t="s">
        <v>651</v>
      </c>
      <c r="M102" s="557"/>
      <c r="N102" s="557"/>
      <c r="O102" s="557"/>
      <c r="P102" s="557"/>
      <c r="Q102" s="76" t="s">
        <v>161</v>
      </c>
    </row>
    <row r="103" spans="1:17" x14ac:dyDescent="0.25">
      <c r="A103" s="634"/>
      <c r="B103" s="635"/>
      <c r="C103" s="636"/>
      <c r="D103" s="672"/>
      <c r="E103" s="663"/>
      <c r="F103" s="578" t="s">
        <v>139</v>
      </c>
      <c r="G103" s="578" t="s">
        <v>542</v>
      </c>
      <c r="H103" s="578">
        <v>2</v>
      </c>
      <c r="I103" s="578" t="s">
        <v>152</v>
      </c>
      <c r="J103" s="77" t="s">
        <v>355</v>
      </c>
      <c r="K103" s="546" t="s">
        <v>125</v>
      </c>
      <c r="L103" s="546" t="s">
        <v>648</v>
      </c>
      <c r="M103" s="546" t="s">
        <v>650</v>
      </c>
      <c r="N103" s="546" t="s">
        <v>122</v>
      </c>
      <c r="O103" s="546" t="s">
        <v>132</v>
      </c>
      <c r="P103" s="77" t="s">
        <v>579</v>
      </c>
      <c r="Q103" s="77" t="s">
        <v>177</v>
      </c>
    </row>
    <row r="104" spans="1:17" x14ac:dyDescent="0.25">
      <c r="A104" s="634"/>
      <c r="B104" s="635"/>
      <c r="C104" s="636"/>
      <c r="D104" s="672"/>
      <c r="E104" s="663"/>
      <c r="F104" s="588"/>
      <c r="G104" s="588"/>
      <c r="H104" s="588"/>
      <c r="I104" s="588"/>
      <c r="J104" s="77" t="s">
        <v>147</v>
      </c>
      <c r="K104" s="558"/>
      <c r="L104" s="558"/>
      <c r="M104" s="582"/>
      <c r="N104" s="582"/>
      <c r="O104" s="582"/>
      <c r="P104" s="546" t="s">
        <v>555</v>
      </c>
      <c r="Q104" s="77" t="s">
        <v>162</v>
      </c>
    </row>
    <row r="105" spans="1:17" x14ac:dyDescent="0.25">
      <c r="A105" s="634"/>
      <c r="B105" s="635"/>
      <c r="C105" s="636"/>
      <c r="D105" s="639"/>
      <c r="E105" s="641"/>
      <c r="F105" s="579"/>
      <c r="G105" s="579"/>
      <c r="H105" s="579"/>
      <c r="I105" s="579"/>
      <c r="J105" s="77" t="s">
        <v>148</v>
      </c>
      <c r="K105" s="77" t="s">
        <v>123</v>
      </c>
      <c r="L105" s="77" t="s">
        <v>651</v>
      </c>
      <c r="M105" s="558"/>
      <c r="N105" s="558"/>
      <c r="O105" s="558"/>
      <c r="P105" s="558"/>
      <c r="Q105" s="77" t="s">
        <v>161</v>
      </c>
    </row>
    <row r="106" spans="1:17" x14ac:dyDescent="0.25">
      <c r="A106" s="634"/>
      <c r="B106" s="635"/>
      <c r="C106" s="636"/>
      <c r="D106" s="585" t="s">
        <v>553</v>
      </c>
      <c r="E106" s="646"/>
      <c r="F106" s="580" t="s">
        <v>139</v>
      </c>
      <c r="G106" s="580" t="s">
        <v>543</v>
      </c>
      <c r="H106" s="580">
        <v>2</v>
      </c>
      <c r="I106" s="580" t="s">
        <v>151</v>
      </c>
      <c r="J106" s="75" t="s">
        <v>147</v>
      </c>
      <c r="K106" s="75" t="s">
        <v>125</v>
      </c>
      <c r="L106" s="75" t="s">
        <v>648</v>
      </c>
      <c r="M106" s="559" t="s">
        <v>649</v>
      </c>
      <c r="N106" s="559" t="s">
        <v>122</v>
      </c>
      <c r="O106" s="559" t="s">
        <v>132</v>
      </c>
      <c r="P106" s="559" t="s">
        <v>555</v>
      </c>
      <c r="Q106" s="75" t="s">
        <v>160</v>
      </c>
    </row>
    <row r="107" spans="1:17" x14ac:dyDescent="0.25">
      <c r="A107" s="634"/>
      <c r="B107" s="635"/>
      <c r="C107" s="636"/>
      <c r="D107" s="647"/>
      <c r="E107" s="649"/>
      <c r="F107" s="581"/>
      <c r="G107" s="581"/>
      <c r="H107" s="581"/>
      <c r="I107" s="581"/>
      <c r="J107" s="75" t="s">
        <v>148</v>
      </c>
      <c r="K107" s="75" t="s">
        <v>123</v>
      </c>
      <c r="L107" s="75" t="s">
        <v>651</v>
      </c>
      <c r="M107" s="560"/>
      <c r="N107" s="560"/>
      <c r="O107" s="560"/>
      <c r="P107" s="560"/>
      <c r="Q107" s="75" t="s">
        <v>159</v>
      </c>
    </row>
    <row r="108" spans="1:17" x14ac:dyDescent="0.25">
      <c r="A108" s="634"/>
      <c r="B108" s="635"/>
      <c r="C108" s="636"/>
      <c r="D108" s="647"/>
      <c r="E108" s="649"/>
      <c r="F108" s="583" t="s">
        <v>139</v>
      </c>
      <c r="G108" s="583" t="s">
        <v>542</v>
      </c>
      <c r="H108" s="583">
        <v>2</v>
      </c>
      <c r="I108" s="583" t="s">
        <v>151</v>
      </c>
      <c r="J108" s="76" t="s">
        <v>147</v>
      </c>
      <c r="K108" s="76" t="s">
        <v>125</v>
      </c>
      <c r="L108" s="76" t="s">
        <v>648</v>
      </c>
      <c r="M108" s="556" t="s">
        <v>649</v>
      </c>
      <c r="N108" s="556" t="s">
        <v>122</v>
      </c>
      <c r="O108" s="556" t="s">
        <v>132</v>
      </c>
      <c r="P108" s="556" t="s">
        <v>555</v>
      </c>
      <c r="Q108" s="76" t="s">
        <v>160</v>
      </c>
    </row>
    <row r="109" spans="1:17" x14ac:dyDescent="0.25">
      <c r="A109" s="634"/>
      <c r="B109" s="635"/>
      <c r="C109" s="636"/>
      <c r="D109" s="647"/>
      <c r="E109" s="649"/>
      <c r="F109" s="584"/>
      <c r="G109" s="584"/>
      <c r="H109" s="584"/>
      <c r="I109" s="584"/>
      <c r="J109" s="76" t="s">
        <v>148</v>
      </c>
      <c r="K109" s="76" t="s">
        <v>123</v>
      </c>
      <c r="L109" s="76" t="s">
        <v>651</v>
      </c>
      <c r="M109" s="557"/>
      <c r="N109" s="557"/>
      <c r="O109" s="557"/>
      <c r="P109" s="557"/>
      <c r="Q109" s="76" t="s">
        <v>159</v>
      </c>
    </row>
    <row r="110" spans="1:17" x14ac:dyDescent="0.25">
      <c r="A110" s="634"/>
      <c r="B110" s="635"/>
      <c r="C110" s="636"/>
      <c r="D110" s="647"/>
      <c r="E110" s="649"/>
      <c r="F110" s="578" t="s">
        <v>139</v>
      </c>
      <c r="G110" s="578" t="s">
        <v>542</v>
      </c>
      <c r="H110" s="578">
        <v>2</v>
      </c>
      <c r="I110" s="578" t="s">
        <v>152</v>
      </c>
      <c r="J110" s="77" t="s">
        <v>147</v>
      </c>
      <c r="K110" s="77" t="s">
        <v>125</v>
      </c>
      <c r="L110" s="77" t="s">
        <v>648</v>
      </c>
      <c r="M110" s="546" t="s">
        <v>650</v>
      </c>
      <c r="N110" s="546" t="s">
        <v>122</v>
      </c>
      <c r="O110" s="546" t="s">
        <v>132</v>
      </c>
      <c r="P110" s="546" t="s">
        <v>555</v>
      </c>
      <c r="Q110" s="77" t="s">
        <v>160</v>
      </c>
    </row>
    <row r="111" spans="1:17" x14ac:dyDescent="0.25">
      <c r="A111" s="634"/>
      <c r="B111" s="635"/>
      <c r="C111" s="636"/>
      <c r="D111" s="650"/>
      <c r="E111" s="652"/>
      <c r="F111" s="579"/>
      <c r="G111" s="579"/>
      <c r="H111" s="579"/>
      <c r="I111" s="579"/>
      <c r="J111" s="77" t="s">
        <v>148</v>
      </c>
      <c r="K111" s="77" t="s">
        <v>123</v>
      </c>
      <c r="L111" s="77" t="s">
        <v>651</v>
      </c>
      <c r="M111" s="558"/>
      <c r="N111" s="558"/>
      <c r="O111" s="558"/>
      <c r="P111" s="558"/>
      <c r="Q111" s="77" t="s">
        <v>159</v>
      </c>
    </row>
    <row r="112" spans="1:17" x14ac:dyDescent="0.25">
      <c r="A112" s="634"/>
      <c r="B112" s="635"/>
      <c r="C112" s="636"/>
      <c r="D112" s="565" t="s">
        <v>552</v>
      </c>
      <c r="E112" s="566"/>
      <c r="F112" s="580" t="s">
        <v>139</v>
      </c>
      <c r="G112" s="580" t="s">
        <v>543</v>
      </c>
      <c r="H112" s="580">
        <v>2</v>
      </c>
      <c r="I112" s="580" t="s">
        <v>151</v>
      </c>
      <c r="J112" s="75" t="s">
        <v>147</v>
      </c>
      <c r="K112" s="75" t="s">
        <v>125</v>
      </c>
      <c r="L112" s="75" t="s">
        <v>648</v>
      </c>
      <c r="M112" s="559" t="s">
        <v>649</v>
      </c>
      <c r="N112" s="559" t="s">
        <v>122</v>
      </c>
      <c r="O112" s="559" t="s">
        <v>131</v>
      </c>
      <c r="P112" s="559" t="s">
        <v>555</v>
      </c>
      <c r="Q112" s="75" t="s">
        <v>158</v>
      </c>
    </row>
    <row r="113" spans="1:17" x14ac:dyDescent="0.25">
      <c r="A113" s="634"/>
      <c r="B113" s="635"/>
      <c r="C113" s="636"/>
      <c r="D113" s="567"/>
      <c r="E113" s="562"/>
      <c r="F113" s="581"/>
      <c r="G113" s="581"/>
      <c r="H113" s="581"/>
      <c r="I113" s="581"/>
      <c r="J113" s="75" t="s">
        <v>148</v>
      </c>
      <c r="K113" s="75" t="s">
        <v>123</v>
      </c>
      <c r="L113" s="75" t="s">
        <v>651</v>
      </c>
      <c r="M113" s="560"/>
      <c r="N113" s="560"/>
      <c r="O113" s="560"/>
      <c r="P113" s="560"/>
      <c r="Q113" s="75" t="s">
        <v>157</v>
      </c>
    </row>
    <row r="114" spans="1:17" x14ac:dyDescent="0.25">
      <c r="A114" s="634"/>
      <c r="B114" s="635"/>
      <c r="C114" s="636"/>
      <c r="D114" s="567"/>
      <c r="E114" s="562"/>
      <c r="F114" s="583" t="s">
        <v>139</v>
      </c>
      <c r="G114" s="583" t="s">
        <v>542</v>
      </c>
      <c r="H114" s="583">
        <v>2</v>
      </c>
      <c r="I114" s="583" t="s">
        <v>151</v>
      </c>
      <c r="J114" s="76" t="s">
        <v>147</v>
      </c>
      <c r="K114" s="76" t="s">
        <v>125</v>
      </c>
      <c r="L114" s="76" t="s">
        <v>648</v>
      </c>
      <c r="M114" s="556" t="s">
        <v>649</v>
      </c>
      <c r="N114" s="556" t="s">
        <v>122</v>
      </c>
      <c r="O114" s="556" t="s">
        <v>131</v>
      </c>
      <c r="P114" s="556" t="s">
        <v>555</v>
      </c>
      <c r="Q114" s="76" t="s">
        <v>158</v>
      </c>
    </row>
    <row r="115" spans="1:17" x14ac:dyDescent="0.25">
      <c r="A115" s="634"/>
      <c r="B115" s="635"/>
      <c r="C115" s="636"/>
      <c r="D115" s="567"/>
      <c r="E115" s="562"/>
      <c r="F115" s="584"/>
      <c r="G115" s="584"/>
      <c r="H115" s="584"/>
      <c r="I115" s="584"/>
      <c r="J115" s="76" t="s">
        <v>148</v>
      </c>
      <c r="K115" s="76" t="s">
        <v>123</v>
      </c>
      <c r="L115" s="76" t="s">
        <v>651</v>
      </c>
      <c r="M115" s="557"/>
      <c r="N115" s="557"/>
      <c r="O115" s="557"/>
      <c r="P115" s="557"/>
      <c r="Q115" s="76" t="s">
        <v>157</v>
      </c>
    </row>
    <row r="116" spans="1:17" x14ac:dyDescent="0.25">
      <c r="A116" s="634"/>
      <c r="B116" s="635"/>
      <c r="C116" s="636"/>
      <c r="D116" s="567"/>
      <c r="E116" s="562"/>
      <c r="F116" s="578" t="s">
        <v>139</v>
      </c>
      <c r="G116" s="578" t="s">
        <v>542</v>
      </c>
      <c r="H116" s="578">
        <v>2</v>
      </c>
      <c r="I116" s="578" t="s">
        <v>152</v>
      </c>
      <c r="J116" s="77" t="s">
        <v>147</v>
      </c>
      <c r="K116" s="77" t="s">
        <v>125</v>
      </c>
      <c r="L116" s="77" t="s">
        <v>648</v>
      </c>
      <c r="M116" s="546" t="s">
        <v>650</v>
      </c>
      <c r="N116" s="546" t="s">
        <v>122</v>
      </c>
      <c r="O116" s="546" t="s">
        <v>131</v>
      </c>
      <c r="P116" s="546" t="s">
        <v>555</v>
      </c>
      <c r="Q116" s="77" t="s">
        <v>158</v>
      </c>
    </row>
    <row r="117" spans="1:17" x14ac:dyDescent="0.25">
      <c r="A117" s="642"/>
      <c r="B117" s="643"/>
      <c r="C117" s="644"/>
      <c r="D117" s="568"/>
      <c r="E117" s="569"/>
      <c r="F117" s="579"/>
      <c r="G117" s="579"/>
      <c r="H117" s="579"/>
      <c r="I117" s="579"/>
      <c r="J117" s="77" t="s">
        <v>148</v>
      </c>
      <c r="K117" s="77" t="s">
        <v>123</v>
      </c>
      <c r="L117" s="77" t="s">
        <v>651</v>
      </c>
      <c r="M117" s="558"/>
      <c r="N117" s="558"/>
      <c r="O117" s="558"/>
      <c r="P117" s="558"/>
      <c r="Q117" s="77" t="s">
        <v>157</v>
      </c>
    </row>
    <row r="118" spans="1:17" x14ac:dyDescent="0.25">
      <c r="A118" s="120"/>
      <c r="B118" s="121"/>
      <c r="C118" s="121"/>
      <c r="D118" s="121"/>
      <c r="E118" s="121"/>
      <c r="F118" s="121"/>
      <c r="G118" s="121"/>
      <c r="H118" s="121"/>
      <c r="I118" s="121"/>
      <c r="J118" s="150"/>
      <c r="K118" s="150"/>
      <c r="L118" s="150"/>
      <c r="M118" s="122"/>
      <c r="N118" s="122"/>
      <c r="O118" s="122"/>
      <c r="P118" s="122"/>
      <c r="Q118" s="151"/>
    </row>
    <row r="119" spans="1:17" x14ac:dyDescent="0.25">
      <c r="A119" s="634"/>
      <c r="B119" s="635"/>
      <c r="C119" s="636"/>
      <c r="D119" s="585" t="s">
        <v>552</v>
      </c>
      <c r="E119" s="576"/>
      <c r="F119" s="578" t="s">
        <v>136</v>
      </c>
      <c r="G119" s="578" t="s">
        <v>542</v>
      </c>
      <c r="H119" s="578">
        <v>1</v>
      </c>
      <c r="I119" s="578" t="s">
        <v>152</v>
      </c>
      <c r="J119" s="546" t="s">
        <v>147</v>
      </c>
      <c r="K119" s="546" t="s">
        <v>125</v>
      </c>
      <c r="L119" s="546" t="s">
        <v>648</v>
      </c>
      <c r="M119" s="546" t="s">
        <v>650</v>
      </c>
      <c r="N119" s="546" t="s">
        <v>122</v>
      </c>
      <c r="O119" s="546" t="s">
        <v>131</v>
      </c>
      <c r="P119" s="546" t="s">
        <v>555</v>
      </c>
      <c r="Q119" s="546" t="s">
        <v>158</v>
      </c>
    </row>
    <row r="120" spans="1:17" x14ac:dyDescent="0.25">
      <c r="A120" s="634" t="s">
        <v>1083</v>
      </c>
      <c r="B120" s="635"/>
      <c r="C120" s="636"/>
      <c r="D120" s="553"/>
      <c r="E120" s="552"/>
      <c r="F120" s="547"/>
      <c r="G120" s="547"/>
      <c r="H120" s="547"/>
      <c r="I120" s="547"/>
      <c r="J120" s="547"/>
      <c r="K120" s="547"/>
      <c r="L120" s="547"/>
      <c r="M120" s="547"/>
      <c r="N120" s="547"/>
      <c r="O120" s="547"/>
      <c r="P120" s="547"/>
      <c r="Q120" s="547"/>
    </row>
    <row r="121" spans="1:17" x14ac:dyDescent="0.25">
      <c r="A121" s="634"/>
      <c r="B121" s="635"/>
      <c r="C121" s="636"/>
      <c r="D121" s="553"/>
      <c r="E121" s="552"/>
      <c r="F121" s="547"/>
      <c r="G121" s="547"/>
      <c r="H121" s="547"/>
      <c r="I121" s="547"/>
      <c r="J121" s="548"/>
      <c r="K121" s="548"/>
      <c r="L121" s="548"/>
      <c r="M121" s="547"/>
      <c r="N121" s="547"/>
      <c r="O121" s="547"/>
      <c r="P121" s="547"/>
      <c r="Q121" s="548"/>
    </row>
    <row r="122" spans="1:17" x14ac:dyDescent="0.25">
      <c r="A122" s="634"/>
      <c r="B122" s="635"/>
      <c r="C122" s="636"/>
      <c r="D122" s="553"/>
      <c r="E122" s="552"/>
      <c r="F122" s="547"/>
      <c r="G122" s="547"/>
      <c r="H122" s="547"/>
      <c r="I122" s="547"/>
      <c r="J122" s="549" t="s">
        <v>148</v>
      </c>
      <c r="K122" s="546" t="s">
        <v>123</v>
      </c>
      <c r="L122" s="546" t="s">
        <v>651</v>
      </c>
      <c r="M122" s="547"/>
      <c r="N122" s="547"/>
      <c r="O122" s="547"/>
      <c r="P122" s="547"/>
      <c r="Q122" s="546" t="s">
        <v>157</v>
      </c>
    </row>
    <row r="123" spans="1:17" x14ac:dyDescent="0.25">
      <c r="A123" s="634"/>
      <c r="B123" s="635"/>
      <c r="C123" s="636"/>
      <c r="D123" s="553"/>
      <c r="E123" s="552"/>
      <c r="F123" s="547"/>
      <c r="G123" s="547"/>
      <c r="H123" s="547"/>
      <c r="I123" s="547"/>
      <c r="J123" s="549"/>
      <c r="K123" s="547"/>
      <c r="L123" s="547"/>
      <c r="M123" s="547"/>
      <c r="N123" s="547"/>
      <c r="O123" s="547"/>
      <c r="P123" s="547"/>
      <c r="Q123" s="547"/>
    </row>
    <row r="124" spans="1:17" x14ac:dyDescent="0.25">
      <c r="A124" s="634"/>
      <c r="B124" s="635"/>
      <c r="C124" s="636"/>
      <c r="D124" s="554"/>
      <c r="E124" s="555"/>
      <c r="F124" s="548"/>
      <c r="G124" s="548"/>
      <c r="H124" s="548"/>
      <c r="I124" s="548"/>
      <c r="J124" s="550"/>
      <c r="K124" s="548"/>
      <c r="L124" s="548"/>
      <c r="M124" s="548"/>
      <c r="N124" s="548"/>
      <c r="O124" s="548"/>
      <c r="P124" s="548"/>
      <c r="Q124" s="548"/>
    </row>
    <row r="125" spans="1:17" x14ac:dyDescent="0.25">
      <c r="A125" s="660" t="s">
        <v>712</v>
      </c>
      <c r="B125" s="658"/>
      <c r="C125" s="658"/>
      <c r="D125" s="658"/>
      <c r="E125" s="658"/>
      <c r="F125" s="658"/>
      <c r="G125" s="658"/>
      <c r="H125" s="658"/>
      <c r="I125" s="658"/>
      <c r="J125" s="658"/>
      <c r="K125" s="658"/>
      <c r="L125" s="658"/>
      <c r="M125" s="658"/>
      <c r="N125" s="658"/>
      <c r="O125" s="658"/>
      <c r="P125" s="658"/>
      <c r="Q125" s="659"/>
    </row>
    <row r="126" spans="1:17" x14ac:dyDescent="0.25">
      <c r="A126" s="575" t="s">
        <v>722</v>
      </c>
      <c r="B126" s="637"/>
      <c r="C126" s="638"/>
      <c r="D126" s="575" t="s">
        <v>549</v>
      </c>
      <c r="E126" s="638"/>
      <c r="F126" s="583" t="s">
        <v>138</v>
      </c>
      <c r="G126" s="583" t="s">
        <v>543</v>
      </c>
      <c r="H126" s="583">
        <v>2</v>
      </c>
      <c r="I126" s="583" t="s">
        <v>151</v>
      </c>
      <c r="J126" s="76" t="s">
        <v>147</v>
      </c>
      <c r="K126" s="76" t="s">
        <v>125</v>
      </c>
      <c r="L126" s="76" t="s">
        <v>648</v>
      </c>
      <c r="M126" s="583" t="s">
        <v>649</v>
      </c>
      <c r="N126" s="556" t="s">
        <v>1103</v>
      </c>
      <c r="O126" s="556" t="s">
        <v>129</v>
      </c>
      <c r="P126" s="556" t="s">
        <v>1041</v>
      </c>
      <c r="Q126" s="76" t="s">
        <v>164</v>
      </c>
    </row>
    <row r="127" spans="1:17" x14ac:dyDescent="0.25">
      <c r="A127" s="639"/>
      <c r="B127" s="640"/>
      <c r="C127" s="641"/>
      <c r="D127" s="639"/>
      <c r="E127" s="641"/>
      <c r="F127" s="584"/>
      <c r="G127" s="584"/>
      <c r="H127" s="584"/>
      <c r="I127" s="584"/>
      <c r="J127" s="76" t="s">
        <v>148</v>
      </c>
      <c r="K127" s="76" t="s">
        <v>123</v>
      </c>
      <c r="L127" s="76" t="s">
        <v>651</v>
      </c>
      <c r="M127" s="584"/>
      <c r="N127" s="557"/>
      <c r="O127" s="557"/>
      <c r="P127" s="557"/>
      <c r="Q127" s="76" t="s">
        <v>163</v>
      </c>
    </row>
    <row r="128" spans="1:17" x14ac:dyDescent="0.25">
      <c r="A128" s="660" t="s">
        <v>636</v>
      </c>
      <c r="B128" s="658"/>
      <c r="C128" s="658"/>
      <c r="D128" s="658"/>
      <c r="E128" s="658"/>
      <c r="F128" s="658"/>
      <c r="G128" s="658"/>
      <c r="H128" s="658"/>
      <c r="I128" s="658"/>
      <c r="J128" s="658"/>
      <c r="K128" s="658"/>
      <c r="L128" s="658"/>
      <c r="M128" s="658"/>
      <c r="N128" s="658"/>
      <c r="O128" s="658"/>
      <c r="P128" s="658"/>
      <c r="Q128" s="659"/>
    </row>
    <row r="129" spans="1:17" x14ac:dyDescent="0.25">
      <c r="A129" s="653" t="s">
        <v>556</v>
      </c>
      <c r="B129" s="654"/>
      <c r="C129" s="655"/>
      <c r="D129" s="653" t="s">
        <v>564</v>
      </c>
      <c r="E129" s="655"/>
      <c r="F129" s="580" t="s">
        <v>130</v>
      </c>
      <c r="G129" s="580" t="s">
        <v>543</v>
      </c>
      <c r="H129" s="580">
        <v>2</v>
      </c>
      <c r="I129" s="580" t="s">
        <v>151</v>
      </c>
      <c r="J129" s="559" t="s">
        <v>148</v>
      </c>
      <c r="K129" s="559" t="s">
        <v>123</v>
      </c>
      <c r="L129" s="559" t="s">
        <v>711</v>
      </c>
      <c r="M129" s="559" t="s">
        <v>649</v>
      </c>
      <c r="N129" s="559" t="s">
        <v>122</v>
      </c>
      <c r="O129" s="559" t="s">
        <v>130</v>
      </c>
      <c r="P129" s="559" t="s">
        <v>586</v>
      </c>
      <c r="Q129" s="559" t="s">
        <v>165</v>
      </c>
    </row>
    <row r="130" spans="1:17" x14ac:dyDescent="0.25">
      <c r="A130" s="642"/>
      <c r="B130" s="643"/>
      <c r="C130" s="644"/>
      <c r="D130" s="642"/>
      <c r="E130" s="644"/>
      <c r="F130" s="581"/>
      <c r="G130" s="581"/>
      <c r="H130" s="581"/>
      <c r="I130" s="581"/>
      <c r="J130" s="560"/>
      <c r="K130" s="560"/>
      <c r="L130" s="560"/>
      <c r="M130" s="560"/>
      <c r="N130" s="560"/>
      <c r="O130" s="560"/>
      <c r="P130" s="560"/>
      <c r="Q130" s="560"/>
    </row>
    <row r="131" spans="1:17" x14ac:dyDescent="0.25">
      <c r="A131" s="575" t="s">
        <v>557</v>
      </c>
      <c r="B131" s="637"/>
      <c r="C131" s="638"/>
      <c r="D131" s="575" t="s">
        <v>564</v>
      </c>
      <c r="E131" s="638"/>
      <c r="F131" s="583" t="s">
        <v>140</v>
      </c>
      <c r="G131" s="583" t="s">
        <v>543</v>
      </c>
      <c r="H131" s="583">
        <v>2</v>
      </c>
      <c r="I131" s="583" t="s">
        <v>151</v>
      </c>
      <c r="J131" s="556" t="s">
        <v>148</v>
      </c>
      <c r="K131" s="556" t="s">
        <v>123</v>
      </c>
      <c r="L131" s="556" t="s">
        <v>711</v>
      </c>
      <c r="M131" s="556" t="s">
        <v>649</v>
      </c>
      <c r="N131" s="556" t="s">
        <v>122</v>
      </c>
      <c r="O131" s="556" t="s">
        <v>130</v>
      </c>
      <c r="P131" s="556" t="s">
        <v>605</v>
      </c>
      <c r="Q131" s="556" t="s">
        <v>167</v>
      </c>
    </row>
    <row r="132" spans="1:17" x14ac:dyDescent="0.25">
      <c r="A132" s="639"/>
      <c r="B132" s="640"/>
      <c r="C132" s="641"/>
      <c r="D132" s="639"/>
      <c r="E132" s="641"/>
      <c r="F132" s="584"/>
      <c r="G132" s="584"/>
      <c r="H132" s="584"/>
      <c r="I132" s="584"/>
      <c r="J132" s="557"/>
      <c r="K132" s="557"/>
      <c r="L132" s="557"/>
      <c r="M132" s="557"/>
      <c r="N132" s="557"/>
      <c r="O132" s="557"/>
      <c r="P132" s="557"/>
      <c r="Q132" s="557"/>
    </row>
    <row r="133" spans="1:17" x14ac:dyDescent="0.25">
      <c r="A133" s="585" t="s">
        <v>606</v>
      </c>
      <c r="B133" s="645"/>
      <c r="C133" s="646"/>
      <c r="D133" s="585" t="s">
        <v>564</v>
      </c>
      <c r="E133" s="646"/>
      <c r="F133" s="578" t="s">
        <v>135</v>
      </c>
      <c r="G133" s="578" t="s">
        <v>543</v>
      </c>
      <c r="H133" s="578" t="s">
        <v>667</v>
      </c>
      <c r="I133" s="578" t="s">
        <v>151</v>
      </c>
      <c r="J133" s="546" t="s">
        <v>148</v>
      </c>
      <c r="K133" s="546" t="s">
        <v>123</v>
      </c>
      <c r="L133" s="546" t="s">
        <v>710</v>
      </c>
      <c r="M133" s="546" t="s">
        <v>649</v>
      </c>
      <c r="N133" s="546" t="s">
        <v>122</v>
      </c>
      <c r="O133" s="546" t="s">
        <v>598</v>
      </c>
      <c r="P133" s="77" t="s">
        <v>629</v>
      </c>
      <c r="Q133" s="546" t="s">
        <v>171</v>
      </c>
    </row>
    <row r="134" spans="1:17" x14ac:dyDescent="0.25">
      <c r="A134" s="647"/>
      <c r="B134" s="648"/>
      <c r="C134" s="649"/>
      <c r="D134" s="647"/>
      <c r="E134" s="649"/>
      <c r="F134" s="588"/>
      <c r="G134" s="588"/>
      <c r="H134" s="588"/>
      <c r="I134" s="588"/>
      <c r="J134" s="582"/>
      <c r="K134" s="582"/>
      <c r="L134" s="582"/>
      <c r="M134" s="582"/>
      <c r="N134" s="582"/>
      <c r="O134" s="582"/>
      <c r="P134" s="77" t="s">
        <v>631</v>
      </c>
      <c r="Q134" s="782"/>
    </row>
    <row r="135" spans="1:17" x14ac:dyDescent="0.25">
      <c r="A135" s="647"/>
      <c r="B135" s="648"/>
      <c r="C135" s="649"/>
      <c r="D135" s="647"/>
      <c r="E135" s="649"/>
      <c r="F135" s="588"/>
      <c r="G135" s="588"/>
      <c r="H135" s="588"/>
      <c r="I135" s="588"/>
      <c r="J135" s="582"/>
      <c r="K135" s="582"/>
      <c r="L135" s="582"/>
      <c r="M135" s="582"/>
      <c r="N135" s="582"/>
      <c r="O135" s="582"/>
      <c r="P135" s="77" t="s">
        <v>632</v>
      </c>
      <c r="Q135" s="782"/>
    </row>
    <row r="136" spans="1:17" x14ac:dyDescent="0.25">
      <c r="A136" s="650"/>
      <c r="B136" s="651"/>
      <c r="C136" s="652"/>
      <c r="D136" s="650"/>
      <c r="E136" s="652"/>
      <c r="F136" s="579"/>
      <c r="G136" s="579"/>
      <c r="H136" s="579"/>
      <c r="I136" s="579"/>
      <c r="J136" s="558"/>
      <c r="K136" s="558"/>
      <c r="L136" s="558"/>
      <c r="M136" s="558"/>
      <c r="N136" s="558"/>
      <c r="O136" s="558"/>
      <c r="P136" s="77" t="s">
        <v>630</v>
      </c>
      <c r="Q136" s="783"/>
    </row>
    <row r="137" spans="1:17" x14ac:dyDescent="0.25">
      <c r="A137" s="565" t="s">
        <v>607</v>
      </c>
      <c r="B137" s="586"/>
      <c r="C137" s="566"/>
      <c r="D137" s="565" t="s">
        <v>564</v>
      </c>
      <c r="E137" s="566"/>
      <c r="F137" s="570" t="s">
        <v>135</v>
      </c>
      <c r="G137" s="570" t="s">
        <v>543</v>
      </c>
      <c r="H137" s="570" t="s">
        <v>667</v>
      </c>
      <c r="I137" s="570" t="s">
        <v>151</v>
      </c>
      <c r="J137" s="573" t="s">
        <v>148</v>
      </c>
      <c r="K137" s="573" t="s">
        <v>123</v>
      </c>
      <c r="L137" s="573" t="s">
        <v>709</v>
      </c>
      <c r="M137" s="573" t="s">
        <v>649</v>
      </c>
      <c r="N137" s="573" t="s">
        <v>122</v>
      </c>
      <c r="O137" s="573" t="s">
        <v>598</v>
      </c>
      <c r="P137" s="78" t="s">
        <v>629</v>
      </c>
      <c r="Q137" s="573" t="s">
        <v>171</v>
      </c>
    </row>
    <row r="138" spans="1:17" x14ac:dyDescent="0.25">
      <c r="A138" s="567"/>
      <c r="B138" s="561"/>
      <c r="C138" s="562"/>
      <c r="D138" s="567"/>
      <c r="E138" s="562"/>
      <c r="F138" s="571"/>
      <c r="G138" s="571"/>
      <c r="H138" s="571"/>
      <c r="I138" s="571"/>
      <c r="J138" s="616"/>
      <c r="K138" s="616"/>
      <c r="L138" s="616"/>
      <c r="M138" s="616"/>
      <c r="N138" s="616"/>
      <c r="O138" s="616"/>
      <c r="P138" s="78" t="s">
        <v>631</v>
      </c>
      <c r="Q138" s="616"/>
    </row>
    <row r="139" spans="1:17" x14ac:dyDescent="0.25">
      <c r="A139" s="567"/>
      <c r="B139" s="561"/>
      <c r="C139" s="562"/>
      <c r="D139" s="567"/>
      <c r="E139" s="562"/>
      <c r="F139" s="571"/>
      <c r="G139" s="571"/>
      <c r="H139" s="571"/>
      <c r="I139" s="571"/>
      <c r="J139" s="616"/>
      <c r="K139" s="616"/>
      <c r="L139" s="616"/>
      <c r="M139" s="616"/>
      <c r="N139" s="616"/>
      <c r="O139" s="616"/>
      <c r="P139" s="78" t="s">
        <v>632</v>
      </c>
      <c r="Q139" s="616"/>
    </row>
    <row r="140" spans="1:17" x14ac:dyDescent="0.25">
      <c r="A140" s="568"/>
      <c r="B140" s="587"/>
      <c r="C140" s="569"/>
      <c r="D140" s="568"/>
      <c r="E140" s="569"/>
      <c r="F140" s="572"/>
      <c r="G140" s="572"/>
      <c r="H140" s="572"/>
      <c r="I140" s="572"/>
      <c r="J140" s="574"/>
      <c r="K140" s="574"/>
      <c r="L140" s="574"/>
      <c r="M140" s="574"/>
      <c r="N140" s="574"/>
      <c r="O140" s="574"/>
      <c r="P140" s="78" t="s">
        <v>630</v>
      </c>
      <c r="Q140" s="574"/>
    </row>
    <row r="141" spans="1:17" x14ac:dyDescent="0.25">
      <c r="A141" s="653" t="s">
        <v>608</v>
      </c>
      <c r="B141" s="654"/>
      <c r="C141" s="655"/>
      <c r="D141" s="653" t="s">
        <v>564</v>
      </c>
      <c r="E141" s="655"/>
      <c r="F141" s="580" t="s">
        <v>135</v>
      </c>
      <c r="G141" s="580" t="s">
        <v>543</v>
      </c>
      <c r="H141" s="580" t="s">
        <v>667</v>
      </c>
      <c r="I141" s="580" t="s">
        <v>151</v>
      </c>
      <c r="J141" s="559" t="s">
        <v>148</v>
      </c>
      <c r="K141" s="559" t="s">
        <v>123</v>
      </c>
      <c r="L141" s="559" t="s">
        <v>708</v>
      </c>
      <c r="M141" s="559" t="s">
        <v>649</v>
      </c>
      <c r="N141" s="559" t="s">
        <v>122</v>
      </c>
      <c r="O141" s="559" t="s">
        <v>609</v>
      </c>
      <c r="P141" s="75" t="s">
        <v>625</v>
      </c>
      <c r="Q141" s="559" t="s">
        <v>171</v>
      </c>
    </row>
    <row r="142" spans="1:17" x14ac:dyDescent="0.25">
      <c r="A142" s="634"/>
      <c r="B142" s="635"/>
      <c r="C142" s="636"/>
      <c r="D142" s="634"/>
      <c r="E142" s="636"/>
      <c r="F142" s="614"/>
      <c r="G142" s="614"/>
      <c r="H142" s="614"/>
      <c r="I142" s="614"/>
      <c r="J142" s="630"/>
      <c r="K142" s="630"/>
      <c r="L142" s="630"/>
      <c r="M142" s="630"/>
      <c r="N142" s="630"/>
      <c r="O142" s="630"/>
      <c r="P142" s="75" t="s">
        <v>626</v>
      </c>
      <c r="Q142" s="630"/>
    </row>
    <row r="143" spans="1:17" x14ac:dyDescent="0.25">
      <c r="A143" s="634"/>
      <c r="B143" s="635"/>
      <c r="C143" s="636"/>
      <c r="D143" s="634"/>
      <c r="E143" s="636"/>
      <c r="F143" s="614"/>
      <c r="G143" s="614"/>
      <c r="H143" s="614"/>
      <c r="I143" s="614"/>
      <c r="J143" s="630"/>
      <c r="K143" s="630"/>
      <c r="L143" s="630"/>
      <c r="M143" s="630"/>
      <c r="N143" s="630"/>
      <c r="O143" s="630"/>
      <c r="P143" s="75" t="s">
        <v>627</v>
      </c>
      <c r="Q143" s="630"/>
    </row>
    <row r="144" spans="1:17" x14ac:dyDescent="0.25">
      <c r="A144" s="642"/>
      <c r="B144" s="643"/>
      <c r="C144" s="644"/>
      <c r="D144" s="642"/>
      <c r="E144" s="644"/>
      <c r="F144" s="581"/>
      <c r="G144" s="581"/>
      <c r="H144" s="581"/>
      <c r="I144" s="581"/>
      <c r="J144" s="560"/>
      <c r="K144" s="560"/>
      <c r="L144" s="560"/>
      <c r="M144" s="560"/>
      <c r="N144" s="560"/>
      <c r="O144" s="560"/>
      <c r="P144" s="75" t="s">
        <v>628</v>
      </c>
      <c r="Q144" s="560"/>
    </row>
    <row r="145" spans="1:17" x14ac:dyDescent="0.25">
      <c r="A145" s="660" t="s">
        <v>637</v>
      </c>
      <c r="B145" s="658"/>
      <c r="C145" s="658"/>
      <c r="D145" s="658"/>
      <c r="E145" s="658"/>
      <c r="F145" s="658"/>
      <c r="G145" s="658"/>
      <c r="H145" s="658"/>
      <c r="I145" s="658"/>
      <c r="J145" s="658"/>
      <c r="K145" s="658"/>
      <c r="L145" s="658"/>
      <c r="M145" s="658"/>
      <c r="N145" s="658"/>
      <c r="O145" s="658"/>
      <c r="P145" s="658"/>
      <c r="Q145" s="659"/>
    </row>
    <row r="146" spans="1:17" ht="20" x14ac:dyDescent="0.25">
      <c r="A146" s="597" t="s">
        <v>1118</v>
      </c>
      <c r="B146" s="598"/>
      <c r="C146" s="599"/>
      <c r="D146" s="607" t="s">
        <v>564</v>
      </c>
      <c r="E146" s="608"/>
      <c r="F146" s="157" t="s">
        <v>580</v>
      </c>
      <c r="G146" s="157" t="s">
        <v>541</v>
      </c>
      <c r="H146" s="157">
        <v>3</v>
      </c>
      <c r="I146" s="157" t="s">
        <v>153</v>
      </c>
      <c r="J146" s="605" t="s">
        <v>148</v>
      </c>
      <c r="K146" s="157" t="s">
        <v>124</v>
      </c>
      <c r="L146" s="603"/>
      <c r="M146" s="603" t="s">
        <v>650</v>
      </c>
      <c r="N146" s="605" t="s">
        <v>122</v>
      </c>
      <c r="O146" s="605" t="s">
        <v>137</v>
      </c>
      <c r="P146" s="605" t="s">
        <v>554</v>
      </c>
      <c r="Q146" s="605" t="s">
        <v>185</v>
      </c>
    </row>
    <row r="147" spans="1:17" ht="20" x14ac:dyDescent="0.25">
      <c r="A147" s="600"/>
      <c r="B147" s="601"/>
      <c r="C147" s="602"/>
      <c r="D147" s="609"/>
      <c r="E147" s="610"/>
      <c r="F147" s="157" t="s">
        <v>137</v>
      </c>
      <c r="G147" s="157" t="s">
        <v>542</v>
      </c>
      <c r="H147" s="157">
        <v>1</v>
      </c>
      <c r="I147" s="157" t="s">
        <v>152</v>
      </c>
      <c r="J147" s="606"/>
      <c r="K147" s="157" t="s">
        <v>123</v>
      </c>
      <c r="L147" s="604"/>
      <c r="M147" s="604"/>
      <c r="N147" s="606"/>
      <c r="O147" s="606"/>
      <c r="P147" s="606"/>
      <c r="Q147" s="606"/>
    </row>
    <row r="148" spans="1:17" x14ac:dyDescent="0.25">
      <c r="A148" s="660" t="s">
        <v>618</v>
      </c>
      <c r="B148" s="658"/>
      <c r="C148" s="658"/>
      <c r="D148" s="658"/>
      <c r="E148" s="658"/>
      <c r="F148" s="658"/>
      <c r="G148" s="658"/>
      <c r="H148" s="658"/>
      <c r="I148" s="658"/>
      <c r="J148" s="658"/>
      <c r="K148" s="658"/>
      <c r="L148" s="658"/>
      <c r="M148" s="658"/>
      <c r="N148" s="658"/>
      <c r="O148" s="658"/>
      <c r="P148" s="658"/>
      <c r="Q148" s="659"/>
    </row>
    <row r="149" spans="1:17" x14ac:dyDescent="0.25">
      <c r="A149" s="653" t="s">
        <v>618</v>
      </c>
      <c r="B149" s="654"/>
      <c r="C149" s="655"/>
      <c r="D149" s="653" t="s">
        <v>564</v>
      </c>
      <c r="E149" s="655"/>
      <c r="F149" s="580" t="s">
        <v>611</v>
      </c>
      <c r="G149" s="580" t="s">
        <v>543</v>
      </c>
      <c r="H149" s="580">
        <v>2</v>
      </c>
      <c r="I149" s="580" t="s">
        <v>151</v>
      </c>
      <c r="J149" s="559" t="s">
        <v>148</v>
      </c>
      <c r="K149" s="559" t="s">
        <v>123</v>
      </c>
      <c r="L149" s="559" t="s">
        <v>651</v>
      </c>
      <c r="M149" s="559" t="s">
        <v>649</v>
      </c>
      <c r="N149" s="559" t="s">
        <v>122</v>
      </c>
      <c r="O149" s="559" t="s">
        <v>611</v>
      </c>
      <c r="P149" s="559" t="s">
        <v>586</v>
      </c>
      <c r="Q149" s="559" t="s">
        <v>610</v>
      </c>
    </row>
    <row r="150" spans="1:17" x14ac:dyDescent="0.25">
      <c r="A150" s="642"/>
      <c r="B150" s="643"/>
      <c r="C150" s="644"/>
      <c r="D150" s="642"/>
      <c r="E150" s="644"/>
      <c r="F150" s="581"/>
      <c r="G150" s="581"/>
      <c r="H150" s="581"/>
      <c r="I150" s="581"/>
      <c r="J150" s="560"/>
      <c r="K150" s="560"/>
      <c r="L150" s="560"/>
      <c r="M150" s="560"/>
      <c r="N150" s="560"/>
      <c r="O150" s="560"/>
      <c r="P150" s="560"/>
      <c r="Q150" s="560"/>
    </row>
    <row r="151" spans="1:17" x14ac:dyDescent="0.25">
      <c r="A151" s="660" t="s">
        <v>713</v>
      </c>
      <c r="B151" s="658"/>
      <c r="C151" s="658"/>
      <c r="D151" s="658"/>
      <c r="E151" s="658"/>
      <c r="F151" s="658"/>
      <c r="G151" s="658"/>
      <c r="H151" s="658"/>
      <c r="I151" s="658"/>
      <c r="J151" s="658"/>
      <c r="K151" s="658"/>
      <c r="L151" s="658"/>
      <c r="M151" s="658"/>
      <c r="N151" s="658"/>
      <c r="O151" s="658"/>
      <c r="P151" s="658"/>
      <c r="Q151" s="659"/>
    </row>
    <row r="152" spans="1:17" x14ac:dyDescent="0.25">
      <c r="A152" s="575" t="s">
        <v>614</v>
      </c>
      <c r="B152" s="637"/>
      <c r="C152" s="638"/>
      <c r="D152" s="575" t="s">
        <v>551</v>
      </c>
      <c r="E152" s="638"/>
      <c r="F152" s="583">
        <v>80</v>
      </c>
      <c r="G152" s="583" t="s">
        <v>543</v>
      </c>
      <c r="H152" s="583">
        <v>2</v>
      </c>
      <c r="I152" s="583" t="s">
        <v>151</v>
      </c>
      <c r="J152" s="76" t="s">
        <v>355</v>
      </c>
      <c r="K152" s="556" t="s">
        <v>125</v>
      </c>
      <c r="L152" s="556" t="s">
        <v>648</v>
      </c>
      <c r="M152" s="556" t="s">
        <v>649</v>
      </c>
      <c r="N152" s="556" t="s">
        <v>122</v>
      </c>
      <c r="O152" s="556" t="s">
        <v>134</v>
      </c>
      <c r="P152" s="76" t="s">
        <v>613</v>
      </c>
      <c r="Q152" s="76" t="s">
        <v>612</v>
      </c>
    </row>
    <row r="153" spans="1:17" x14ac:dyDescent="0.25">
      <c r="A153" s="672"/>
      <c r="B153" s="662"/>
      <c r="C153" s="663"/>
      <c r="D153" s="672"/>
      <c r="E153" s="663"/>
      <c r="F153" s="673"/>
      <c r="G153" s="673"/>
      <c r="H153" s="673"/>
      <c r="I153" s="673"/>
      <c r="J153" s="76" t="s">
        <v>147</v>
      </c>
      <c r="K153" s="557"/>
      <c r="L153" s="557"/>
      <c r="M153" s="629"/>
      <c r="N153" s="629"/>
      <c r="O153" s="629"/>
      <c r="P153" s="556" t="s">
        <v>616</v>
      </c>
      <c r="Q153" s="76" t="s">
        <v>615</v>
      </c>
    </row>
    <row r="154" spans="1:17" x14ac:dyDescent="0.25">
      <c r="A154" s="639"/>
      <c r="B154" s="640"/>
      <c r="C154" s="641"/>
      <c r="D154" s="639"/>
      <c r="E154" s="641"/>
      <c r="F154" s="584"/>
      <c r="G154" s="584"/>
      <c r="H154" s="584"/>
      <c r="I154" s="584"/>
      <c r="J154" s="76" t="s">
        <v>148</v>
      </c>
      <c r="K154" s="76" t="s">
        <v>123</v>
      </c>
      <c r="L154" s="76" t="s">
        <v>651</v>
      </c>
      <c r="M154" s="557"/>
      <c r="N154" s="557"/>
      <c r="O154" s="557"/>
      <c r="P154" s="557"/>
      <c r="Q154" s="76" t="s">
        <v>617</v>
      </c>
    </row>
    <row r="155" spans="1:17" x14ac:dyDescent="0.25">
      <c r="A155" s="666" t="s">
        <v>668</v>
      </c>
      <c r="B155" s="667"/>
      <c r="C155" s="667"/>
      <c r="D155" s="667"/>
      <c r="E155" s="667"/>
      <c r="F155" s="667"/>
      <c r="G155" s="667"/>
      <c r="H155" s="667"/>
      <c r="I155" s="667"/>
      <c r="J155" s="667"/>
      <c r="K155" s="667"/>
      <c r="L155" s="667"/>
      <c r="M155" s="667"/>
      <c r="N155" s="667"/>
      <c r="O155" s="667"/>
      <c r="P155" s="667"/>
      <c r="Q155" s="668"/>
    </row>
    <row r="156" spans="1:17" x14ac:dyDescent="0.25">
      <c r="A156" s="769" t="s">
        <v>690</v>
      </c>
      <c r="B156" s="770"/>
      <c r="C156" s="770"/>
      <c r="D156" s="770"/>
      <c r="E156" s="770"/>
      <c r="F156" s="771"/>
      <c r="G156" s="769" t="s">
        <v>692</v>
      </c>
      <c r="H156" s="770"/>
      <c r="I156" s="770"/>
      <c r="J156" s="771"/>
      <c r="K156" s="152"/>
      <c r="L156" s="152"/>
      <c r="M156" s="152"/>
      <c r="N156" s="152"/>
      <c r="O156" s="152"/>
      <c r="P156" s="152"/>
      <c r="Q156" s="152"/>
    </row>
    <row r="157" spans="1:17" x14ac:dyDescent="0.25">
      <c r="A157" s="772" t="s">
        <v>715</v>
      </c>
      <c r="B157" s="773"/>
      <c r="C157" s="773"/>
      <c r="D157" s="773"/>
      <c r="E157" s="773"/>
      <c r="F157" s="774"/>
      <c r="G157" s="575" t="s">
        <v>693</v>
      </c>
      <c r="H157" s="637"/>
      <c r="I157" s="637"/>
      <c r="J157" s="638"/>
      <c r="K157" s="152"/>
      <c r="L157" s="152"/>
      <c r="M157" s="152"/>
      <c r="N157" s="152"/>
      <c r="O157" s="152"/>
      <c r="P157" s="152"/>
      <c r="Q157" s="152"/>
    </row>
    <row r="158" spans="1:17" x14ac:dyDescent="0.25">
      <c r="A158" s="123" t="s">
        <v>670</v>
      </c>
      <c r="B158" s="775" t="s">
        <v>669</v>
      </c>
      <c r="C158" s="775"/>
      <c r="D158" s="775"/>
      <c r="E158" s="775"/>
      <c r="F158" s="124"/>
      <c r="G158" s="672" t="s">
        <v>694</v>
      </c>
      <c r="H158" s="662"/>
      <c r="I158" s="662"/>
      <c r="J158" s="663"/>
      <c r="K158" s="152"/>
      <c r="L158" s="152"/>
      <c r="M158" s="152"/>
      <c r="N158" s="152"/>
      <c r="O158" s="152"/>
      <c r="P158" s="152"/>
      <c r="Q158" s="152"/>
    </row>
    <row r="159" spans="1:17" x14ac:dyDescent="0.25">
      <c r="A159" s="123" t="s">
        <v>671</v>
      </c>
      <c r="B159" s="775" t="s">
        <v>673</v>
      </c>
      <c r="C159" s="775"/>
      <c r="D159" s="775"/>
      <c r="E159" s="775"/>
      <c r="F159" s="124"/>
      <c r="G159" s="672" t="s">
        <v>697</v>
      </c>
      <c r="H159" s="662"/>
      <c r="I159" s="662"/>
      <c r="J159" s="663"/>
      <c r="K159" s="152"/>
      <c r="L159" s="152"/>
      <c r="M159" s="152"/>
      <c r="N159" s="152"/>
      <c r="O159" s="152"/>
      <c r="P159" s="152"/>
      <c r="Q159" s="152"/>
    </row>
    <row r="160" spans="1:17" x14ac:dyDescent="0.25">
      <c r="A160" s="123" t="s">
        <v>672</v>
      </c>
      <c r="B160" s="775" t="s">
        <v>674</v>
      </c>
      <c r="C160" s="775"/>
      <c r="D160" s="775"/>
      <c r="E160" s="775"/>
      <c r="F160" s="124"/>
      <c r="G160" s="639" t="s">
        <v>698</v>
      </c>
      <c r="H160" s="640"/>
      <c r="I160" s="640"/>
      <c r="J160" s="641"/>
      <c r="K160" s="152"/>
      <c r="L160" s="152"/>
      <c r="M160" s="152"/>
      <c r="N160" s="152"/>
      <c r="O160" s="152"/>
      <c r="P160" s="152"/>
      <c r="Q160" s="152"/>
    </row>
    <row r="161" spans="1:74" x14ac:dyDescent="0.25">
      <c r="A161" s="779" t="s">
        <v>716</v>
      </c>
      <c r="B161" s="775"/>
      <c r="C161" s="775"/>
      <c r="D161" s="775"/>
      <c r="E161" s="775"/>
      <c r="F161" s="780"/>
      <c r="G161" s="137"/>
      <c r="H161" s="137"/>
      <c r="I161" s="137"/>
      <c r="J161" s="152"/>
      <c r="K161" s="152"/>
      <c r="L161" s="152"/>
      <c r="M161" s="152"/>
      <c r="N161" s="152"/>
      <c r="O161" s="152"/>
      <c r="P161" s="152"/>
      <c r="Q161" s="152"/>
    </row>
    <row r="162" spans="1:74" x14ac:dyDescent="0.25">
      <c r="A162" s="123" t="s">
        <v>675</v>
      </c>
      <c r="B162" s="775" t="s">
        <v>678</v>
      </c>
      <c r="C162" s="775"/>
      <c r="D162" s="775"/>
      <c r="E162" s="775"/>
      <c r="F162" s="124"/>
      <c r="G162" s="137"/>
      <c r="H162" s="137"/>
      <c r="I162" s="137"/>
      <c r="J162" s="152"/>
      <c r="K162" s="152"/>
      <c r="L162" s="152"/>
      <c r="M162" s="152"/>
      <c r="N162" s="152"/>
      <c r="O162" s="152"/>
      <c r="P162" s="152"/>
      <c r="Q162" s="152"/>
    </row>
    <row r="163" spans="1:74" x14ac:dyDescent="0.25">
      <c r="A163" s="123" t="s">
        <v>676</v>
      </c>
      <c r="B163" s="775" t="s">
        <v>679</v>
      </c>
      <c r="C163" s="775"/>
      <c r="D163" s="775"/>
      <c r="E163" s="775"/>
      <c r="F163" s="124"/>
      <c r="G163" s="137"/>
      <c r="H163" s="137"/>
      <c r="I163" s="137"/>
      <c r="J163" s="152"/>
      <c r="K163" s="152"/>
      <c r="L163" s="152"/>
      <c r="M163" s="152"/>
      <c r="N163" s="152"/>
      <c r="O163" s="152"/>
      <c r="P163" s="152"/>
      <c r="Q163" s="152"/>
    </row>
    <row r="164" spans="1:74" x14ac:dyDescent="0.25">
      <c r="A164" s="123" t="s">
        <v>677</v>
      </c>
      <c r="B164" s="775" t="s">
        <v>680</v>
      </c>
      <c r="C164" s="775"/>
      <c r="D164" s="775"/>
      <c r="E164" s="775"/>
      <c r="F164" s="124"/>
      <c r="G164" s="137"/>
      <c r="H164" s="137"/>
      <c r="I164" s="137"/>
      <c r="J164" s="152"/>
      <c r="K164" s="152"/>
      <c r="L164" s="152"/>
      <c r="M164" s="152"/>
      <c r="N164" s="152"/>
      <c r="O164" s="152"/>
      <c r="P164" s="152"/>
      <c r="Q164" s="152"/>
    </row>
    <row r="165" spans="1:74" x14ac:dyDescent="0.25">
      <c r="A165" s="779" t="s">
        <v>717</v>
      </c>
      <c r="B165" s="775"/>
      <c r="C165" s="775"/>
      <c r="D165" s="775"/>
      <c r="E165" s="775"/>
      <c r="F165" s="780"/>
      <c r="G165" s="137"/>
      <c r="H165" s="137"/>
      <c r="I165" s="137"/>
      <c r="J165" s="152"/>
      <c r="K165" s="152"/>
      <c r="L165" s="152"/>
      <c r="M165" s="152"/>
      <c r="N165" s="152"/>
      <c r="O165" s="152"/>
      <c r="P165" s="152"/>
      <c r="Q165" s="152"/>
    </row>
    <row r="166" spans="1:74" x14ac:dyDescent="0.25">
      <c r="A166" s="123" t="s">
        <v>684</v>
      </c>
      <c r="B166" s="775" t="s">
        <v>681</v>
      </c>
      <c r="C166" s="775"/>
      <c r="D166" s="775"/>
      <c r="E166" s="775"/>
      <c r="F166" s="124"/>
      <c r="G166" s="137"/>
      <c r="H166" s="137"/>
      <c r="I166" s="137"/>
      <c r="J166" s="152"/>
      <c r="K166" s="152"/>
      <c r="L166" s="152"/>
      <c r="M166" s="152"/>
      <c r="N166" s="152"/>
      <c r="O166" s="152"/>
      <c r="P166" s="152"/>
      <c r="Q166" s="152"/>
    </row>
    <row r="167" spans="1:74" x14ac:dyDescent="0.25">
      <c r="A167" s="123" t="s">
        <v>685</v>
      </c>
      <c r="B167" s="775" t="s">
        <v>682</v>
      </c>
      <c r="C167" s="775"/>
      <c r="D167" s="775"/>
      <c r="E167" s="775"/>
      <c r="F167" s="124"/>
      <c r="G167" s="137"/>
      <c r="H167" s="137"/>
      <c r="I167" s="137"/>
      <c r="J167" s="152"/>
      <c r="K167" s="152"/>
      <c r="L167" s="152"/>
      <c r="M167" s="152"/>
      <c r="N167" s="152"/>
      <c r="O167" s="152"/>
      <c r="P167" s="152"/>
      <c r="Q167" s="152"/>
    </row>
    <row r="168" spans="1:74" x14ac:dyDescent="0.25">
      <c r="A168" s="123" t="s">
        <v>686</v>
      </c>
      <c r="B168" s="775" t="s">
        <v>683</v>
      </c>
      <c r="C168" s="775"/>
      <c r="D168" s="775"/>
      <c r="E168" s="775"/>
      <c r="F168" s="124"/>
      <c r="G168" s="137"/>
      <c r="H168" s="137"/>
      <c r="I168" s="137"/>
      <c r="J168" s="152"/>
      <c r="K168" s="152"/>
      <c r="L168" s="152"/>
      <c r="M168" s="152"/>
      <c r="N168" s="152"/>
      <c r="O168" s="152"/>
      <c r="P168" s="152"/>
      <c r="Q168" s="152"/>
    </row>
    <row r="169" spans="1:74" x14ac:dyDescent="0.25">
      <c r="A169" s="779" t="s">
        <v>718</v>
      </c>
      <c r="B169" s="775"/>
      <c r="C169" s="775"/>
      <c r="D169" s="775"/>
      <c r="E169" s="775"/>
      <c r="F169" s="780"/>
      <c r="G169" s="137"/>
      <c r="H169" s="137"/>
      <c r="I169" s="137"/>
      <c r="J169" s="152"/>
      <c r="K169" s="152"/>
      <c r="L169" s="152"/>
      <c r="M169" s="152"/>
      <c r="N169" s="152"/>
      <c r="O169" s="152"/>
      <c r="P169" s="152"/>
      <c r="Q169" s="152"/>
    </row>
    <row r="170" spans="1:74" x14ac:dyDescent="0.25">
      <c r="A170" s="776" t="s">
        <v>719</v>
      </c>
      <c r="B170" s="777"/>
      <c r="C170" s="777"/>
      <c r="D170" s="777"/>
      <c r="E170" s="777"/>
      <c r="F170" s="778"/>
      <c r="G170" s="137"/>
      <c r="H170" s="137"/>
      <c r="I170" s="137"/>
      <c r="J170" s="152"/>
      <c r="K170" s="152"/>
      <c r="L170" s="152"/>
      <c r="M170" s="152"/>
      <c r="N170" s="152"/>
      <c r="O170" s="152"/>
      <c r="P170" s="152"/>
      <c r="Q170" s="152"/>
    </row>
    <row r="171" spans="1:74" x14ac:dyDescent="0.25">
      <c r="A171" s="137"/>
      <c r="B171" s="137"/>
      <c r="C171" s="137"/>
      <c r="D171" s="137"/>
      <c r="E171" s="137"/>
      <c r="F171" s="137"/>
      <c r="G171" s="137"/>
      <c r="H171" s="137"/>
      <c r="I171" s="137"/>
      <c r="J171" s="152"/>
      <c r="K171" s="152"/>
      <c r="L171" s="152"/>
      <c r="M171" s="152"/>
      <c r="N171" s="152"/>
      <c r="O171" s="152"/>
      <c r="P171" s="152"/>
      <c r="Q171" s="152"/>
    </row>
    <row r="172" spans="1:74" x14ac:dyDescent="0.25">
      <c r="A172" s="781" t="s">
        <v>1061</v>
      </c>
      <c r="B172" s="781"/>
      <c r="C172" s="781"/>
      <c r="D172" s="781"/>
      <c r="E172" s="781"/>
      <c r="F172" s="781"/>
      <c r="G172" s="781"/>
      <c r="H172" s="781"/>
      <c r="I172" s="781"/>
      <c r="J172" s="781"/>
      <c r="K172" s="781"/>
      <c r="L172" s="781"/>
      <c r="M172" s="781"/>
      <c r="N172" s="781"/>
      <c r="O172" s="781"/>
      <c r="P172" s="781"/>
      <c r="Q172" s="781"/>
    </row>
    <row r="173" spans="1:74" x14ac:dyDescent="0.25">
      <c r="A173" s="781"/>
      <c r="B173" s="781"/>
      <c r="C173" s="781"/>
      <c r="D173" s="781"/>
      <c r="E173" s="781"/>
      <c r="F173" s="781"/>
      <c r="G173" s="781"/>
      <c r="H173" s="781"/>
      <c r="I173" s="781"/>
      <c r="J173" s="781"/>
      <c r="K173" s="781"/>
      <c r="L173" s="781"/>
      <c r="M173" s="781"/>
      <c r="N173" s="781"/>
      <c r="O173" s="781"/>
      <c r="P173" s="781"/>
      <c r="Q173" s="781"/>
    </row>
    <row r="174" spans="1:74" x14ac:dyDescent="0.25">
      <c r="A174" s="781" t="s">
        <v>155</v>
      </c>
      <c r="B174" s="781"/>
      <c r="C174" s="781"/>
      <c r="D174" s="781"/>
      <c r="E174" s="781"/>
      <c r="F174" s="781"/>
      <c r="G174" s="781"/>
      <c r="H174" s="781"/>
      <c r="I174" s="781"/>
      <c r="J174" s="781"/>
      <c r="K174" s="781"/>
      <c r="L174" s="781"/>
      <c r="M174" s="781"/>
      <c r="N174" s="781"/>
      <c r="O174" s="781"/>
      <c r="P174" s="781"/>
      <c r="Q174" s="781"/>
    </row>
    <row r="175" spans="1:74" x14ac:dyDescent="0.25">
      <c r="A175" s="781" t="s">
        <v>156</v>
      </c>
      <c r="B175" s="781"/>
      <c r="C175" s="781"/>
      <c r="D175" s="781"/>
      <c r="E175" s="781"/>
      <c r="F175" s="781"/>
      <c r="G175" s="781"/>
      <c r="H175" s="781"/>
      <c r="I175" s="781"/>
      <c r="J175" s="781"/>
      <c r="K175" s="781"/>
      <c r="L175" s="781"/>
      <c r="M175" s="781"/>
      <c r="N175" s="781"/>
      <c r="O175" s="781"/>
      <c r="P175" s="781"/>
      <c r="Q175" s="781"/>
    </row>
    <row r="176" spans="1:74" x14ac:dyDescent="0.25">
      <c r="A176" s="153"/>
      <c r="B176" s="153"/>
      <c r="C176" s="153"/>
      <c r="D176" s="153"/>
      <c r="E176" s="153"/>
      <c r="F176" s="153"/>
      <c r="G176" s="153"/>
      <c r="H176" s="153"/>
      <c r="I176" s="153"/>
      <c r="J176" s="153"/>
      <c r="K176" s="153"/>
      <c r="L176" s="153"/>
      <c r="M176" s="153"/>
      <c r="N176" s="153"/>
      <c r="O176" s="153"/>
      <c r="P176" s="153"/>
      <c r="Q176" s="153"/>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row>
    <row r="177" spans="1:74" x14ac:dyDescent="0.25">
      <c r="A177" s="155"/>
      <c r="B177" s="155"/>
      <c r="C177" s="155"/>
      <c r="D177" s="155"/>
      <c r="E177" s="155"/>
      <c r="F177" s="155"/>
      <c r="G177" s="155"/>
      <c r="H177" s="155"/>
      <c r="I177" s="155"/>
      <c r="J177" s="155"/>
      <c r="K177" s="155"/>
      <c r="L177" s="155"/>
      <c r="M177" s="155"/>
      <c r="N177" s="155"/>
      <c r="O177" s="155"/>
      <c r="P177" s="155"/>
      <c r="Q177" s="155"/>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row>
    <row r="178" spans="1:74" x14ac:dyDescent="0.25">
      <c r="A178" s="155"/>
      <c r="B178" s="155"/>
      <c r="C178" s="155"/>
      <c r="D178" s="155"/>
      <c r="E178" s="155"/>
      <c r="F178" s="155"/>
      <c r="G178" s="155"/>
      <c r="H178" s="155"/>
      <c r="I178" s="155"/>
      <c r="J178" s="155"/>
      <c r="K178" s="155"/>
      <c r="L178" s="155"/>
      <c r="M178" s="155"/>
      <c r="N178" s="155"/>
      <c r="O178" s="155"/>
      <c r="P178" s="155"/>
      <c r="Q178" s="155"/>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row>
    <row r="179" spans="1:74" x14ac:dyDescent="0.25">
      <c r="A179" s="155"/>
      <c r="B179" s="155"/>
      <c r="C179" s="155"/>
      <c r="D179" s="155"/>
      <c r="E179" s="155"/>
      <c r="F179" s="155"/>
      <c r="G179" s="155"/>
      <c r="H179" s="155"/>
      <c r="I179" s="155"/>
      <c r="J179" s="155"/>
      <c r="K179" s="155"/>
      <c r="L179" s="155"/>
      <c r="M179" s="155"/>
      <c r="N179" s="155"/>
      <c r="O179" s="155"/>
      <c r="P179" s="155"/>
      <c r="Q179" s="155"/>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row>
    <row r="180" spans="1:74" x14ac:dyDescent="0.25">
      <c r="A180" s="155"/>
      <c r="B180" s="155"/>
      <c r="C180" s="155"/>
      <c r="D180" s="155"/>
      <c r="E180" s="155"/>
      <c r="F180" s="155"/>
      <c r="G180" s="155"/>
      <c r="H180" s="155"/>
      <c r="I180" s="155"/>
      <c r="J180" s="155"/>
      <c r="K180" s="155"/>
      <c r="L180" s="155"/>
      <c r="M180" s="155"/>
      <c r="N180" s="155"/>
      <c r="O180" s="155"/>
      <c r="P180" s="155"/>
      <c r="Q180" s="155"/>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row>
    <row r="181" spans="1:74" x14ac:dyDescent="0.25">
      <c r="A181" s="155"/>
      <c r="B181" s="155"/>
      <c r="C181" s="155"/>
      <c r="D181" s="155"/>
      <c r="E181" s="155"/>
      <c r="F181" s="155"/>
      <c r="G181" s="155"/>
      <c r="H181" s="155"/>
      <c r="I181" s="155"/>
      <c r="J181" s="155"/>
      <c r="K181" s="155"/>
      <c r="L181" s="155"/>
      <c r="M181" s="155"/>
      <c r="N181" s="155"/>
      <c r="O181" s="155"/>
      <c r="P181" s="155"/>
      <c r="Q181" s="155"/>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row>
    <row r="182" spans="1:74" x14ac:dyDescent="0.25">
      <c r="A182" s="155"/>
      <c r="B182" s="155"/>
      <c r="C182" s="155"/>
      <c r="D182" s="155"/>
      <c r="E182" s="155"/>
      <c r="F182" s="155"/>
      <c r="G182" s="155"/>
      <c r="H182" s="155"/>
      <c r="I182" s="155"/>
      <c r="J182" s="155"/>
      <c r="K182" s="155"/>
      <c r="L182" s="155"/>
      <c r="M182" s="155"/>
      <c r="N182" s="155"/>
      <c r="O182" s="155"/>
      <c r="P182" s="155"/>
      <c r="Q182" s="155"/>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row>
    <row r="183" spans="1:74" x14ac:dyDescent="0.25">
      <c r="A183" s="155"/>
      <c r="B183" s="155"/>
      <c r="C183" s="155"/>
      <c r="D183" s="155"/>
      <c r="E183" s="155"/>
      <c r="F183" s="155"/>
      <c r="G183" s="155"/>
      <c r="H183" s="155"/>
      <c r="I183" s="155"/>
      <c r="J183" s="155"/>
      <c r="K183" s="155"/>
      <c r="L183" s="155"/>
      <c r="M183" s="155"/>
      <c r="N183" s="155"/>
      <c r="O183" s="155"/>
      <c r="P183" s="155"/>
      <c r="Q183" s="155"/>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row>
    <row r="184" spans="1:74" x14ac:dyDescent="0.2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row>
    <row r="185" spans="1:74" x14ac:dyDescent="0.2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row>
    <row r="186" spans="1:74" x14ac:dyDescent="0.2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row>
    <row r="187" spans="1:74" x14ac:dyDescent="0.2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row>
    <row r="188" spans="1:74" x14ac:dyDescent="0.2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row>
    <row r="189" spans="1:74" x14ac:dyDescent="0.2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row>
    <row r="190" spans="1:74" x14ac:dyDescent="0.2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row>
    <row r="191" spans="1:74" x14ac:dyDescent="0.2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row>
    <row r="192" spans="1:74" x14ac:dyDescent="0.2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row>
    <row r="193" spans="1:74" x14ac:dyDescent="0.2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row>
    <row r="194" spans="1:74" x14ac:dyDescent="0.2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row>
    <row r="195" spans="1:74" x14ac:dyDescent="0.2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row>
    <row r="196" spans="1:74" x14ac:dyDescent="0.2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row>
    <row r="197" spans="1:74" x14ac:dyDescent="0.2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row>
    <row r="198" spans="1:74" x14ac:dyDescent="0.2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row>
    <row r="199" spans="1:74" x14ac:dyDescent="0.2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row>
    <row r="200" spans="1:74" x14ac:dyDescent="0.2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row>
    <row r="201" spans="1:74" x14ac:dyDescent="0.2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row>
    <row r="202" spans="1:74" x14ac:dyDescent="0.2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row>
    <row r="203" spans="1:74" x14ac:dyDescent="0.2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row>
    <row r="204" spans="1:74" x14ac:dyDescent="0.2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row>
    <row r="205" spans="1:74" x14ac:dyDescent="0.2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row>
    <row r="206" spans="1:74" x14ac:dyDescent="0.2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row>
    <row r="207" spans="1:74" x14ac:dyDescent="0.2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row>
    <row r="208" spans="1:74" x14ac:dyDescent="0.2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row>
    <row r="209" spans="1:74" x14ac:dyDescent="0.2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row>
    <row r="210" spans="1:74" x14ac:dyDescent="0.2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row>
    <row r="211" spans="1:74" x14ac:dyDescent="0.2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row>
    <row r="212" spans="1:74" x14ac:dyDescent="0.2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row>
    <row r="213" spans="1:74" x14ac:dyDescent="0.2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row>
    <row r="214" spans="1:74" x14ac:dyDescent="0.2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row>
    <row r="215" spans="1:74" x14ac:dyDescent="0.2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row>
    <row r="216" spans="1:74" x14ac:dyDescent="0.2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row>
    <row r="217" spans="1:74" x14ac:dyDescent="0.2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row>
    <row r="218" spans="1:74" x14ac:dyDescent="0.2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row>
    <row r="219" spans="1:74" x14ac:dyDescent="0.2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row>
    <row r="220" spans="1:74" x14ac:dyDescent="0.2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row>
    <row r="221" spans="1:74" x14ac:dyDescent="0.2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row>
    <row r="222" spans="1:74" x14ac:dyDescent="0.2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row>
    <row r="223" spans="1:74" x14ac:dyDescent="0.2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row>
    <row r="224" spans="1:74" x14ac:dyDescent="0.2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row>
    <row r="225" spans="1:74" x14ac:dyDescent="0.2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row>
    <row r="226" spans="1:74" x14ac:dyDescent="0.2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row>
    <row r="227" spans="1:74" x14ac:dyDescent="0.2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row>
    <row r="228" spans="1:74" x14ac:dyDescent="0.2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row>
    <row r="229" spans="1:74" x14ac:dyDescent="0.2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row>
    <row r="230" spans="1:74" x14ac:dyDescent="0.2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row>
    <row r="231" spans="1:74" x14ac:dyDescent="0.2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row>
    <row r="232" spans="1:74" x14ac:dyDescent="0.2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row>
    <row r="233" spans="1:74" x14ac:dyDescent="0.2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row>
    <row r="234" spans="1:74" x14ac:dyDescent="0.2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row>
    <row r="235" spans="1:74" x14ac:dyDescent="0.2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row>
    <row r="236" spans="1:74" x14ac:dyDescent="0.2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row>
    <row r="237" spans="1:74" x14ac:dyDescent="0.2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row>
    <row r="238" spans="1:74" x14ac:dyDescent="0.2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row>
    <row r="239" spans="1:74" x14ac:dyDescent="0.2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row>
    <row r="240" spans="1:74" x14ac:dyDescent="0.2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row>
    <row r="241" spans="1:74" x14ac:dyDescent="0.2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row>
    <row r="242" spans="1:74" x14ac:dyDescent="0.2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row>
    <row r="243" spans="1:74" x14ac:dyDescent="0.2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row>
    <row r="244" spans="1:74" x14ac:dyDescent="0.2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row>
    <row r="245" spans="1:74" x14ac:dyDescent="0.2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row>
    <row r="246" spans="1:74" x14ac:dyDescent="0.2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row>
    <row r="247" spans="1:74" x14ac:dyDescent="0.2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row>
    <row r="248" spans="1:74" x14ac:dyDescent="0.2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row>
    <row r="249" spans="1:74" x14ac:dyDescent="0.2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row>
    <row r="250" spans="1:74" x14ac:dyDescent="0.2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row>
    <row r="251" spans="1:74" x14ac:dyDescent="0.2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row>
    <row r="252" spans="1:74" x14ac:dyDescent="0.2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row>
    <row r="253" spans="1:74" x14ac:dyDescent="0.2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row>
    <row r="254" spans="1:74" x14ac:dyDescent="0.2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row>
    <row r="255" spans="1:74" x14ac:dyDescent="0.25">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row>
    <row r="256" spans="1:74" x14ac:dyDescent="0.25">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row>
    <row r="257" spans="1:74" x14ac:dyDescent="0.25">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row>
    <row r="258" spans="1:74" x14ac:dyDescent="0.25">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row>
    <row r="259" spans="1:74" x14ac:dyDescent="0.25">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row>
    <row r="260" spans="1:74" x14ac:dyDescent="0.25">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row>
    <row r="261" spans="1:74" x14ac:dyDescent="0.25">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row>
    <row r="262" spans="1:74" x14ac:dyDescent="0.25">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row>
    <row r="263" spans="1:74" x14ac:dyDescent="0.25">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row>
    <row r="264" spans="1:74" x14ac:dyDescent="0.25">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row>
    <row r="265" spans="1:74" x14ac:dyDescent="0.25">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row>
    <row r="266" spans="1:74" x14ac:dyDescent="0.25">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row>
    <row r="267" spans="1:74" x14ac:dyDescent="0.25">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row>
    <row r="268" spans="1:74" x14ac:dyDescent="0.25">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row>
    <row r="269" spans="1:74" x14ac:dyDescent="0.25">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row>
    <row r="270" spans="1:74" x14ac:dyDescent="0.25">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row>
    <row r="271" spans="1:74" x14ac:dyDescent="0.25">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row>
    <row r="272" spans="1:74" x14ac:dyDescent="0.25">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row>
    <row r="273" spans="1:74" x14ac:dyDescent="0.25">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row>
    <row r="274" spans="1:74" x14ac:dyDescent="0.25">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row>
    <row r="275" spans="1:74" x14ac:dyDescent="0.25">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row>
    <row r="276" spans="1:74" x14ac:dyDescent="0.25">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row>
    <row r="277" spans="1:74" x14ac:dyDescent="0.25">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row>
    <row r="278" spans="1:74" x14ac:dyDescent="0.25">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row>
    <row r="279" spans="1:74" x14ac:dyDescent="0.25">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row>
    <row r="280" spans="1:74" x14ac:dyDescent="0.25">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row>
    <row r="281" spans="1:74" x14ac:dyDescent="0.25">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row>
    <row r="282" spans="1:74" x14ac:dyDescent="0.25">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row>
    <row r="283" spans="1:74" x14ac:dyDescent="0.25">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row>
    <row r="284" spans="1:74" x14ac:dyDescent="0.25">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row>
    <row r="285" spans="1:74" x14ac:dyDescent="0.25">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row>
    <row r="286" spans="1:74" x14ac:dyDescent="0.25">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row>
    <row r="287" spans="1:74" x14ac:dyDescent="0.25">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row>
    <row r="288" spans="1:74" x14ac:dyDescent="0.25">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row>
    <row r="289" spans="1:74" x14ac:dyDescent="0.25">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row>
    <row r="290" spans="1:74" x14ac:dyDescent="0.25">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row>
    <row r="291" spans="1:74" x14ac:dyDescent="0.25">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row>
    <row r="292" spans="1:74" x14ac:dyDescent="0.25">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row>
    <row r="293" spans="1:74" x14ac:dyDescent="0.25">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row>
    <row r="294" spans="1:74" x14ac:dyDescent="0.25">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row>
    <row r="295" spans="1:74" x14ac:dyDescent="0.25">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row>
    <row r="296" spans="1:74" x14ac:dyDescent="0.25">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row>
    <row r="297" spans="1:74" x14ac:dyDescent="0.25">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row>
    <row r="298" spans="1:74" x14ac:dyDescent="0.25">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row>
    <row r="299" spans="1:74" x14ac:dyDescent="0.25">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row>
    <row r="300" spans="1:74" x14ac:dyDescent="0.25">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row>
    <row r="301" spans="1:74" x14ac:dyDescent="0.25">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row>
    <row r="302" spans="1:74" x14ac:dyDescent="0.25">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row>
    <row r="303" spans="1:74" x14ac:dyDescent="0.25">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row>
    <row r="304" spans="1:74" x14ac:dyDescent="0.25">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row>
    <row r="305" spans="1:74" x14ac:dyDescent="0.25">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row>
    <row r="306" spans="1:74" x14ac:dyDescent="0.25">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row>
    <row r="307" spans="1:74" x14ac:dyDescent="0.25">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row>
    <row r="308" spans="1:74" x14ac:dyDescent="0.25">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row>
    <row r="309" spans="1:74" x14ac:dyDescent="0.25">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row>
    <row r="310" spans="1:74" x14ac:dyDescent="0.25">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row>
    <row r="311" spans="1:74" x14ac:dyDescent="0.25">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row>
    <row r="312" spans="1:74" x14ac:dyDescent="0.25">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row>
    <row r="313" spans="1:74" x14ac:dyDescent="0.25">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row>
    <row r="314" spans="1:74" x14ac:dyDescent="0.25">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row>
    <row r="315" spans="1:74" x14ac:dyDescent="0.25">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row>
    <row r="316" spans="1:74" x14ac:dyDescent="0.25">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row>
    <row r="317" spans="1:74" x14ac:dyDescent="0.25">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row>
    <row r="318" spans="1:74" x14ac:dyDescent="0.25">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row>
    <row r="319" spans="1:74" x14ac:dyDescent="0.25">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row>
    <row r="320" spans="1:74" x14ac:dyDescent="0.25">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row>
    <row r="321" spans="1:74" x14ac:dyDescent="0.25">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row>
    <row r="322" spans="1:74" x14ac:dyDescent="0.25">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row>
    <row r="323" spans="1:74" x14ac:dyDescent="0.25">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row>
    <row r="324" spans="1:74" x14ac:dyDescent="0.25">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row>
    <row r="325" spans="1:74" x14ac:dyDescent="0.25">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row>
    <row r="326" spans="1:74" x14ac:dyDescent="0.25">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row>
    <row r="327" spans="1:74" x14ac:dyDescent="0.25">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row>
    <row r="328" spans="1:74" x14ac:dyDescent="0.25">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row>
    <row r="329" spans="1:74" x14ac:dyDescent="0.25">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row>
    <row r="330" spans="1:74" x14ac:dyDescent="0.25">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row>
    <row r="331" spans="1:74" x14ac:dyDescent="0.25">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row>
    <row r="332" spans="1:74" x14ac:dyDescent="0.25">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row>
    <row r="333" spans="1:74" x14ac:dyDescent="0.25">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row>
    <row r="334" spans="1:74" x14ac:dyDescent="0.25">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row>
    <row r="335" spans="1:74" x14ac:dyDescent="0.25">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row>
    <row r="336" spans="1:74" x14ac:dyDescent="0.25">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row>
    <row r="337" spans="1:74" x14ac:dyDescent="0.25">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row>
    <row r="338" spans="1:74" x14ac:dyDescent="0.25">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row>
    <row r="339" spans="1:74" x14ac:dyDescent="0.25">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row>
    <row r="340" spans="1:74" x14ac:dyDescent="0.25">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row>
    <row r="341" spans="1:74" x14ac:dyDescent="0.25">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row>
    <row r="342" spans="1:74" x14ac:dyDescent="0.25">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row>
    <row r="343" spans="1:74" x14ac:dyDescent="0.25">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row>
    <row r="344" spans="1:74" x14ac:dyDescent="0.25">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row>
    <row r="345" spans="1:74" x14ac:dyDescent="0.25">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row>
    <row r="346" spans="1:74" x14ac:dyDescent="0.25">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row>
    <row r="347" spans="1:74" x14ac:dyDescent="0.25">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row>
    <row r="348" spans="1:74" x14ac:dyDescent="0.25">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row>
    <row r="349" spans="1:74" x14ac:dyDescent="0.25">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row>
    <row r="350" spans="1:74" x14ac:dyDescent="0.25">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row>
    <row r="351" spans="1:74" x14ac:dyDescent="0.25">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row>
    <row r="352" spans="1:74" x14ac:dyDescent="0.25">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row>
    <row r="353" spans="1:74" x14ac:dyDescent="0.25">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row>
    <row r="354" spans="1:74" x14ac:dyDescent="0.25">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row>
    <row r="355" spans="1:74" x14ac:dyDescent="0.25">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row>
    <row r="356" spans="1:74" x14ac:dyDescent="0.25">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row>
    <row r="357" spans="1:74" x14ac:dyDescent="0.25">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row>
    <row r="358" spans="1:74" x14ac:dyDescent="0.25">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row>
    <row r="359" spans="1:74" x14ac:dyDescent="0.25">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row>
    <row r="360" spans="1:74" x14ac:dyDescent="0.25">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row>
    <row r="361" spans="1:74" x14ac:dyDescent="0.25">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row>
    <row r="362" spans="1:74" x14ac:dyDescent="0.25">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row>
    <row r="363" spans="1:74" x14ac:dyDescent="0.25">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row>
    <row r="364" spans="1:74" x14ac:dyDescent="0.25">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row>
    <row r="365" spans="1:74" x14ac:dyDescent="0.25">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row>
    <row r="366" spans="1:74" x14ac:dyDescent="0.25">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row>
    <row r="367" spans="1:74" x14ac:dyDescent="0.25">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row>
    <row r="368" spans="1:74" x14ac:dyDescent="0.25">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row>
    <row r="369" spans="1:74" x14ac:dyDescent="0.25">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row>
    <row r="370" spans="1:74" x14ac:dyDescent="0.25">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row>
    <row r="371" spans="1:74" x14ac:dyDescent="0.25">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row>
    <row r="372" spans="1:74" x14ac:dyDescent="0.25">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row>
    <row r="373" spans="1:74" x14ac:dyDescent="0.25">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row>
    <row r="374" spans="1:74" x14ac:dyDescent="0.25">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row>
    <row r="375" spans="1:74" x14ac:dyDescent="0.25">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row>
    <row r="376" spans="1:74" x14ac:dyDescent="0.25">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row>
    <row r="377" spans="1:74" x14ac:dyDescent="0.25">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row>
    <row r="378" spans="1:74" x14ac:dyDescent="0.25">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row>
    <row r="379" spans="1:74" x14ac:dyDescent="0.25">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row>
    <row r="380" spans="1:74" x14ac:dyDescent="0.25">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row>
    <row r="381" spans="1:74" x14ac:dyDescent="0.25">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row>
    <row r="382" spans="1:74" x14ac:dyDescent="0.25">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row>
    <row r="383" spans="1:74" x14ac:dyDescent="0.25">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row>
    <row r="384" spans="1:74" x14ac:dyDescent="0.25">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row>
    <row r="385" spans="1:74" x14ac:dyDescent="0.25">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row>
    <row r="386" spans="1:74" x14ac:dyDescent="0.25">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row>
    <row r="387" spans="1:74" x14ac:dyDescent="0.25">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row>
    <row r="388" spans="1:74" x14ac:dyDescent="0.25">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row>
    <row r="389" spans="1:74" x14ac:dyDescent="0.25">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row>
    <row r="390" spans="1:74" x14ac:dyDescent="0.25">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row>
    <row r="391" spans="1:74" x14ac:dyDescent="0.25">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row>
    <row r="392" spans="1:74" x14ac:dyDescent="0.25">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row>
    <row r="393" spans="1:74" x14ac:dyDescent="0.25">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row>
    <row r="394" spans="1:74" x14ac:dyDescent="0.25">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row>
    <row r="395" spans="1:74" x14ac:dyDescent="0.25">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row>
    <row r="396" spans="1:74" x14ac:dyDescent="0.25">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row>
    <row r="397" spans="1:74" x14ac:dyDescent="0.25">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row>
    <row r="398" spans="1:74" x14ac:dyDescent="0.25">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row>
    <row r="399" spans="1:74" x14ac:dyDescent="0.25">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row>
    <row r="400" spans="1:74" x14ac:dyDescent="0.25">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row>
    <row r="401" spans="1:74" x14ac:dyDescent="0.25">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row>
    <row r="402" spans="1:74" x14ac:dyDescent="0.25">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row>
    <row r="403" spans="1:74" x14ac:dyDescent="0.25">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row>
    <row r="404" spans="1:74" x14ac:dyDescent="0.25">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row>
    <row r="405" spans="1:74" x14ac:dyDescent="0.25">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row>
    <row r="406" spans="1:74" x14ac:dyDescent="0.25">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row>
    <row r="407" spans="1:74" x14ac:dyDescent="0.25">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row>
    <row r="408" spans="1:74" x14ac:dyDescent="0.25">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row>
    <row r="409" spans="1:74" x14ac:dyDescent="0.25">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row>
    <row r="410" spans="1:74" x14ac:dyDescent="0.25">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row>
    <row r="411" spans="1:74" x14ac:dyDescent="0.25">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row>
    <row r="412" spans="1:74" x14ac:dyDescent="0.25">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row>
    <row r="413" spans="1:74" x14ac:dyDescent="0.25">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row>
    <row r="414" spans="1:74" x14ac:dyDescent="0.25">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row>
    <row r="415" spans="1:74" x14ac:dyDescent="0.25">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row>
    <row r="416" spans="1:74" x14ac:dyDescent="0.25">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row>
    <row r="417" spans="1:74" x14ac:dyDescent="0.25">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row>
    <row r="418" spans="1:74" x14ac:dyDescent="0.25">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row>
    <row r="419" spans="1:74" x14ac:dyDescent="0.25">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row>
    <row r="420" spans="1:74" x14ac:dyDescent="0.25">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row>
    <row r="421" spans="1:74" x14ac:dyDescent="0.25">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row>
    <row r="422" spans="1:74" x14ac:dyDescent="0.25">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row>
    <row r="423" spans="1:74" x14ac:dyDescent="0.25">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row>
    <row r="424" spans="1:74" x14ac:dyDescent="0.25">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row>
    <row r="425" spans="1:74" x14ac:dyDescent="0.25">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row>
    <row r="426" spans="1:74" x14ac:dyDescent="0.25">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row>
    <row r="427" spans="1:74" x14ac:dyDescent="0.25">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row>
    <row r="428" spans="1:74" x14ac:dyDescent="0.25">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c r="BD428" s="154"/>
      <c r="BE428" s="154"/>
      <c r="BF428" s="154"/>
      <c r="BG428" s="154"/>
      <c r="BH428" s="154"/>
      <c r="BI428" s="154"/>
      <c r="BJ428" s="154"/>
      <c r="BK428" s="154"/>
      <c r="BL428" s="154"/>
      <c r="BM428" s="154"/>
      <c r="BN428" s="154"/>
      <c r="BO428" s="154"/>
      <c r="BP428" s="154"/>
      <c r="BQ428" s="154"/>
      <c r="BR428" s="154"/>
      <c r="BS428" s="154"/>
      <c r="BT428" s="154"/>
      <c r="BU428" s="154"/>
      <c r="BV428" s="154"/>
    </row>
    <row r="429" spans="1:74" x14ac:dyDescent="0.25">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row>
    <row r="430" spans="1:74" x14ac:dyDescent="0.25">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c r="BD430" s="154"/>
      <c r="BE430" s="154"/>
      <c r="BF430" s="154"/>
      <c r="BG430" s="154"/>
      <c r="BH430" s="154"/>
      <c r="BI430" s="154"/>
      <c r="BJ430" s="154"/>
      <c r="BK430" s="154"/>
      <c r="BL430" s="154"/>
      <c r="BM430" s="154"/>
      <c r="BN430" s="154"/>
      <c r="BO430" s="154"/>
      <c r="BP430" s="154"/>
      <c r="BQ430" s="154"/>
      <c r="BR430" s="154"/>
      <c r="BS430" s="154"/>
      <c r="BT430" s="154"/>
      <c r="BU430" s="154"/>
      <c r="BV430" s="154"/>
    </row>
    <row r="431" spans="1:74" x14ac:dyDescent="0.25">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row>
    <row r="432" spans="1:74" x14ac:dyDescent="0.25">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row>
    <row r="433" spans="1:74" x14ac:dyDescent="0.25">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row>
    <row r="434" spans="1:74" x14ac:dyDescent="0.25">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c r="BD434" s="154"/>
      <c r="BE434" s="154"/>
      <c r="BF434" s="154"/>
      <c r="BG434" s="154"/>
      <c r="BH434" s="154"/>
      <c r="BI434" s="154"/>
      <c r="BJ434" s="154"/>
      <c r="BK434" s="154"/>
      <c r="BL434" s="154"/>
      <c r="BM434" s="154"/>
      <c r="BN434" s="154"/>
      <c r="BO434" s="154"/>
      <c r="BP434" s="154"/>
      <c r="BQ434" s="154"/>
      <c r="BR434" s="154"/>
      <c r="BS434" s="154"/>
      <c r="BT434" s="154"/>
      <c r="BU434" s="154"/>
      <c r="BV434" s="154"/>
    </row>
    <row r="435" spans="1:74" x14ac:dyDescent="0.25">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row>
    <row r="436" spans="1:74" x14ac:dyDescent="0.25">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row>
    <row r="437" spans="1:74" x14ac:dyDescent="0.25">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row>
    <row r="438" spans="1:74" x14ac:dyDescent="0.25">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c r="BD438" s="154"/>
      <c r="BE438" s="154"/>
      <c r="BF438" s="154"/>
      <c r="BG438" s="154"/>
      <c r="BH438" s="154"/>
      <c r="BI438" s="154"/>
      <c r="BJ438" s="154"/>
      <c r="BK438" s="154"/>
      <c r="BL438" s="154"/>
      <c r="BM438" s="154"/>
      <c r="BN438" s="154"/>
      <c r="BO438" s="154"/>
      <c r="BP438" s="154"/>
      <c r="BQ438" s="154"/>
      <c r="BR438" s="154"/>
      <c r="BS438" s="154"/>
      <c r="BT438" s="154"/>
      <c r="BU438" s="154"/>
      <c r="BV438" s="154"/>
    </row>
    <row r="439" spans="1:74" x14ac:dyDescent="0.25">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c r="BD439" s="154"/>
      <c r="BE439" s="154"/>
      <c r="BF439" s="154"/>
      <c r="BG439" s="154"/>
      <c r="BH439" s="154"/>
      <c r="BI439" s="154"/>
      <c r="BJ439" s="154"/>
      <c r="BK439" s="154"/>
      <c r="BL439" s="154"/>
      <c r="BM439" s="154"/>
      <c r="BN439" s="154"/>
      <c r="BO439" s="154"/>
      <c r="BP439" s="154"/>
      <c r="BQ439" s="154"/>
      <c r="BR439" s="154"/>
      <c r="BS439" s="154"/>
      <c r="BT439" s="154"/>
      <c r="BU439" s="154"/>
      <c r="BV439" s="154"/>
    </row>
    <row r="440" spans="1:74" x14ac:dyDescent="0.25">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row>
    <row r="441" spans="1:74" x14ac:dyDescent="0.25">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row>
    <row r="442" spans="1:74" x14ac:dyDescent="0.25">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54"/>
      <c r="BU442" s="154"/>
      <c r="BV442" s="154"/>
    </row>
    <row r="443" spans="1:74" x14ac:dyDescent="0.25">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row>
    <row r="444" spans="1:74" x14ac:dyDescent="0.25">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row>
    <row r="445" spans="1:74" x14ac:dyDescent="0.25">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row>
    <row r="446" spans="1:74" x14ac:dyDescent="0.25">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row>
    <row r="447" spans="1:74" x14ac:dyDescent="0.25">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row>
    <row r="448" spans="1:74" x14ac:dyDescent="0.25">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row>
    <row r="449" spans="1:74" x14ac:dyDescent="0.25">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row>
    <row r="450" spans="1:74" x14ac:dyDescent="0.25">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54"/>
      <c r="BU450" s="154"/>
      <c r="BV450" s="154"/>
    </row>
    <row r="451" spans="1:74" x14ac:dyDescent="0.25">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row>
    <row r="452" spans="1:74" x14ac:dyDescent="0.25">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row>
    <row r="453" spans="1:74" x14ac:dyDescent="0.25">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row>
    <row r="454" spans="1:74" x14ac:dyDescent="0.25">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row>
    <row r="455" spans="1:74" x14ac:dyDescent="0.25">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row>
    <row r="456" spans="1:74" x14ac:dyDescent="0.25">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row>
    <row r="457" spans="1:74" x14ac:dyDescent="0.25">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row>
    <row r="458" spans="1:74" x14ac:dyDescent="0.25">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4"/>
      <c r="AY458" s="154"/>
      <c r="AZ458" s="154"/>
      <c r="BA458" s="154"/>
      <c r="BB458" s="154"/>
      <c r="BC458" s="154"/>
      <c r="BD458" s="154"/>
      <c r="BE458" s="154"/>
      <c r="BF458" s="154"/>
      <c r="BG458" s="154"/>
      <c r="BH458" s="154"/>
      <c r="BI458" s="154"/>
      <c r="BJ458" s="154"/>
      <c r="BK458" s="154"/>
      <c r="BL458" s="154"/>
      <c r="BM458" s="154"/>
      <c r="BN458" s="154"/>
      <c r="BO458" s="154"/>
      <c r="BP458" s="154"/>
      <c r="BQ458" s="154"/>
      <c r="BR458" s="154"/>
      <c r="BS458" s="154"/>
      <c r="BT458" s="154"/>
      <c r="BU458" s="154"/>
      <c r="BV458" s="154"/>
    </row>
    <row r="459" spans="1:74" x14ac:dyDescent="0.25">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row>
    <row r="460" spans="1:74" x14ac:dyDescent="0.25">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row>
    <row r="461" spans="1:74" x14ac:dyDescent="0.25">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row>
    <row r="462" spans="1:74" x14ac:dyDescent="0.25">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c r="BI462" s="154"/>
      <c r="BJ462" s="154"/>
      <c r="BK462" s="154"/>
      <c r="BL462" s="154"/>
      <c r="BM462" s="154"/>
      <c r="BN462" s="154"/>
      <c r="BO462" s="154"/>
      <c r="BP462" s="154"/>
      <c r="BQ462" s="154"/>
      <c r="BR462" s="154"/>
      <c r="BS462" s="154"/>
      <c r="BT462" s="154"/>
      <c r="BU462" s="154"/>
      <c r="BV462" s="154"/>
    </row>
    <row r="463" spans="1:74" x14ac:dyDescent="0.25">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row>
    <row r="464" spans="1:74" x14ac:dyDescent="0.25">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row>
    <row r="465" spans="1:74" x14ac:dyDescent="0.25">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row>
    <row r="466" spans="1:74" x14ac:dyDescent="0.25">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4"/>
      <c r="AY466" s="154"/>
      <c r="AZ466" s="154"/>
      <c r="BA466" s="154"/>
      <c r="BB466" s="154"/>
      <c r="BC466" s="154"/>
      <c r="BD466" s="154"/>
      <c r="BE466" s="154"/>
      <c r="BF466" s="154"/>
      <c r="BG466" s="154"/>
      <c r="BH466" s="154"/>
      <c r="BI466" s="154"/>
      <c r="BJ466" s="154"/>
      <c r="BK466" s="154"/>
      <c r="BL466" s="154"/>
      <c r="BM466" s="154"/>
      <c r="BN466" s="154"/>
      <c r="BO466" s="154"/>
      <c r="BP466" s="154"/>
      <c r="BQ466" s="154"/>
      <c r="BR466" s="154"/>
      <c r="BS466" s="154"/>
      <c r="BT466" s="154"/>
      <c r="BU466" s="154"/>
      <c r="BV466" s="154"/>
    </row>
    <row r="467" spans="1:74" x14ac:dyDescent="0.25">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row>
    <row r="468" spans="1:74" x14ac:dyDescent="0.25">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row>
    <row r="469" spans="1:74" x14ac:dyDescent="0.25">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row>
    <row r="470" spans="1:74" x14ac:dyDescent="0.25">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c r="BD470" s="154"/>
      <c r="BE470" s="154"/>
      <c r="BF470" s="154"/>
      <c r="BG470" s="154"/>
      <c r="BH470" s="154"/>
      <c r="BI470" s="154"/>
      <c r="BJ470" s="154"/>
      <c r="BK470" s="154"/>
      <c r="BL470" s="154"/>
      <c r="BM470" s="154"/>
      <c r="BN470" s="154"/>
      <c r="BO470" s="154"/>
      <c r="BP470" s="154"/>
      <c r="BQ470" s="154"/>
      <c r="BR470" s="154"/>
      <c r="BS470" s="154"/>
      <c r="BT470" s="154"/>
      <c r="BU470" s="154"/>
      <c r="BV470" s="154"/>
    </row>
    <row r="471" spans="1:74" x14ac:dyDescent="0.25">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row>
    <row r="472" spans="1:74" x14ac:dyDescent="0.25">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row>
    <row r="473" spans="1:74" x14ac:dyDescent="0.25">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4"/>
      <c r="AY473" s="154"/>
      <c r="AZ473" s="154"/>
      <c r="BA473" s="154"/>
      <c r="BB473" s="154"/>
      <c r="BC473" s="154"/>
      <c r="BD473" s="154"/>
      <c r="BE473" s="154"/>
      <c r="BF473" s="154"/>
      <c r="BG473" s="154"/>
      <c r="BH473" s="154"/>
      <c r="BI473" s="154"/>
      <c r="BJ473" s="154"/>
      <c r="BK473" s="154"/>
      <c r="BL473" s="154"/>
      <c r="BM473" s="154"/>
      <c r="BN473" s="154"/>
      <c r="BO473" s="154"/>
      <c r="BP473" s="154"/>
      <c r="BQ473" s="154"/>
      <c r="BR473" s="154"/>
      <c r="BS473" s="154"/>
      <c r="BT473" s="154"/>
      <c r="BU473" s="154"/>
      <c r="BV473" s="154"/>
    </row>
    <row r="474" spans="1:74" x14ac:dyDescent="0.25">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row>
    <row r="475" spans="1:74" x14ac:dyDescent="0.25">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c r="BD475" s="154"/>
      <c r="BE475" s="154"/>
      <c r="BF475" s="154"/>
      <c r="BG475" s="154"/>
      <c r="BH475" s="154"/>
      <c r="BI475" s="154"/>
      <c r="BJ475" s="154"/>
      <c r="BK475" s="154"/>
      <c r="BL475" s="154"/>
      <c r="BM475" s="154"/>
      <c r="BN475" s="154"/>
      <c r="BO475" s="154"/>
      <c r="BP475" s="154"/>
      <c r="BQ475" s="154"/>
      <c r="BR475" s="154"/>
      <c r="BS475" s="154"/>
      <c r="BT475" s="154"/>
      <c r="BU475" s="154"/>
      <c r="BV475" s="154"/>
    </row>
    <row r="476" spans="1:74" x14ac:dyDescent="0.25">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row>
    <row r="477" spans="1:74" x14ac:dyDescent="0.25">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row>
    <row r="478" spans="1:74" x14ac:dyDescent="0.25">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row>
    <row r="479" spans="1:74" x14ac:dyDescent="0.25">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row>
    <row r="480" spans="1:74" x14ac:dyDescent="0.25">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row>
    <row r="481" spans="1:74" x14ac:dyDescent="0.25">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row>
    <row r="482" spans="1:74" x14ac:dyDescent="0.25">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row>
    <row r="483" spans="1:74" x14ac:dyDescent="0.25">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row>
    <row r="484" spans="1:74" x14ac:dyDescent="0.25">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row>
    <row r="485" spans="1:74" x14ac:dyDescent="0.25">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row>
    <row r="486" spans="1:74" x14ac:dyDescent="0.25">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row>
    <row r="487" spans="1:74" x14ac:dyDescent="0.25">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c r="BD487" s="154"/>
      <c r="BE487" s="154"/>
      <c r="BF487" s="154"/>
      <c r="BG487" s="154"/>
      <c r="BH487" s="154"/>
      <c r="BI487" s="154"/>
      <c r="BJ487" s="154"/>
      <c r="BK487" s="154"/>
      <c r="BL487" s="154"/>
      <c r="BM487" s="154"/>
      <c r="BN487" s="154"/>
      <c r="BO487" s="154"/>
      <c r="BP487" s="154"/>
      <c r="BQ487" s="154"/>
      <c r="BR487" s="154"/>
      <c r="BS487" s="154"/>
      <c r="BT487" s="154"/>
      <c r="BU487" s="154"/>
      <c r="BV487" s="154"/>
    </row>
    <row r="488" spans="1:74" x14ac:dyDescent="0.25">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row>
    <row r="489" spans="1:74" x14ac:dyDescent="0.25">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row>
    <row r="490" spans="1:74" x14ac:dyDescent="0.25">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row>
    <row r="491" spans="1:74" x14ac:dyDescent="0.25">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54"/>
      <c r="BU491" s="154"/>
      <c r="BV491" s="154"/>
    </row>
    <row r="492" spans="1:74" x14ac:dyDescent="0.25">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row>
    <row r="493" spans="1:74" x14ac:dyDescent="0.25">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row>
    <row r="494" spans="1:74" x14ac:dyDescent="0.25">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row>
    <row r="495" spans="1:74" x14ac:dyDescent="0.25">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54"/>
      <c r="BU495" s="154"/>
      <c r="BV495" s="154"/>
    </row>
    <row r="496" spans="1:74" x14ac:dyDescent="0.25">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row>
    <row r="497" spans="1:74" x14ac:dyDescent="0.25">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row>
    <row r="498" spans="1:74" x14ac:dyDescent="0.25">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row>
    <row r="499" spans="1:74" x14ac:dyDescent="0.25">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54"/>
      <c r="BU499" s="154"/>
      <c r="BV499" s="154"/>
    </row>
    <row r="500" spans="1:74" x14ac:dyDescent="0.25">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row>
    <row r="501" spans="1:74" x14ac:dyDescent="0.25">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row>
    <row r="502" spans="1:74" x14ac:dyDescent="0.25">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row>
    <row r="503" spans="1:74" x14ac:dyDescent="0.25">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row>
    <row r="504" spans="1:74" x14ac:dyDescent="0.25">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row>
    <row r="505" spans="1:74" x14ac:dyDescent="0.25">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row>
    <row r="506" spans="1:74" x14ac:dyDescent="0.25">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row>
    <row r="507" spans="1:74" x14ac:dyDescent="0.25">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54"/>
      <c r="BU507" s="154"/>
      <c r="BV507" s="154"/>
    </row>
    <row r="508" spans="1:74" x14ac:dyDescent="0.25">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row>
    <row r="509" spans="1:74" x14ac:dyDescent="0.25">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row>
    <row r="510" spans="1:74" x14ac:dyDescent="0.25">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row>
    <row r="511" spans="1:74" x14ac:dyDescent="0.25">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54"/>
      <c r="BU511" s="154"/>
      <c r="BV511" s="154"/>
    </row>
    <row r="512" spans="1:74" x14ac:dyDescent="0.25">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row>
    <row r="513" spans="1:74" x14ac:dyDescent="0.25">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row>
    <row r="514" spans="1:74" x14ac:dyDescent="0.25">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row>
    <row r="515" spans="1:74" x14ac:dyDescent="0.25">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54"/>
      <c r="BU515" s="154"/>
      <c r="BV515" s="154"/>
    </row>
    <row r="516" spans="1:74" x14ac:dyDescent="0.25">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row>
    <row r="517" spans="1:74" x14ac:dyDescent="0.25">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row>
    <row r="518" spans="1:74" x14ac:dyDescent="0.25">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row>
    <row r="519" spans="1:74" x14ac:dyDescent="0.25">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row>
    <row r="520" spans="1:74" x14ac:dyDescent="0.25">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row>
    <row r="521" spans="1:74" x14ac:dyDescent="0.25">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54"/>
      <c r="BU521" s="154"/>
      <c r="BV521" s="154"/>
    </row>
    <row r="522" spans="1:74" x14ac:dyDescent="0.25">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row>
    <row r="523" spans="1:74" x14ac:dyDescent="0.25">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54"/>
      <c r="BU523" s="154"/>
      <c r="BV523" s="154"/>
    </row>
    <row r="524" spans="1:74" x14ac:dyDescent="0.25">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row>
    <row r="525" spans="1:74" x14ac:dyDescent="0.25">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row>
    <row r="526" spans="1:74" x14ac:dyDescent="0.25">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row>
    <row r="527" spans="1:74" x14ac:dyDescent="0.25">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row>
    <row r="528" spans="1:74" x14ac:dyDescent="0.25">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row>
    <row r="529" spans="1:74" x14ac:dyDescent="0.25">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54"/>
      <c r="BU529" s="154"/>
      <c r="BV529" s="154"/>
    </row>
    <row r="530" spans="1:74" x14ac:dyDescent="0.25">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c r="BD530" s="154"/>
      <c r="BE530" s="154"/>
      <c r="BF530" s="154"/>
      <c r="BG530" s="154"/>
      <c r="BH530" s="154"/>
      <c r="BI530" s="154"/>
      <c r="BJ530" s="154"/>
      <c r="BK530" s="154"/>
      <c r="BL530" s="154"/>
      <c r="BM530" s="154"/>
      <c r="BN530" s="154"/>
      <c r="BO530" s="154"/>
      <c r="BP530" s="154"/>
      <c r="BQ530" s="154"/>
      <c r="BR530" s="154"/>
      <c r="BS530" s="154"/>
      <c r="BT530" s="154"/>
      <c r="BU530" s="154"/>
      <c r="BV530" s="154"/>
    </row>
    <row r="531" spans="1:74" x14ac:dyDescent="0.25">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c r="BD531" s="154"/>
      <c r="BE531" s="154"/>
      <c r="BF531" s="154"/>
      <c r="BG531" s="154"/>
      <c r="BH531" s="154"/>
      <c r="BI531" s="154"/>
      <c r="BJ531" s="154"/>
      <c r="BK531" s="154"/>
      <c r="BL531" s="154"/>
      <c r="BM531" s="154"/>
      <c r="BN531" s="154"/>
      <c r="BO531" s="154"/>
      <c r="BP531" s="154"/>
      <c r="BQ531" s="154"/>
      <c r="BR531" s="154"/>
      <c r="BS531" s="154"/>
      <c r="BT531" s="154"/>
      <c r="BU531" s="154"/>
      <c r="BV531" s="154"/>
    </row>
    <row r="532" spans="1:74" x14ac:dyDescent="0.25">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row>
    <row r="533" spans="1:74" x14ac:dyDescent="0.25">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54"/>
      <c r="BD533" s="154"/>
      <c r="BE533" s="154"/>
      <c r="BF533" s="154"/>
      <c r="BG533" s="154"/>
      <c r="BH533" s="154"/>
      <c r="BI533" s="154"/>
      <c r="BJ533" s="154"/>
      <c r="BK533" s="154"/>
      <c r="BL533" s="154"/>
      <c r="BM533" s="154"/>
      <c r="BN533" s="154"/>
      <c r="BO533" s="154"/>
      <c r="BP533" s="154"/>
      <c r="BQ533" s="154"/>
      <c r="BR533" s="154"/>
      <c r="BS533" s="154"/>
      <c r="BT533" s="154"/>
      <c r="BU533" s="154"/>
      <c r="BV533" s="154"/>
    </row>
    <row r="534" spans="1:74" x14ac:dyDescent="0.25">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row>
    <row r="535" spans="1:74" x14ac:dyDescent="0.25">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row>
    <row r="536" spans="1:74" x14ac:dyDescent="0.25">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row>
    <row r="537" spans="1:74" x14ac:dyDescent="0.25">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54"/>
      <c r="BD537" s="154"/>
      <c r="BE537" s="154"/>
      <c r="BF537" s="154"/>
      <c r="BG537" s="154"/>
      <c r="BH537" s="154"/>
      <c r="BI537" s="154"/>
      <c r="BJ537" s="154"/>
      <c r="BK537" s="154"/>
      <c r="BL537" s="154"/>
      <c r="BM537" s="154"/>
      <c r="BN537" s="154"/>
      <c r="BO537" s="154"/>
      <c r="BP537" s="154"/>
      <c r="BQ537" s="154"/>
      <c r="BR537" s="154"/>
      <c r="BS537" s="154"/>
      <c r="BT537" s="154"/>
      <c r="BU537" s="154"/>
      <c r="BV537" s="154"/>
    </row>
    <row r="538" spans="1:74" x14ac:dyDescent="0.25">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4"/>
      <c r="AY538" s="154"/>
      <c r="AZ538" s="154"/>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row>
    <row r="539" spans="1:74" x14ac:dyDescent="0.25">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4"/>
      <c r="AY539" s="154"/>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row>
    <row r="540" spans="1:74" x14ac:dyDescent="0.25">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row>
    <row r="541" spans="1:74" x14ac:dyDescent="0.25">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c r="BI541" s="154"/>
      <c r="BJ541" s="154"/>
      <c r="BK541" s="154"/>
      <c r="BL541" s="154"/>
      <c r="BM541" s="154"/>
      <c r="BN541" s="154"/>
      <c r="BO541" s="154"/>
      <c r="BP541" s="154"/>
      <c r="BQ541" s="154"/>
      <c r="BR541" s="154"/>
      <c r="BS541" s="154"/>
      <c r="BT541" s="154"/>
      <c r="BU541" s="154"/>
      <c r="BV541" s="154"/>
    </row>
    <row r="542" spans="1:74" x14ac:dyDescent="0.25">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4"/>
      <c r="AY542" s="154"/>
      <c r="AZ542" s="154"/>
      <c r="BA542" s="154"/>
      <c r="BB542" s="154"/>
      <c r="BC542" s="154"/>
      <c r="BD542" s="154"/>
      <c r="BE542" s="154"/>
      <c r="BF542" s="154"/>
      <c r="BG542" s="154"/>
      <c r="BH542" s="154"/>
      <c r="BI542" s="154"/>
      <c r="BJ542" s="154"/>
      <c r="BK542" s="154"/>
      <c r="BL542" s="154"/>
      <c r="BM542" s="154"/>
      <c r="BN542" s="154"/>
      <c r="BO542" s="154"/>
      <c r="BP542" s="154"/>
      <c r="BQ542" s="154"/>
      <c r="BR542" s="154"/>
      <c r="BS542" s="154"/>
      <c r="BT542" s="154"/>
      <c r="BU542" s="154"/>
      <c r="BV542" s="154"/>
    </row>
    <row r="543" spans="1:74" x14ac:dyDescent="0.25">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4"/>
      <c r="AY543" s="154"/>
      <c r="AZ543" s="154"/>
      <c r="BA543" s="154"/>
      <c r="BB543" s="154"/>
      <c r="BC543" s="154"/>
      <c r="BD543" s="154"/>
      <c r="BE543" s="154"/>
      <c r="BF543" s="154"/>
      <c r="BG543" s="154"/>
      <c r="BH543" s="154"/>
      <c r="BI543" s="154"/>
      <c r="BJ543" s="154"/>
      <c r="BK543" s="154"/>
      <c r="BL543" s="154"/>
      <c r="BM543" s="154"/>
      <c r="BN543" s="154"/>
      <c r="BO543" s="154"/>
      <c r="BP543" s="154"/>
      <c r="BQ543" s="154"/>
      <c r="BR543" s="154"/>
      <c r="BS543" s="154"/>
      <c r="BT543" s="154"/>
      <c r="BU543" s="154"/>
      <c r="BV543" s="154"/>
    </row>
    <row r="544" spans="1:74" x14ac:dyDescent="0.25">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row>
    <row r="545" spans="1:74" x14ac:dyDescent="0.25">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4"/>
      <c r="AY545" s="154"/>
      <c r="AZ545" s="154"/>
      <c r="BA545" s="154"/>
      <c r="BB545" s="154"/>
      <c r="BC545" s="154"/>
      <c r="BD545" s="154"/>
      <c r="BE545" s="154"/>
      <c r="BF545" s="154"/>
      <c r="BG545" s="154"/>
      <c r="BH545" s="154"/>
      <c r="BI545" s="154"/>
      <c r="BJ545" s="154"/>
      <c r="BK545" s="154"/>
      <c r="BL545" s="154"/>
      <c r="BM545" s="154"/>
      <c r="BN545" s="154"/>
      <c r="BO545" s="154"/>
      <c r="BP545" s="154"/>
      <c r="BQ545" s="154"/>
      <c r="BR545" s="154"/>
      <c r="BS545" s="154"/>
      <c r="BT545" s="154"/>
      <c r="BU545" s="154"/>
      <c r="BV545" s="154"/>
    </row>
    <row r="546" spans="1:74" x14ac:dyDescent="0.25">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row>
    <row r="547" spans="1:74" x14ac:dyDescent="0.25">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4"/>
      <c r="AY547" s="154"/>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row>
    <row r="548" spans="1:74" x14ac:dyDescent="0.25">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4"/>
      <c r="AY548" s="154"/>
      <c r="AZ548" s="154"/>
      <c r="BA548" s="154"/>
      <c r="BB548" s="154"/>
      <c r="BC548" s="154"/>
      <c r="BD548" s="154"/>
      <c r="BE548" s="154"/>
      <c r="BF548" s="154"/>
      <c r="BG548" s="154"/>
      <c r="BH548" s="154"/>
      <c r="BI548" s="154"/>
      <c r="BJ548" s="154"/>
      <c r="BK548" s="154"/>
      <c r="BL548" s="154"/>
      <c r="BM548" s="154"/>
      <c r="BN548" s="154"/>
      <c r="BO548" s="154"/>
      <c r="BP548" s="154"/>
      <c r="BQ548" s="154"/>
      <c r="BR548" s="154"/>
      <c r="BS548" s="154"/>
      <c r="BT548" s="154"/>
      <c r="BU548" s="154"/>
      <c r="BV548" s="154"/>
    </row>
    <row r="549" spans="1:74" x14ac:dyDescent="0.25">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row>
    <row r="550" spans="1:74" x14ac:dyDescent="0.25">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row>
    <row r="551" spans="1:74" x14ac:dyDescent="0.25">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row>
    <row r="552" spans="1:74" x14ac:dyDescent="0.25">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4"/>
      <c r="AY552" s="154"/>
      <c r="AZ552" s="154"/>
      <c r="BA552" s="154"/>
      <c r="BB552" s="154"/>
      <c r="BC552" s="154"/>
      <c r="BD552" s="154"/>
      <c r="BE552" s="154"/>
      <c r="BF552" s="154"/>
      <c r="BG552" s="154"/>
      <c r="BH552" s="154"/>
      <c r="BI552" s="154"/>
      <c r="BJ552" s="154"/>
      <c r="BK552" s="154"/>
      <c r="BL552" s="154"/>
      <c r="BM552" s="154"/>
      <c r="BN552" s="154"/>
      <c r="BO552" s="154"/>
      <c r="BP552" s="154"/>
      <c r="BQ552" s="154"/>
      <c r="BR552" s="154"/>
      <c r="BS552" s="154"/>
      <c r="BT552" s="154"/>
      <c r="BU552" s="154"/>
      <c r="BV552" s="154"/>
    </row>
    <row r="553" spans="1:74" x14ac:dyDescent="0.25">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4"/>
      <c r="AY553" s="154"/>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row>
    <row r="554" spans="1:74" x14ac:dyDescent="0.25">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row>
    <row r="555" spans="1:74" x14ac:dyDescent="0.25">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row>
    <row r="556" spans="1:74" x14ac:dyDescent="0.25">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4"/>
      <c r="AY556" s="154"/>
      <c r="AZ556" s="154"/>
      <c r="BA556" s="154"/>
      <c r="BB556" s="154"/>
      <c r="BC556" s="154"/>
      <c r="BD556" s="154"/>
      <c r="BE556" s="154"/>
      <c r="BF556" s="154"/>
      <c r="BG556" s="154"/>
      <c r="BH556" s="154"/>
      <c r="BI556" s="154"/>
      <c r="BJ556" s="154"/>
      <c r="BK556" s="154"/>
      <c r="BL556" s="154"/>
      <c r="BM556" s="154"/>
      <c r="BN556" s="154"/>
      <c r="BO556" s="154"/>
      <c r="BP556" s="154"/>
      <c r="BQ556" s="154"/>
      <c r="BR556" s="154"/>
      <c r="BS556" s="154"/>
      <c r="BT556" s="154"/>
      <c r="BU556" s="154"/>
      <c r="BV556" s="154"/>
    </row>
    <row r="557" spans="1:74" x14ac:dyDescent="0.25">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row>
    <row r="558" spans="1:74" x14ac:dyDescent="0.25">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row>
    <row r="559" spans="1:74" x14ac:dyDescent="0.25">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row>
    <row r="560" spans="1:74" x14ac:dyDescent="0.25">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4"/>
      <c r="AY560" s="154"/>
      <c r="AZ560" s="154"/>
      <c r="BA560" s="154"/>
      <c r="BB560" s="154"/>
      <c r="BC560" s="154"/>
      <c r="BD560" s="154"/>
      <c r="BE560" s="154"/>
      <c r="BF560" s="154"/>
      <c r="BG560" s="154"/>
      <c r="BH560" s="154"/>
      <c r="BI560" s="154"/>
      <c r="BJ560" s="154"/>
      <c r="BK560" s="154"/>
      <c r="BL560" s="154"/>
      <c r="BM560" s="154"/>
      <c r="BN560" s="154"/>
      <c r="BO560" s="154"/>
      <c r="BP560" s="154"/>
      <c r="BQ560" s="154"/>
      <c r="BR560" s="154"/>
      <c r="BS560" s="154"/>
      <c r="BT560" s="154"/>
      <c r="BU560" s="154"/>
      <c r="BV560" s="154"/>
    </row>
    <row r="561" spans="1:74" x14ac:dyDescent="0.25">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c r="BJ561" s="154"/>
      <c r="BK561" s="154"/>
      <c r="BL561" s="154"/>
      <c r="BM561" s="154"/>
      <c r="BN561" s="154"/>
      <c r="BO561" s="154"/>
      <c r="BP561" s="154"/>
      <c r="BQ561" s="154"/>
      <c r="BR561" s="154"/>
      <c r="BS561" s="154"/>
      <c r="BT561" s="154"/>
      <c r="BU561" s="154"/>
      <c r="BV561" s="154"/>
    </row>
    <row r="562" spans="1:74" x14ac:dyDescent="0.25">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c r="BI562" s="154"/>
      <c r="BJ562" s="154"/>
      <c r="BK562" s="154"/>
      <c r="BL562" s="154"/>
      <c r="BM562" s="154"/>
      <c r="BN562" s="154"/>
      <c r="BO562" s="154"/>
      <c r="BP562" s="154"/>
      <c r="BQ562" s="154"/>
      <c r="BR562" s="154"/>
      <c r="BS562" s="154"/>
      <c r="BT562" s="154"/>
      <c r="BU562" s="154"/>
      <c r="BV562" s="154"/>
    </row>
    <row r="563" spans="1:74" x14ac:dyDescent="0.25">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c r="BD563" s="154"/>
      <c r="BE563" s="154"/>
      <c r="BF563" s="154"/>
      <c r="BG563" s="154"/>
      <c r="BH563" s="154"/>
      <c r="BI563" s="154"/>
      <c r="BJ563" s="154"/>
      <c r="BK563" s="154"/>
      <c r="BL563" s="154"/>
      <c r="BM563" s="154"/>
      <c r="BN563" s="154"/>
      <c r="BO563" s="154"/>
      <c r="BP563" s="154"/>
      <c r="BQ563" s="154"/>
      <c r="BR563" s="154"/>
      <c r="BS563" s="154"/>
      <c r="BT563" s="154"/>
      <c r="BU563" s="154"/>
      <c r="BV563" s="154"/>
    </row>
    <row r="564" spans="1:74" x14ac:dyDescent="0.25">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c r="BD564" s="154"/>
      <c r="BE564" s="154"/>
      <c r="BF564" s="154"/>
      <c r="BG564" s="154"/>
      <c r="BH564" s="154"/>
      <c r="BI564" s="154"/>
      <c r="BJ564" s="154"/>
      <c r="BK564" s="154"/>
      <c r="BL564" s="154"/>
      <c r="BM564" s="154"/>
      <c r="BN564" s="154"/>
      <c r="BO564" s="154"/>
      <c r="BP564" s="154"/>
      <c r="BQ564" s="154"/>
      <c r="BR564" s="154"/>
      <c r="BS564" s="154"/>
      <c r="BT564" s="154"/>
      <c r="BU564" s="154"/>
      <c r="BV564" s="154"/>
    </row>
    <row r="565" spans="1:74" x14ac:dyDescent="0.25">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c r="BD565" s="154"/>
      <c r="BE565" s="154"/>
      <c r="BF565" s="154"/>
      <c r="BG565" s="154"/>
      <c r="BH565" s="154"/>
      <c r="BI565" s="154"/>
      <c r="BJ565" s="154"/>
      <c r="BK565" s="154"/>
      <c r="BL565" s="154"/>
      <c r="BM565" s="154"/>
      <c r="BN565" s="154"/>
      <c r="BO565" s="154"/>
      <c r="BP565" s="154"/>
      <c r="BQ565" s="154"/>
      <c r="BR565" s="154"/>
      <c r="BS565" s="154"/>
      <c r="BT565" s="154"/>
      <c r="BU565" s="154"/>
      <c r="BV565" s="154"/>
    </row>
    <row r="566" spans="1:74" x14ac:dyDescent="0.25">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c r="BD566" s="154"/>
      <c r="BE566" s="154"/>
      <c r="BF566" s="154"/>
      <c r="BG566" s="154"/>
      <c r="BH566" s="154"/>
      <c r="BI566" s="154"/>
      <c r="BJ566" s="154"/>
      <c r="BK566" s="154"/>
      <c r="BL566" s="154"/>
      <c r="BM566" s="154"/>
      <c r="BN566" s="154"/>
      <c r="BO566" s="154"/>
      <c r="BP566" s="154"/>
      <c r="BQ566" s="154"/>
      <c r="BR566" s="154"/>
      <c r="BS566" s="154"/>
      <c r="BT566" s="154"/>
      <c r="BU566" s="154"/>
      <c r="BV566" s="154"/>
    </row>
    <row r="567" spans="1:74" x14ac:dyDescent="0.25">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4"/>
      <c r="AY567" s="154"/>
      <c r="AZ567" s="154"/>
      <c r="BA567" s="154"/>
      <c r="BB567" s="154"/>
      <c r="BC567" s="154"/>
      <c r="BD567" s="154"/>
      <c r="BE567" s="154"/>
      <c r="BF567" s="154"/>
      <c r="BG567" s="154"/>
      <c r="BH567" s="154"/>
      <c r="BI567" s="154"/>
      <c r="BJ567" s="154"/>
      <c r="BK567" s="154"/>
      <c r="BL567" s="154"/>
      <c r="BM567" s="154"/>
      <c r="BN567" s="154"/>
      <c r="BO567" s="154"/>
      <c r="BP567" s="154"/>
      <c r="BQ567" s="154"/>
      <c r="BR567" s="154"/>
      <c r="BS567" s="154"/>
      <c r="BT567" s="154"/>
      <c r="BU567" s="154"/>
      <c r="BV567" s="154"/>
    </row>
    <row r="568" spans="1:74" x14ac:dyDescent="0.25">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c r="BD568" s="154"/>
      <c r="BE568" s="154"/>
      <c r="BF568" s="154"/>
      <c r="BG568" s="154"/>
      <c r="BH568" s="154"/>
      <c r="BI568" s="154"/>
      <c r="BJ568" s="154"/>
      <c r="BK568" s="154"/>
      <c r="BL568" s="154"/>
      <c r="BM568" s="154"/>
      <c r="BN568" s="154"/>
      <c r="BO568" s="154"/>
      <c r="BP568" s="154"/>
      <c r="BQ568" s="154"/>
      <c r="BR568" s="154"/>
      <c r="BS568" s="154"/>
      <c r="BT568" s="154"/>
      <c r="BU568" s="154"/>
      <c r="BV568" s="154"/>
    </row>
    <row r="569" spans="1:74" x14ac:dyDescent="0.25">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c r="BD569" s="154"/>
      <c r="BE569" s="154"/>
      <c r="BF569" s="154"/>
      <c r="BG569" s="154"/>
      <c r="BH569" s="154"/>
      <c r="BI569" s="154"/>
      <c r="BJ569" s="154"/>
      <c r="BK569" s="154"/>
      <c r="BL569" s="154"/>
      <c r="BM569" s="154"/>
      <c r="BN569" s="154"/>
      <c r="BO569" s="154"/>
      <c r="BP569" s="154"/>
      <c r="BQ569" s="154"/>
      <c r="BR569" s="154"/>
      <c r="BS569" s="154"/>
      <c r="BT569" s="154"/>
      <c r="BU569" s="154"/>
      <c r="BV569" s="154"/>
    </row>
    <row r="570" spans="1:74" x14ac:dyDescent="0.25">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c r="BD570" s="154"/>
      <c r="BE570" s="154"/>
      <c r="BF570" s="154"/>
      <c r="BG570" s="154"/>
      <c r="BH570" s="154"/>
      <c r="BI570" s="154"/>
      <c r="BJ570" s="154"/>
      <c r="BK570" s="154"/>
      <c r="BL570" s="154"/>
      <c r="BM570" s="154"/>
      <c r="BN570" s="154"/>
      <c r="BO570" s="154"/>
      <c r="BP570" s="154"/>
      <c r="BQ570" s="154"/>
      <c r="BR570" s="154"/>
      <c r="BS570" s="154"/>
      <c r="BT570" s="154"/>
      <c r="BU570" s="154"/>
      <c r="BV570" s="154"/>
    </row>
    <row r="571" spans="1:74" x14ac:dyDescent="0.25">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4"/>
      <c r="AY571" s="154"/>
      <c r="AZ571" s="154"/>
      <c r="BA571" s="154"/>
      <c r="BB571" s="154"/>
      <c r="BC571" s="154"/>
      <c r="BD571" s="154"/>
      <c r="BE571" s="154"/>
      <c r="BF571" s="154"/>
      <c r="BG571" s="154"/>
      <c r="BH571" s="154"/>
      <c r="BI571" s="154"/>
      <c r="BJ571" s="154"/>
      <c r="BK571" s="154"/>
      <c r="BL571" s="154"/>
      <c r="BM571" s="154"/>
      <c r="BN571" s="154"/>
      <c r="BO571" s="154"/>
      <c r="BP571" s="154"/>
      <c r="BQ571" s="154"/>
      <c r="BR571" s="154"/>
      <c r="BS571" s="154"/>
      <c r="BT571" s="154"/>
      <c r="BU571" s="154"/>
      <c r="BV571" s="154"/>
    </row>
    <row r="572" spans="1:74" x14ac:dyDescent="0.25">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row>
    <row r="573" spans="1:74" x14ac:dyDescent="0.25">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c r="BD573" s="154"/>
      <c r="BE573" s="154"/>
      <c r="BF573" s="154"/>
      <c r="BG573" s="154"/>
      <c r="BH573" s="154"/>
      <c r="BI573" s="154"/>
      <c r="BJ573" s="154"/>
      <c r="BK573" s="154"/>
      <c r="BL573" s="154"/>
      <c r="BM573" s="154"/>
      <c r="BN573" s="154"/>
      <c r="BO573" s="154"/>
      <c r="BP573" s="154"/>
      <c r="BQ573" s="154"/>
      <c r="BR573" s="154"/>
      <c r="BS573" s="154"/>
      <c r="BT573" s="154"/>
      <c r="BU573" s="154"/>
      <c r="BV573" s="154"/>
    </row>
    <row r="574" spans="1:74" x14ac:dyDescent="0.25">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c r="BD574" s="154"/>
      <c r="BE574" s="154"/>
      <c r="BF574" s="154"/>
      <c r="BG574" s="154"/>
      <c r="BH574" s="154"/>
      <c r="BI574" s="154"/>
      <c r="BJ574" s="154"/>
      <c r="BK574" s="154"/>
      <c r="BL574" s="154"/>
      <c r="BM574" s="154"/>
      <c r="BN574" s="154"/>
      <c r="BO574" s="154"/>
      <c r="BP574" s="154"/>
      <c r="BQ574" s="154"/>
      <c r="BR574" s="154"/>
      <c r="BS574" s="154"/>
      <c r="BT574" s="154"/>
      <c r="BU574" s="154"/>
      <c r="BV574" s="154"/>
    </row>
    <row r="575" spans="1:74" x14ac:dyDescent="0.25">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row>
    <row r="576" spans="1:74" x14ac:dyDescent="0.25">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row>
    <row r="577" spans="1:74" x14ac:dyDescent="0.25">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c r="BD577" s="154"/>
      <c r="BE577" s="154"/>
      <c r="BF577" s="154"/>
      <c r="BG577" s="154"/>
      <c r="BH577" s="154"/>
      <c r="BI577" s="154"/>
      <c r="BJ577" s="154"/>
      <c r="BK577" s="154"/>
      <c r="BL577" s="154"/>
      <c r="BM577" s="154"/>
      <c r="BN577" s="154"/>
      <c r="BO577" s="154"/>
      <c r="BP577" s="154"/>
      <c r="BQ577" s="154"/>
      <c r="BR577" s="154"/>
      <c r="BS577" s="154"/>
      <c r="BT577" s="154"/>
      <c r="BU577" s="154"/>
      <c r="BV577" s="154"/>
    </row>
    <row r="578" spans="1:74" x14ac:dyDescent="0.25">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c r="BD578" s="154"/>
      <c r="BE578" s="154"/>
      <c r="BF578" s="154"/>
      <c r="BG578" s="154"/>
      <c r="BH578" s="154"/>
      <c r="BI578" s="154"/>
      <c r="BJ578" s="154"/>
      <c r="BK578" s="154"/>
      <c r="BL578" s="154"/>
      <c r="BM578" s="154"/>
      <c r="BN578" s="154"/>
      <c r="BO578" s="154"/>
      <c r="BP578" s="154"/>
      <c r="BQ578" s="154"/>
      <c r="BR578" s="154"/>
      <c r="BS578" s="154"/>
      <c r="BT578" s="154"/>
      <c r="BU578" s="154"/>
      <c r="BV578" s="154"/>
    </row>
    <row r="579" spans="1:74" x14ac:dyDescent="0.25">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4"/>
      <c r="AY579" s="154"/>
      <c r="AZ579" s="154"/>
      <c r="BA579" s="154"/>
      <c r="BB579" s="154"/>
      <c r="BC579" s="154"/>
      <c r="BD579" s="154"/>
      <c r="BE579" s="154"/>
      <c r="BF579" s="154"/>
      <c r="BG579" s="154"/>
      <c r="BH579" s="154"/>
      <c r="BI579" s="154"/>
      <c r="BJ579" s="154"/>
      <c r="BK579" s="154"/>
      <c r="BL579" s="154"/>
      <c r="BM579" s="154"/>
      <c r="BN579" s="154"/>
      <c r="BO579" s="154"/>
      <c r="BP579" s="154"/>
      <c r="BQ579" s="154"/>
      <c r="BR579" s="154"/>
      <c r="BS579" s="154"/>
      <c r="BT579" s="154"/>
      <c r="BU579" s="154"/>
      <c r="BV579" s="154"/>
    </row>
    <row r="580" spans="1:74" x14ac:dyDescent="0.25">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c r="BD580" s="154"/>
      <c r="BE580" s="154"/>
      <c r="BF580" s="154"/>
      <c r="BG580" s="154"/>
      <c r="BH580" s="154"/>
      <c r="BI580" s="154"/>
      <c r="BJ580" s="154"/>
      <c r="BK580" s="154"/>
      <c r="BL580" s="154"/>
      <c r="BM580" s="154"/>
      <c r="BN580" s="154"/>
      <c r="BO580" s="154"/>
      <c r="BP580" s="154"/>
      <c r="BQ580" s="154"/>
      <c r="BR580" s="154"/>
      <c r="BS580" s="154"/>
      <c r="BT580" s="154"/>
      <c r="BU580" s="154"/>
      <c r="BV580" s="154"/>
    </row>
    <row r="581" spans="1:74" x14ac:dyDescent="0.25">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c r="BD581" s="154"/>
      <c r="BE581" s="154"/>
      <c r="BF581" s="154"/>
      <c r="BG581" s="154"/>
      <c r="BH581" s="154"/>
      <c r="BI581" s="154"/>
      <c r="BJ581" s="154"/>
      <c r="BK581" s="154"/>
      <c r="BL581" s="154"/>
      <c r="BM581" s="154"/>
      <c r="BN581" s="154"/>
      <c r="BO581" s="154"/>
      <c r="BP581" s="154"/>
      <c r="BQ581" s="154"/>
      <c r="BR581" s="154"/>
      <c r="BS581" s="154"/>
      <c r="BT581" s="154"/>
      <c r="BU581" s="154"/>
      <c r="BV581" s="154"/>
    </row>
    <row r="582" spans="1:74" x14ac:dyDescent="0.25">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c r="BI582" s="154"/>
      <c r="BJ582" s="154"/>
      <c r="BK582" s="154"/>
      <c r="BL582" s="154"/>
      <c r="BM582" s="154"/>
      <c r="BN582" s="154"/>
      <c r="BO582" s="154"/>
      <c r="BP582" s="154"/>
      <c r="BQ582" s="154"/>
      <c r="BR582" s="154"/>
      <c r="BS582" s="154"/>
      <c r="BT582" s="154"/>
      <c r="BU582" s="154"/>
      <c r="BV582" s="154"/>
    </row>
    <row r="583" spans="1:74" x14ac:dyDescent="0.25">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4"/>
      <c r="AY583" s="154"/>
      <c r="AZ583" s="154"/>
      <c r="BA583" s="154"/>
      <c r="BB583" s="154"/>
      <c r="BC583" s="154"/>
      <c r="BD583" s="154"/>
      <c r="BE583" s="154"/>
      <c r="BF583" s="154"/>
      <c r="BG583" s="154"/>
      <c r="BH583" s="154"/>
      <c r="BI583" s="154"/>
      <c r="BJ583" s="154"/>
      <c r="BK583" s="154"/>
      <c r="BL583" s="154"/>
      <c r="BM583" s="154"/>
      <c r="BN583" s="154"/>
      <c r="BO583" s="154"/>
      <c r="BP583" s="154"/>
      <c r="BQ583" s="154"/>
      <c r="BR583" s="154"/>
      <c r="BS583" s="154"/>
      <c r="BT583" s="154"/>
      <c r="BU583" s="154"/>
      <c r="BV583" s="154"/>
    </row>
    <row r="584" spans="1:74" x14ac:dyDescent="0.25">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row>
    <row r="585" spans="1:74" x14ac:dyDescent="0.25">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c r="BI585" s="154"/>
      <c r="BJ585" s="154"/>
      <c r="BK585" s="154"/>
      <c r="BL585" s="154"/>
      <c r="BM585" s="154"/>
      <c r="BN585" s="154"/>
      <c r="BO585" s="154"/>
      <c r="BP585" s="154"/>
      <c r="BQ585" s="154"/>
      <c r="BR585" s="154"/>
      <c r="BS585" s="154"/>
      <c r="BT585" s="154"/>
      <c r="BU585" s="154"/>
      <c r="BV585" s="154"/>
    </row>
    <row r="586" spans="1:74" x14ac:dyDescent="0.25">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c r="BI586" s="154"/>
      <c r="BJ586" s="154"/>
      <c r="BK586" s="154"/>
      <c r="BL586" s="154"/>
      <c r="BM586" s="154"/>
      <c r="BN586" s="154"/>
      <c r="BO586" s="154"/>
      <c r="BP586" s="154"/>
      <c r="BQ586" s="154"/>
      <c r="BR586" s="154"/>
      <c r="BS586" s="154"/>
      <c r="BT586" s="154"/>
      <c r="BU586" s="154"/>
      <c r="BV586" s="154"/>
    </row>
    <row r="587" spans="1:74" x14ac:dyDescent="0.25">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row>
    <row r="588" spans="1:74" x14ac:dyDescent="0.25">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row>
    <row r="589" spans="1:74" x14ac:dyDescent="0.25">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row>
    <row r="590" spans="1:74" x14ac:dyDescent="0.25">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row>
    <row r="591" spans="1:74" x14ac:dyDescent="0.25">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row>
    <row r="592" spans="1:74" x14ac:dyDescent="0.25">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row>
    <row r="593" spans="1:74" x14ac:dyDescent="0.25">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row>
    <row r="594" spans="1:74" x14ac:dyDescent="0.25">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row>
    <row r="595" spans="1:74" x14ac:dyDescent="0.25">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row>
    <row r="596" spans="1:74" x14ac:dyDescent="0.25">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row>
    <row r="597" spans="1:74" x14ac:dyDescent="0.25">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row>
    <row r="598" spans="1:74" x14ac:dyDescent="0.25">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c r="BI598" s="154"/>
      <c r="BJ598" s="154"/>
      <c r="BK598" s="154"/>
      <c r="BL598" s="154"/>
      <c r="BM598" s="154"/>
      <c r="BN598" s="154"/>
      <c r="BO598" s="154"/>
      <c r="BP598" s="154"/>
      <c r="BQ598" s="154"/>
      <c r="BR598" s="154"/>
      <c r="BS598" s="154"/>
      <c r="BT598" s="154"/>
      <c r="BU598" s="154"/>
      <c r="BV598" s="154"/>
    </row>
    <row r="599" spans="1:74" x14ac:dyDescent="0.25">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c r="BD599" s="154"/>
      <c r="BE599" s="154"/>
      <c r="BF599" s="154"/>
      <c r="BG599" s="154"/>
      <c r="BH599" s="154"/>
      <c r="BI599" s="154"/>
      <c r="BJ599" s="154"/>
      <c r="BK599" s="154"/>
      <c r="BL599" s="154"/>
      <c r="BM599" s="154"/>
      <c r="BN599" s="154"/>
      <c r="BO599" s="154"/>
      <c r="BP599" s="154"/>
      <c r="BQ599" s="154"/>
      <c r="BR599" s="154"/>
      <c r="BS599" s="154"/>
      <c r="BT599" s="154"/>
      <c r="BU599" s="154"/>
      <c r="BV599" s="154"/>
    </row>
    <row r="600" spans="1:74" x14ac:dyDescent="0.25">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row>
    <row r="601" spans="1:74" x14ac:dyDescent="0.25">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c r="BI601" s="154"/>
      <c r="BJ601" s="154"/>
      <c r="BK601" s="154"/>
      <c r="BL601" s="154"/>
      <c r="BM601" s="154"/>
      <c r="BN601" s="154"/>
      <c r="BO601" s="154"/>
      <c r="BP601" s="154"/>
      <c r="BQ601" s="154"/>
      <c r="BR601" s="154"/>
      <c r="BS601" s="154"/>
      <c r="BT601" s="154"/>
      <c r="BU601" s="154"/>
      <c r="BV601" s="154"/>
    </row>
    <row r="602" spans="1:74" x14ac:dyDescent="0.25">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c r="BD602" s="154"/>
      <c r="BE602" s="154"/>
      <c r="BF602" s="154"/>
      <c r="BG602" s="154"/>
      <c r="BH602" s="154"/>
      <c r="BI602" s="154"/>
      <c r="BJ602" s="154"/>
      <c r="BK602" s="154"/>
      <c r="BL602" s="154"/>
      <c r="BM602" s="154"/>
      <c r="BN602" s="154"/>
      <c r="BO602" s="154"/>
      <c r="BP602" s="154"/>
      <c r="BQ602" s="154"/>
      <c r="BR602" s="154"/>
      <c r="BS602" s="154"/>
      <c r="BT602" s="154"/>
      <c r="BU602" s="154"/>
      <c r="BV602" s="154"/>
    </row>
    <row r="603" spans="1:74" x14ac:dyDescent="0.25">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4"/>
      <c r="AY603" s="154"/>
      <c r="AZ603" s="154"/>
      <c r="BA603" s="154"/>
      <c r="BB603" s="154"/>
      <c r="BC603" s="154"/>
      <c r="BD603" s="154"/>
      <c r="BE603" s="154"/>
      <c r="BF603" s="154"/>
      <c r="BG603" s="154"/>
      <c r="BH603" s="154"/>
      <c r="BI603" s="154"/>
      <c r="BJ603" s="154"/>
      <c r="BK603" s="154"/>
      <c r="BL603" s="154"/>
      <c r="BM603" s="154"/>
      <c r="BN603" s="154"/>
      <c r="BO603" s="154"/>
      <c r="BP603" s="154"/>
      <c r="BQ603" s="154"/>
      <c r="BR603" s="154"/>
      <c r="BS603" s="154"/>
      <c r="BT603" s="154"/>
      <c r="BU603" s="154"/>
      <c r="BV603" s="154"/>
    </row>
    <row r="604" spans="1:74" x14ac:dyDescent="0.25">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row>
    <row r="605" spans="1:74" x14ac:dyDescent="0.25">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c r="BD605" s="154"/>
      <c r="BE605" s="154"/>
      <c r="BF605" s="154"/>
      <c r="BG605" s="154"/>
      <c r="BH605" s="154"/>
      <c r="BI605" s="154"/>
      <c r="BJ605" s="154"/>
      <c r="BK605" s="154"/>
      <c r="BL605" s="154"/>
      <c r="BM605" s="154"/>
      <c r="BN605" s="154"/>
      <c r="BO605" s="154"/>
      <c r="BP605" s="154"/>
      <c r="BQ605" s="154"/>
      <c r="BR605" s="154"/>
      <c r="BS605" s="154"/>
      <c r="BT605" s="154"/>
      <c r="BU605" s="154"/>
      <c r="BV605" s="154"/>
    </row>
    <row r="606" spans="1:74" x14ac:dyDescent="0.25">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4"/>
      <c r="AY606" s="154"/>
      <c r="AZ606" s="154"/>
      <c r="BA606" s="154"/>
      <c r="BB606" s="154"/>
      <c r="BC606" s="154"/>
      <c r="BD606" s="154"/>
      <c r="BE606" s="154"/>
      <c r="BF606" s="154"/>
      <c r="BG606" s="154"/>
      <c r="BH606" s="154"/>
      <c r="BI606" s="154"/>
      <c r="BJ606" s="154"/>
      <c r="BK606" s="154"/>
      <c r="BL606" s="154"/>
      <c r="BM606" s="154"/>
      <c r="BN606" s="154"/>
      <c r="BO606" s="154"/>
      <c r="BP606" s="154"/>
      <c r="BQ606" s="154"/>
      <c r="BR606" s="154"/>
      <c r="BS606" s="154"/>
      <c r="BT606" s="154"/>
      <c r="BU606" s="154"/>
      <c r="BV606" s="154"/>
    </row>
    <row r="607" spans="1:74" x14ac:dyDescent="0.25">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c r="BU607" s="154"/>
      <c r="BV607" s="154"/>
    </row>
    <row r="608" spans="1:74" x14ac:dyDescent="0.25">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row>
    <row r="609" spans="1:74" x14ac:dyDescent="0.25">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c r="BD609" s="154"/>
      <c r="BE609" s="154"/>
      <c r="BF609" s="154"/>
      <c r="BG609" s="154"/>
      <c r="BH609" s="154"/>
      <c r="BI609" s="154"/>
      <c r="BJ609" s="154"/>
      <c r="BK609" s="154"/>
      <c r="BL609" s="154"/>
      <c r="BM609" s="154"/>
      <c r="BN609" s="154"/>
      <c r="BO609" s="154"/>
      <c r="BP609" s="154"/>
      <c r="BQ609" s="154"/>
      <c r="BR609" s="154"/>
      <c r="BS609" s="154"/>
      <c r="BT609" s="154"/>
      <c r="BU609" s="154"/>
      <c r="BV609" s="154"/>
    </row>
    <row r="610" spans="1:74" x14ac:dyDescent="0.25">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c r="BD610" s="154"/>
      <c r="BE610" s="154"/>
      <c r="BF610" s="154"/>
      <c r="BG610" s="154"/>
      <c r="BH610" s="154"/>
      <c r="BI610" s="154"/>
      <c r="BJ610" s="154"/>
      <c r="BK610" s="154"/>
      <c r="BL610" s="154"/>
      <c r="BM610" s="154"/>
      <c r="BN610" s="154"/>
      <c r="BO610" s="154"/>
      <c r="BP610" s="154"/>
      <c r="BQ610" s="154"/>
      <c r="BR610" s="154"/>
      <c r="BS610" s="154"/>
      <c r="BT610" s="154"/>
      <c r="BU610" s="154"/>
      <c r="BV610" s="154"/>
    </row>
    <row r="611" spans="1:74" x14ac:dyDescent="0.25">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c r="BD611" s="154"/>
      <c r="BE611" s="154"/>
      <c r="BF611" s="154"/>
      <c r="BG611" s="154"/>
      <c r="BH611" s="154"/>
      <c r="BI611" s="154"/>
      <c r="BJ611" s="154"/>
      <c r="BK611" s="154"/>
      <c r="BL611" s="154"/>
      <c r="BM611" s="154"/>
      <c r="BN611" s="154"/>
      <c r="BO611" s="154"/>
      <c r="BP611" s="154"/>
      <c r="BQ611" s="154"/>
      <c r="BR611" s="154"/>
      <c r="BS611" s="154"/>
      <c r="BT611" s="154"/>
      <c r="BU611" s="154"/>
      <c r="BV611" s="154"/>
    </row>
    <row r="612" spans="1:74" x14ac:dyDescent="0.25">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row>
    <row r="613" spans="1:74" x14ac:dyDescent="0.25">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c r="BD613" s="154"/>
      <c r="BE613" s="154"/>
      <c r="BF613" s="154"/>
      <c r="BG613" s="154"/>
      <c r="BH613" s="154"/>
      <c r="BI613" s="154"/>
      <c r="BJ613" s="154"/>
      <c r="BK613" s="154"/>
      <c r="BL613" s="154"/>
      <c r="BM613" s="154"/>
      <c r="BN613" s="154"/>
      <c r="BO613" s="154"/>
      <c r="BP613" s="154"/>
      <c r="BQ613" s="154"/>
      <c r="BR613" s="154"/>
      <c r="BS613" s="154"/>
      <c r="BT613" s="154"/>
      <c r="BU613" s="154"/>
      <c r="BV613" s="154"/>
    </row>
    <row r="614" spans="1:74" x14ac:dyDescent="0.25">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c r="BD614" s="154"/>
      <c r="BE614" s="154"/>
      <c r="BF614" s="154"/>
      <c r="BG614" s="154"/>
      <c r="BH614" s="154"/>
      <c r="BI614" s="154"/>
      <c r="BJ614" s="154"/>
      <c r="BK614" s="154"/>
      <c r="BL614" s="154"/>
      <c r="BM614" s="154"/>
      <c r="BN614" s="154"/>
      <c r="BO614" s="154"/>
      <c r="BP614" s="154"/>
      <c r="BQ614" s="154"/>
      <c r="BR614" s="154"/>
      <c r="BS614" s="154"/>
      <c r="BT614" s="154"/>
      <c r="BU614" s="154"/>
      <c r="BV614" s="154"/>
    </row>
    <row r="615" spans="1:74" x14ac:dyDescent="0.25">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c r="BI615" s="154"/>
      <c r="BJ615" s="154"/>
      <c r="BK615" s="154"/>
      <c r="BL615" s="154"/>
      <c r="BM615" s="154"/>
      <c r="BN615" s="154"/>
      <c r="BO615" s="154"/>
      <c r="BP615" s="154"/>
      <c r="BQ615" s="154"/>
      <c r="BR615" s="154"/>
      <c r="BS615" s="154"/>
      <c r="BT615" s="154"/>
      <c r="BU615" s="154"/>
      <c r="BV615" s="154"/>
    </row>
    <row r="616" spans="1:74" x14ac:dyDescent="0.25">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c r="BD616" s="154"/>
      <c r="BE616" s="154"/>
      <c r="BF616" s="154"/>
      <c r="BG616" s="154"/>
      <c r="BH616" s="154"/>
      <c r="BI616" s="154"/>
      <c r="BJ616" s="154"/>
      <c r="BK616" s="154"/>
      <c r="BL616" s="154"/>
      <c r="BM616" s="154"/>
      <c r="BN616" s="154"/>
      <c r="BO616" s="154"/>
      <c r="BP616" s="154"/>
      <c r="BQ616" s="154"/>
      <c r="BR616" s="154"/>
      <c r="BS616" s="154"/>
      <c r="BT616" s="154"/>
      <c r="BU616" s="154"/>
      <c r="BV616" s="154"/>
    </row>
    <row r="617" spans="1:74" x14ac:dyDescent="0.25">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row>
    <row r="618" spans="1:74" x14ac:dyDescent="0.25">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row>
    <row r="619" spans="1:74" x14ac:dyDescent="0.25">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row>
    <row r="620" spans="1:74" x14ac:dyDescent="0.25">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54"/>
      <c r="BD620" s="154"/>
      <c r="BE620" s="154"/>
      <c r="BF620" s="154"/>
      <c r="BG620" s="154"/>
      <c r="BH620" s="154"/>
      <c r="BI620" s="154"/>
      <c r="BJ620" s="154"/>
      <c r="BK620" s="154"/>
      <c r="BL620" s="154"/>
      <c r="BM620" s="154"/>
      <c r="BN620" s="154"/>
      <c r="BO620" s="154"/>
      <c r="BP620" s="154"/>
      <c r="BQ620" s="154"/>
      <c r="BR620" s="154"/>
      <c r="BS620" s="154"/>
      <c r="BT620" s="154"/>
      <c r="BU620" s="154"/>
      <c r="BV620" s="154"/>
    </row>
    <row r="621" spans="1:74" x14ac:dyDescent="0.25">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c r="BD621" s="154"/>
      <c r="BE621" s="154"/>
      <c r="BF621" s="154"/>
      <c r="BG621" s="154"/>
      <c r="BH621" s="154"/>
      <c r="BI621" s="154"/>
      <c r="BJ621" s="154"/>
      <c r="BK621" s="154"/>
      <c r="BL621" s="154"/>
      <c r="BM621" s="154"/>
      <c r="BN621" s="154"/>
      <c r="BO621" s="154"/>
      <c r="BP621" s="154"/>
      <c r="BQ621" s="154"/>
      <c r="BR621" s="154"/>
      <c r="BS621" s="154"/>
      <c r="BT621" s="154"/>
      <c r="BU621" s="154"/>
      <c r="BV621" s="154"/>
    </row>
    <row r="622" spans="1:74" x14ac:dyDescent="0.25">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c r="BD622" s="154"/>
      <c r="BE622" s="154"/>
      <c r="BF622" s="154"/>
      <c r="BG622" s="154"/>
      <c r="BH622" s="154"/>
      <c r="BI622" s="154"/>
      <c r="BJ622" s="154"/>
      <c r="BK622" s="154"/>
      <c r="BL622" s="154"/>
      <c r="BM622" s="154"/>
      <c r="BN622" s="154"/>
      <c r="BO622" s="154"/>
      <c r="BP622" s="154"/>
      <c r="BQ622" s="154"/>
      <c r="BR622" s="154"/>
      <c r="BS622" s="154"/>
      <c r="BT622" s="154"/>
      <c r="BU622" s="154"/>
      <c r="BV622" s="154"/>
    </row>
    <row r="623" spans="1:74" x14ac:dyDescent="0.25">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c r="BD623" s="154"/>
      <c r="BE623" s="154"/>
      <c r="BF623" s="154"/>
      <c r="BG623" s="154"/>
      <c r="BH623" s="154"/>
      <c r="BI623" s="154"/>
      <c r="BJ623" s="154"/>
      <c r="BK623" s="154"/>
      <c r="BL623" s="154"/>
      <c r="BM623" s="154"/>
      <c r="BN623" s="154"/>
      <c r="BO623" s="154"/>
      <c r="BP623" s="154"/>
      <c r="BQ623" s="154"/>
      <c r="BR623" s="154"/>
      <c r="BS623" s="154"/>
      <c r="BT623" s="154"/>
      <c r="BU623" s="154"/>
      <c r="BV623" s="154"/>
    </row>
    <row r="624" spans="1:74" x14ac:dyDescent="0.25">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c r="BJ624" s="154"/>
      <c r="BK624" s="154"/>
      <c r="BL624" s="154"/>
      <c r="BM624" s="154"/>
      <c r="BN624" s="154"/>
      <c r="BO624" s="154"/>
      <c r="BP624" s="154"/>
      <c r="BQ624" s="154"/>
      <c r="BR624" s="154"/>
      <c r="BS624" s="154"/>
      <c r="BT624" s="154"/>
      <c r="BU624" s="154"/>
      <c r="BV624" s="154"/>
    </row>
    <row r="625" spans="1:74" x14ac:dyDescent="0.25">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c r="BD625" s="154"/>
      <c r="BE625" s="154"/>
      <c r="BF625" s="154"/>
      <c r="BG625" s="154"/>
      <c r="BH625" s="154"/>
      <c r="BI625" s="154"/>
      <c r="BJ625" s="154"/>
      <c r="BK625" s="154"/>
      <c r="BL625" s="154"/>
      <c r="BM625" s="154"/>
      <c r="BN625" s="154"/>
      <c r="BO625" s="154"/>
      <c r="BP625" s="154"/>
      <c r="BQ625" s="154"/>
      <c r="BR625" s="154"/>
      <c r="BS625" s="154"/>
      <c r="BT625" s="154"/>
      <c r="BU625" s="154"/>
      <c r="BV625" s="154"/>
    </row>
    <row r="626" spans="1:74" x14ac:dyDescent="0.25">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c r="BJ626" s="154"/>
      <c r="BK626" s="154"/>
      <c r="BL626" s="154"/>
      <c r="BM626" s="154"/>
      <c r="BN626" s="154"/>
      <c r="BO626" s="154"/>
      <c r="BP626" s="154"/>
      <c r="BQ626" s="154"/>
      <c r="BR626" s="154"/>
      <c r="BS626" s="154"/>
      <c r="BT626" s="154"/>
      <c r="BU626" s="154"/>
      <c r="BV626" s="154"/>
    </row>
    <row r="627" spans="1:74" x14ac:dyDescent="0.25">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c r="BD627" s="154"/>
      <c r="BE627" s="154"/>
      <c r="BF627" s="154"/>
      <c r="BG627" s="154"/>
      <c r="BH627" s="154"/>
      <c r="BI627" s="154"/>
      <c r="BJ627" s="154"/>
      <c r="BK627" s="154"/>
      <c r="BL627" s="154"/>
      <c r="BM627" s="154"/>
      <c r="BN627" s="154"/>
      <c r="BO627" s="154"/>
      <c r="BP627" s="154"/>
      <c r="BQ627" s="154"/>
      <c r="BR627" s="154"/>
      <c r="BS627" s="154"/>
      <c r="BT627" s="154"/>
      <c r="BU627" s="154"/>
      <c r="BV627" s="154"/>
    </row>
    <row r="628" spans="1:74" x14ac:dyDescent="0.25">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4"/>
      <c r="AY628" s="154"/>
      <c r="AZ628" s="154"/>
      <c r="BA628" s="154"/>
      <c r="BB628" s="154"/>
      <c r="BC628" s="154"/>
      <c r="BD628" s="154"/>
      <c r="BE628" s="154"/>
      <c r="BF628" s="154"/>
      <c r="BG628" s="154"/>
      <c r="BH628" s="154"/>
      <c r="BI628" s="154"/>
      <c r="BJ628" s="154"/>
      <c r="BK628" s="154"/>
      <c r="BL628" s="154"/>
      <c r="BM628" s="154"/>
      <c r="BN628" s="154"/>
      <c r="BO628" s="154"/>
      <c r="BP628" s="154"/>
      <c r="BQ628" s="154"/>
      <c r="BR628" s="154"/>
      <c r="BS628" s="154"/>
      <c r="BT628" s="154"/>
      <c r="BU628" s="154"/>
      <c r="BV628" s="154"/>
    </row>
    <row r="629" spans="1:74" x14ac:dyDescent="0.25">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row>
    <row r="630" spans="1:74" x14ac:dyDescent="0.25">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row>
    <row r="631" spans="1:74" x14ac:dyDescent="0.25">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c r="BD631" s="154"/>
      <c r="BE631" s="154"/>
      <c r="BF631" s="154"/>
      <c r="BG631" s="154"/>
      <c r="BH631" s="154"/>
      <c r="BI631" s="154"/>
      <c r="BJ631" s="154"/>
      <c r="BK631" s="154"/>
      <c r="BL631" s="154"/>
      <c r="BM631" s="154"/>
      <c r="BN631" s="154"/>
      <c r="BO631" s="154"/>
      <c r="BP631" s="154"/>
      <c r="BQ631" s="154"/>
      <c r="BR631" s="154"/>
      <c r="BS631" s="154"/>
      <c r="BT631" s="154"/>
      <c r="BU631" s="154"/>
      <c r="BV631" s="154"/>
    </row>
    <row r="632" spans="1:74" x14ac:dyDescent="0.25">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4"/>
      <c r="BT632" s="154"/>
      <c r="BU632" s="154"/>
      <c r="BV632" s="154"/>
    </row>
    <row r="633" spans="1:74" x14ac:dyDescent="0.25">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c r="BD633" s="154"/>
      <c r="BE633" s="154"/>
      <c r="BF633" s="154"/>
      <c r="BG633" s="154"/>
      <c r="BH633" s="154"/>
      <c r="BI633" s="154"/>
      <c r="BJ633" s="154"/>
      <c r="BK633" s="154"/>
      <c r="BL633" s="154"/>
      <c r="BM633" s="154"/>
      <c r="BN633" s="154"/>
      <c r="BO633" s="154"/>
      <c r="BP633" s="154"/>
      <c r="BQ633" s="154"/>
      <c r="BR633" s="154"/>
      <c r="BS633" s="154"/>
      <c r="BT633" s="154"/>
      <c r="BU633" s="154"/>
      <c r="BV633" s="154"/>
    </row>
    <row r="634" spans="1:74" x14ac:dyDescent="0.25">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c r="BD634" s="154"/>
      <c r="BE634" s="154"/>
      <c r="BF634" s="154"/>
      <c r="BG634" s="154"/>
      <c r="BH634" s="154"/>
      <c r="BI634" s="154"/>
      <c r="BJ634" s="154"/>
      <c r="BK634" s="154"/>
      <c r="BL634" s="154"/>
      <c r="BM634" s="154"/>
      <c r="BN634" s="154"/>
      <c r="BO634" s="154"/>
      <c r="BP634" s="154"/>
      <c r="BQ634" s="154"/>
      <c r="BR634" s="154"/>
      <c r="BS634" s="154"/>
      <c r="BT634" s="154"/>
      <c r="BU634" s="154"/>
      <c r="BV634" s="154"/>
    </row>
    <row r="635" spans="1:74" x14ac:dyDescent="0.25">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c r="BD635" s="154"/>
      <c r="BE635" s="154"/>
      <c r="BF635" s="154"/>
      <c r="BG635" s="154"/>
      <c r="BH635" s="154"/>
      <c r="BI635" s="154"/>
      <c r="BJ635" s="154"/>
      <c r="BK635" s="154"/>
      <c r="BL635" s="154"/>
      <c r="BM635" s="154"/>
      <c r="BN635" s="154"/>
      <c r="BO635" s="154"/>
      <c r="BP635" s="154"/>
      <c r="BQ635" s="154"/>
      <c r="BR635" s="154"/>
      <c r="BS635" s="154"/>
      <c r="BT635" s="154"/>
      <c r="BU635" s="154"/>
      <c r="BV635" s="154"/>
    </row>
    <row r="636" spans="1:74" x14ac:dyDescent="0.25">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154"/>
      <c r="BD636" s="154"/>
      <c r="BE636" s="154"/>
      <c r="BF636" s="154"/>
      <c r="BG636" s="154"/>
      <c r="BH636" s="154"/>
      <c r="BI636" s="154"/>
      <c r="BJ636" s="154"/>
      <c r="BK636" s="154"/>
      <c r="BL636" s="154"/>
      <c r="BM636" s="154"/>
      <c r="BN636" s="154"/>
      <c r="BO636" s="154"/>
      <c r="BP636" s="154"/>
      <c r="BQ636" s="154"/>
      <c r="BR636" s="154"/>
      <c r="BS636" s="154"/>
      <c r="BT636" s="154"/>
      <c r="BU636" s="154"/>
      <c r="BV636" s="154"/>
    </row>
    <row r="637" spans="1:74" x14ac:dyDescent="0.25">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c r="BD637" s="154"/>
      <c r="BE637" s="154"/>
      <c r="BF637" s="154"/>
      <c r="BG637" s="154"/>
      <c r="BH637" s="154"/>
      <c r="BI637" s="154"/>
      <c r="BJ637" s="154"/>
      <c r="BK637" s="154"/>
      <c r="BL637" s="154"/>
      <c r="BM637" s="154"/>
      <c r="BN637" s="154"/>
      <c r="BO637" s="154"/>
      <c r="BP637" s="154"/>
      <c r="BQ637" s="154"/>
      <c r="BR637" s="154"/>
      <c r="BS637" s="154"/>
      <c r="BT637" s="154"/>
      <c r="BU637" s="154"/>
      <c r="BV637" s="154"/>
    </row>
    <row r="638" spans="1:74" x14ac:dyDescent="0.25">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c r="BD638" s="154"/>
      <c r="BE638" s="154"/>
      <c r="BF638" s="154"/>
      <c r="BG638" s="154"/>
      <c r="BH638" s="154"/>
      <c r="BI638" s="154"/>
      <c r="BJ638" s="154"/>
      <c r="BK638" s="154"/>
      <c r="BL638" s="154"/>
      <c r="BM638" s="154"/>
      <c r="BN638" s="154"/>
      <c r="BO638" s="154"/>
      <c r="BP638" s="154"/>
      <c r="BQ638" s="154"/>
      <c r="BR638" s="154"/>
      <c r="BS638" s="154"/>
      <c r="BT638" s="154"/>
      <c r="BU638" s="154"/>
      <c r="BV638" s="154"/>
    </row>
    <row r="639" spans="1:74" x14ac:dyDescent="0.25">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c r="BD639" s="154"/>
      <c r="BE639" s="154"/>
      <c r="BF639" s="154"/>
      <c r="BG639" s="154"/>
      <c r="BH639" s="154"/>
      <c r="BI639" s="154"/>
      <c r="BJ639" s="154"/>
      <c r="BK639" s="154"/>
      <c r="BL639" s="154"/>
      <c r="BM639" s="154"/>
      <c r="BN639" s="154"/>
      <c r="BO639" s="154"/>
      <c r="BP639" s="154"/>
      <c r="BQ639" s="154"/>
      <c r="BR639" s="154"/>
      <c r="BS639" s="154"/>
      <c r="BT639" s="154"/>
      <c r="BU639" s="154"/>
      <c r="BV639" s="154"/>
    </row>
    <row r="640" spans="1:74" x14ac:dyDescent="0.25">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4"/>
      <c r="AY640" s="154"/>
      <c r="AZ640" s="154"/>
      <c r="BA640" s="154"/>
      <c r="BB640" s="154"/>
      <c r="BC640" s="154"/>
      <c r="BD640" s="154"/>
      <c r="BE640" s="154"/>
      <c r="BF640" s="154"/>
      <c r="BG640" s="154"/>
      <c r="BH640" s="154"/>
      <c r="BI640" s="154"/>
      <c r="BJ640" s="154"/>
      <c r="BK640" s="154"/>
      <c r="BL640" s="154"/>
      <c r="BM640" s="154"/>
      <c r="BN640" s="154"/>
      <c r="BO640" s="154"/>
      <c r="BP640" s="154"/>
      <c r="BQ640" s="154"/>
      <c r="BR640" s="154"/>
      <c r="BS640" s="154"/>
      <c r="BT640" s="154"/>
      <c r="BU640" s="154"/>
      <c r="BV640" s="154"/>
    </row>
    <row r="641" spans="1:74" x14ac:dyDescent="0.25">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c r="BD641" s="154"/>
      <c r="BE641" s="154"/>
      <c r="BF641" s="154"/>
      <c r="BG641" s="154"/>
      <c r="BH641" s="154"/>
      <c r="BI641" s="154"/>
      <c r="BJ641" s="154"/>
      <c r="BK641" s="154"/>
      <c r="BL641" s="154"/>
      <c r="BM641" s="154"/>
      <c r="BN641" s="154"/>
      <c r="BO641" s="154"/>
      <c r="BP641" s="154"/>
      <c r="BQ641" s="154"/>
      <c r="BR641" s="154"/>
      <c r="BS641" s="154"/>
      <c r="BT641" s="154"/>
      <c r="BU641" s="154"/>
      <c r="BV641" s="154"/>
    </row>
    <row r="642" spans="1:74" x14ac:dyDescent="0.25">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c r="BD642" s="154"/>
      <c r="BE642" s="154"/>
      <c r="BF642" s="154"/>
      <c r="BG642" s="154"/>
      <c r="BH642" s="154"/>
      <c r="BI642" s="154"/>
      <c r="BJ642" s="154"/>
      <c r="BK642" s="154"/>
      <c r="BL642" s="154"/>
      <c r="BM642" s="154"/>
      <c r="BN642" s="154"/>
      <c r="BO642" s="154"/>
      <c r="BP642" s="154"/>
      <c r="BQ642" s="154"/>
      <c r="BR642" s="154"/>
      <c r="BS642" s="154"/>
      <c r="BT642" s="154"/>
      <c r="BU642" s="154"/>
      <c r="BV642" s="154"/>
    </row>
    <row r="643" spans="1:74" x14ac:dyDescent="0.25">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c r="BD643" s="154"/>
      <c r="BE643" s="154"/>
      <c r="BF643" s="154"/>
      <c r="BG643" s="154"/>
      <c r="BH643" s="154"/>
      <c r="BI643" s="154"/>
      <c r="BJ643" s="154"/>
      <c r="BK643" s="154"/>
      <c r="BL643" s="154"/>
      <c r="BM643" s="154"/>
      <c r="BN643" s="154"/>
      <c r="BO643" s="154"/>
      <c r="BP643" s="154"/>
      <c r="BQ643" s="154"/>
      <c r="BR643" s="154"/>
      <c r="BS643" s="154"/>
      <c r="BT643" s="154"/>
      <c r="BU643" s="154"/>
      <c r="BV643" s="154"/>
    </row>
    <row r="644" spans="1:74" x14ac:dyDescent="0.25">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4"/>
      <c r="AY644" s="154"/>
      <c r="AZ644" s="154"/>
      <c r="BA644" s="154"/>
      <c r="BB644" s="154"/>
      <c r="BC644" s="154"/>
      <c r="BD644" s="154"/>
      <c r="BE644" s="154"/>
      <c r="BF644" s="154"/>
      <c r="BG644" s="154"/>
      <c r="BH644" s="154"/>
      <c r="BI644" s="154"/>
      <c r="BJ644" s="154"/>
      <c r="BK644" s="154"/>
      <c r="BL644" s="154"/>
      <c r="BM644" s="154"/>
      <c r="BN644" s="154"/>
      <c r="BO644" s="154"/>
      <c r="BP644" s="154"/>
      <c r="BQ644" s="154"/>
      <c r="BR644" s="154"/>
      <c r="BS644" s="154"/>
      <c r="BT644" s="154"/>
      <c r="BU644" s="154"/>
      <c r="BV644" s="154"/>
    </row>
    <row r="645" spans="1:74" x14ac:dyDescent="0.25">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c r="BD645" s="154"/>
      <c r="BE645" s="154"/>
      <c r="BF645" s="154"/>
      <c r="BG645" s="154"/>
      <c r="BH645" s="154"/>
      <c r="BI645" s="154"/>
      <c r="BJ645" s="154"/>
      <c r="BK645" s="154"/>
      <c r="BL645" s="154"/>
      <c r="BM645" s="154"/>
      <c r="BN645" s="154"/>
      <c r="BO645" s="154"/>
      <c r="BP645" s="154"/>
      <c r="BQ645" s="154"/>
      <c r="BR645" s="154"/>
      <c r="BS645" s="154"/>
      <c r="BT645" s="154"/>
      <c r="BU645" s="154"/>
      <c r="BV645" s="154"/>
    </row>
    <row r="646" spans="1:74" x14ac:dyDescent="0.25">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c r="BD646" s="154"/>
      <c r="BE646" s="154"/>
      <c r="BF646" s="154"/>
      <c r="BG646" s="154"/>
      <c r="BH646" s="154"/>
      <c r="BI646" s="154"/>
      <c r="BJ646" s="154"/>
      <c r="BK646" s="154"/>
      <c r="BL646" s="154"/>
      <c r="BM646" s="154"/>
      <c r="BN646" s="154"/>
      <c r="BO646" s="154"/>
      <c r="BP646" s="154"/>
      <c r="BQ646" s="154"/>
      <c r="BR646" s="154"/>
      <c r="BS646" s="154"/>
      <c r="BT646" s="154"/>
      <c r="BU646" s="154"/>
      <c r="BV646" s="154"/>
    </row>
    <row r="647" spans="1:74" x14ac:dyDescent="0.25">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c r="BD647" s="154"/>
      <c r="BE647" s="154"/>
      <c r="BF647" s="154"/>
      <c r="BG647" s="154"/>
      <c r="BH647" s="154"/>
      <c r="BI647" s="154"/>
      <c r="BJ647" s="154"/>
      <c r="BK647" s="154"/>
      <c r="BL647" s="154"/>
      <c r="BM647" s="154"/>
      <c r="BN647" s="154"/>
      <c r="BO647" s="154"/>
      <c r="BP647" s="154"/>
      <c r="BQ647" s="154"/>
      <c r="BR647" s="154"/>
      <c r="BS647" s="154"/>
      <c r="BT647" s="154"/>
      <c r="BU647" s="154"/>
      <c r="BV647" s="154"/>
    </row>
    <row r="648" spans="1:74" x14ac:dyDescent="0.25">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154"/>
      <c r="BD648" s="154"/>
      <c r="BE648" s="154"/>
      <c r="BF648" s="154"/>
      <c r="BG648" s="154"/>
      <c r="BH648" s="154"/>
      <c r="BI648" s="154"/>
      <c r="BJ648" s="154"/>
      <c r="BK648" s="154"/>
      <c r="BL648" s="154"/>
      <c r="BM648" s="154"/>
      <c r="BN648" s="154"/>
      <c r="BO648" s="154"/>
      <c r="BP648" s="154"/>
      <c r="BQ648" s="154"/>
      <c r="BR648" s="154"/>
      <c r="BS648" s="154"/>
      <c r="BT648" s="154"/>
      <c r="BU648" s="154"/>
      <c r="BV648" s="154"/>
    </row>
    <row r="649" spans="1:74" x14ac:dyDescent="0.25">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c r="BD649" s="154"/>
      <c r="BE649" s="154"/>
      <c r="BF649" s="154"/>
      <c r="BG649" s="154"/>
      <c r="BH649" s="154"/>
      <c r="BI649" s="154"/>
      <c r="BJ649" s="154"/>
      <c r="BK649" s="154"/>
      <c r="BL649" s="154"/>
      <c r="BM649" s="154"/>
      <c r="BN649" s="154"/>
      <c r="BO649" s="154"/>
      <c r="BP649" s="154"/>
      <c r="BQ649" s="154"/>
      <c r="BR649" s="154"/>
      <c r="BS649" s="154"/>
      <c r="BT649" s="154"/>
      <c r="BU649" s="154"/>
      <c r="BV649" s="154"/>
    </row>
    <row r="650" spans="1:74" x14ac:dyDescent="0.25">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c r="BD650" s="154"/>
      <c r="BE650" s="154"/>
      <c r="BF650" s="154"/>
      <c r="BG650" s="154"/>
      <c r="BH650" s="154"/>
      <c r="BI650" s="154"/>
      <c r="BJ650" s="154"/>
      <c r="BK650" s="154"/>
      <c r="BL650" s="154"/>
      <c r="BM650" s="154"/>
      <c r="BN650" s="154"/>
      <c r="BO650" s="154"/>
      <c r="BP650" s="154"/>
      <c r="BQ650" s="154"/>
      <c r="BR650" s="154"/>
      <c r="BS650" s="154"/>
      <c r="BT650" s="154"/>
      <c r="BU650" s="154"/>
      <c r="BV650" s="154"/>
    </row>
    <row r="651" spans="1:74" x14ac:dyDescent="0.25">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c r="BD651" s="154"/>
      <c r="BE651" s="154"/>
      <c r="BF651" s="154"/>
      <c r="BG651" s="154"/>
      <c r="BH651" s="154"/>
      <c r="BI651" s="154"/>
      <c r="BJ651" s="154"/>
      <c r="BK651" s="154"/>
      <c r="BL651" s="154"/>
      <c r="BM651" s="154"/>
      <c r="BN651" s="154"/>
      <c r="BO651" s="154"/>
      <c r="BP651" s="154"/>
      <c r="BQ651" s="154"/>
      <c r="BR651" s="154"/>
      <c r="BS651" s="154"/>
      <c r="BT651" s="154"/>
      <c r="BU651" s="154"/>
      <c r="BV651" s="154"/>
    </row>
    <row r="652" spans="1:74" x14ac:dyDescent="0.25">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row>
    <row r="653" spans="1:74" x14ac:dyDescent="0.25">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c r="BD653" s="154"/>
      <c r="BE653" s="154"/>
      <c r="BF653" s="154"/>
      <c r="BG653" s="154"/>
      <c r="BH653" s="154"/>
      <c r="BI653" s="154"/>
      <c r="BJ653" s="154"/>
      <c r="BK653" s="154"/>
      <c r="BL653" s="154"/>
      <c r="BM653" s="154"/>
      <c r="BN653" s="154"/>
      <c r="BO653" s="154"/>
      <c r="BP653" s="154"/>
      <c r="BQ653" s="154"/>
      <c r="BR653" s="154"/>
      <c r="BS653" s="154"/>
      <c r="BT653" s="154"/>
      <c r="BU653" s="154"/>
      <c r="BV653" s="154"/>
    </row>
    <row r="654" spans="1:74" x14ac:dyDescent="0.25">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c r="BD654" s="154"/>
      <c r="BE654" s="154"/>
      <c r="BF654" s="154"/>
      <c r="BG654" s="154"/>
      <c r="BH654" s="154"/>
      <c r="BI654" s="154"/>
      <c r="BJ654" s="154"/>
      <c r="BK654" s="154"/>
      <c r="BL654" s="154"/>
      <c r="BM654" s="154"/>
      <c r="BN654" s="154"/>
      <c r="BO654" s="154"/>
      <c r="BP654" s="154"/>
      <c r="BQ654" s="154"/>
      <c r="BR654" s="154"/>
      <c r="BS654" s="154"/>
      <c r="BT654" s="154"/>
      <c r="BU654" s="154"/>
      <c r="BV654" s="154"/>
    </row>
    <row r="655" spans="1:74" x14ac:dyDescent="0.25">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4"/>
      <c r="BT655" s="154"/>
      <c r="BU655" s="154"/>
      <c r="BV655" s="154"/>
    </row>
    <row r="656" spans="1:74" x14ac:dyDescent="0.25">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row>
    <row r="657" spans="1:74" x14ac:dyDescent="0.25">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4"/>
      <c r="AY657" s="154"/>
      <c r="AZ657" s="154"/>
      <c r="BA657" s="154"/>
      <c r="BB657" s="154"/>
      <c r="BC657" s="154"/>
      <c r="BD657" s="154"/>
      <c r="BE657" s="154"/>
      <c r="BF657" s="154"/>
      <c r="BG657" s="154"/>
      <c r="BH657" s="154"/>
      <c r="BI657" s="154"/>
      <c r="BJ657" s="154"/>
      <c r="BK657" s="154"/>
      <c r="BL657" s="154"/>
      <c r="BM657" s="154"/>
      <c r="BN657" s="154"/>
      <c r="BO657" s="154"/>
      <c r="BP657" s="154"/>
      <c r="BQ657" s="154"/>
      <c r="BR657" s="154"/>
      <c r="BS657" s="154"/>
      <c r="BT657" s="154"/>
      <c r="BU657" s="154"/>
      <c r="BV657" s="154"/>
    </row>
    <row r="658" spans="1:74" x14ac:dyDescent="0.25">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c r="BD658" s="154"/>
      <c r="BE658" s="154"/>
      <c r="BF658" s="154"/>
      <c r="BG658" s="154"/>
      <c r="BH658" s="154"/>
      <c r="BI658" s="154"/>
      <c r="BJ658" s="154"/>
      <c r="BK658" s="154"/>
      <c r="BL658" s="154"/>
      <c r="BM658" s="154"/>
      <c r="BN658" s="154"/>
      <c r="BO658" s="154"/>
      <c r="BP658" s="154"/>
      <c r="BQ658" s="154"/>
      <c r="BR658" s="154"/>
      <c r="BS658" s="154"/>
      <c r="BT658" s="154"/>
      <c r="BU658" s="154"/>
      <c r="BV658" s="154"/>
    </row>
    <row r="659" spans="1:74" x14ac:dyDescent="0.25">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c r="BD659" s="154"/>
      <c r="BE659" s="154"/>
      <c r="BF659" s="154"/>
      <c r="BG659" s="154"/>
      <c r="BH659" s="154"/>
      <c r="BI659" s="154"/>
      <c r="BJ659" s="154"/>
      <c r="BK659" s="154"/>
      <c r="BL659" s="154"/>
      <c r="BM659" s="154"/>
      <c r="BN659" s="154"/>
      <c r="BO659" s="154"/>
      <c r="BP659" s="154"/>
      <c r="BQ659" s="154"/>
      <c r="BR659" s="154"/>
      <c r="BS659" s="154"/>
      <c r="BT659" s="154"/>
      <c r="BU659" s="154"/>
      <c r="BV659" s="154"/>
    </row>
    <row r="660" spans="1:74" x14ac:dyDescent="0.25">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row>
    <row r="661" spans="1:74" x14ac:dyDescent="0.25">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4"/>
      <c r="AY661" s="154"/>
      <c r="AZ661" s="154"/>
      <c r="BA661" s="154"/>
      <c r="BB661" s="154"/>
      <c r="BC661" s="154"/>
      <c r="BD661" s="154"/>
      <c r="BE661" s="154"/>
      <c r="BF661" s="154"/>
      <c r="BG661" s="154"/>
      <c r="BH661" s="154"/>
      <c r="BI661" s="154"/>
      <c r="BJ661" s="154"/>
      <c r="BK661" s="154"/>
      <c r="BL661" s="154"/>
      <c r="BM661" s="154"/>
      <c r="BN661" s="154"/>
      <c r="BO661" s="154"/>
      <c r="BP661" s="154"/>
      <c r="BQ661" s="154"/>
      <c r="BR661" s="154"/>
      <c r="BS661" s="154"/>
      <c r="BT661" s="154"/>
      <c r="BU661" s="154"/>
      <c r="BV661" s="154"/>
    </row>
    <row r="662" spans="1:74" x14ac:dyDescent="0.25">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row>
    <row r="663" spans="1:74" x14ac:dyDescent="0.25">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row>
    <row r="664" spans="1:74" x14ac:dyDescent="0.25">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row>
    <row r="665" spans="1:74" x14ac:dyDescent="0.25">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row>
    <row r="666" spans="1:74" x14ac:dyDescent="0.25">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row>
    <row r="667" spans="1:74" x14ac:dyDescent="0.25">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row>
    <row r="668" spans="1:74" x14ac:dyDescent="0.25">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row>
    <row r="669" spans="1:74" x14ac:dyDescent="0.25">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4"/>
      <c r="AY669" s="154"/>
      <c r="AZ669" s="154"/>
      <c r="BA669" s="154"/>
      <c r="BB669" s="154"/>
      <c r="BC669" s="154"/>
      <c r="BD669" s="154"/>
      <c r="BE669" s="154"/>
      <c r="BF669" s="154"/>
      <c r="BG669" s="154"/>
      <c r="BH669" s="154"/>
      <c r="BI669" s="154"/>
      <c r="BJ669" s="154"/>
      <c r="BK669" s="154"/>
      <c r="BL669" s="154"/>
      <c r="BM669" s="154"/>
      <c r="BN669" s="154"/>
      <c r="BO669" s="154"/>
      <c r="BP669" s="154"/>
      <c r="BQ669" s="154"/>
      <c r="BR669" s="154"/>
      <c r="BS669" s="154"/>
      <c r="BT669" s="154"/>
      <c r="BU669" s="154"/>
      <c r="BV669" s="154"/>
    </row>
    <row r="670" spans="1:74" x14ac:dyDescent="0.25">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c r="BI670" s="154"/>
      <c r="BJ670" s="154"/>
      <c r="BK670" s="154"/>
      <c r="BL670" s="154"/>
      <c r="BM670" s="154"/>
      <c r="BN670" s="154"/>
      <c r="BO670" s="154"/>
      <c r="BP670" s="154"/>
      <c r="BQ670" s="154"/>
      <c r="BR670" s="154"/>
      <c r="BS670" s="154"/>
      <c r="BT670" s="154"/>
      <c r="BU670" s="154"/>
      <c r="BV670" s="154"/>
    </row>
    <row r="671" spans="1:74" x14ac:dyDescent="0.25">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c r="BD671" s="154"/>
      <c r="BE671" s="154"/>
      <c r="BF671" s="154"/>
      <c r="BG671" s="154"/>
      <c r="BH671" s="154"/>
      <c r="BI671" s="154"/>
      <c r="BJ671" s="154"/>
      <c r="BK671" s="154"/>
      <c r="BL671" s="154"/>
      <c r="BM671" s="154"/>
      <c r="BN671" s="154"/>
      <c r="BO671" s="154"/>
      <c r="BP671" s="154"/>
      <c r="BQ671" s="154"/>
      <c r="BR671" s="154"/>
      <c r="BS671" s="154"/>
      <c r="BT671" s="154"/>
      <c r="BU671" s="154"/>
      <c r="BV671" s="154"/>
    </row>
    <row r="672" spans="1:74" x14ac:dyDescent="0.25">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row>
    <row r="673" spans="1:74" x14ac:dyDescent="0.25">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4"/>
      <c r="AY673" s="154"/>
      <c r="AZ673" s="154"/>
      <c r="BA673" s="154"/>
      <c r="BB673" s="154"/>
      <c r="BC673" s="154"/>
      <c r="BD673" s="154"/>
      <c r="BE673" s="154"/>
      <c r="BF673" s="154"/>
      <c r="BG673" s="154"/>
      <c r="BH673" s="154"/>
      <c r="BI673" s="154"/>
      <c r="BJ673" s="154"/>
      <c r="BK673" s="154"/>
      <c r="BL673" s="154"/>
      <c r="BM673" s="154"/>
      <c r="BN673" s="154"/>
      <c r="BO673" s="154"/>
      <c r="BP673" s="154"/>
      <c r="BQ673" s="154"/>
      <c r="BR673" s="154"/>
      <c r="BS673" s="154"/>
      <c r="BT673" s="154"/>
      <c r="BU673" s="154"/>
      <c r="BV673" s="154"/>
    </row>
    <row r="674" spans="1:74" x14ac:dyDescent="0.25">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c r="BD674" s="154"/>
      <c r="BE674" s="154"/>
      <c r="BF674" s="154"/>
      <c r="BG674" s="154"/>
      <c r="BH674" s="154"/>
      <c r="BI674" s="154"/>
      <c r="BJ674" s="154"/>
      <c r="BK674" s="154"/>
      <c r="BL674" s="154"/>
      <c r="BM674" s="154"/>
      <c r="BN674" s="154"/>
      <c r="BO674" s="154"/>
      <c r="BP674" s="154"/>
      <c r="BQ674" s="154"/>
      <c r="BR674" s="154"/>
      <c r="BS674" s="154"/>
      <c r="BT674" s="154"/>
      <c r="BU674" s="154"/>
      <c r="BV674" s="154"/>
    </row>
    <row r="675" spans="1:74" x14ac:dyDescent="0.25">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c r="BD675" s="154"/>
      <c r="BE675" s="154"/>
      <c r="BF675" s="154"/>
      <c r="BG675" s="154"/>
      <c r="BH675" s="154"/>
      <c r="BI675" s="154"/>
      <c r="BJ675" s="154"/>
      <c r="BK675" s="154"/>
      <c r="BL675" s="154"/>
      <c r="BM675" s="154"/>
      <c r="BN675" s="154"/>
      <c r="BO675" s="154"/>
      <c r="BP675" s="154"/>
      <c r="BQ675" s="154"/>
      <c r="BR675" s="154"/>
      <c r="BS675" s="154"/>
      <c r="BT675" s="154"/>
      <c r="BU675" s="154"/>
      <c r="BV675" s="154"/>
    </row>
    <row r="676" spans="1:74" x14ac:dyDescent="0.25">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row>
    <row r="677" spans="1:74" x14ac:dyDescent="0.25">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4"/>
      <c r="AY677" s="154"/>
      <c r="AZ677" s="154"/>
      <c r="BA677" s="154"/>
      <c r="BB677" s="154"/>
      <c r="BC677" s="154"/>
      <c r="BD677" s="154"/>
      <c r="BE677" s="154"/>
      <c r="BF677" s="154"/>
      <c r="BG677" s="154"/>
      <c r="BH677" s="154"/>
      <c r="BI677" s="154"/>
      <c r="BJ677" s="154"/>
      <c r="BK677" s="154"/>
      <c r="BL677" s="154"/>
      <c r="BM677" s="154"/>
      <c r="BN677" s="154"/>
      <c r="BO677" s="154"/>
      <c r="BP677" s="154"/>
      <c r="BQ677" s="154"/>
      <c r="BR677" s="154"/>
      <c r="BS677" s="154"/>
      <c r="BT677" s="154"/>
      <c r="BU677" s="154"/>
      <c r="BV677" s="154"/>
    </row>
    <row r="678" spans="1:74" x14ac:dyDescent="0.25">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row>
    <row r="679" spans="1:74" x14ac:dyDescent="0.25">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c r="BD679" s="154"/>
      <c r="BE679" s="154"/>
      <c r="BF679" s="154"/>
      <c r="BG679" s="154"/>
      <c r="BH679" s="154"/>
      <c r="BI679" s="154"/>
      <c r="BJ679" s="154"/>
      <c r="BK679" s="154"/>
      <c r="BL679" s="154"/>
      <c r="BM679" s="154"/>
      <c r="BN679" s="154"/>
      <c r="BO679" s="154"/>
      <c r="BP679" s="154"/>
      <c r="BQ679" s="154"/>
      <c r="BR679" s="154"/>
      <c r="BS679" s="154"/>
      <c r="BT679" s="154"/>
      <c r="BU679" s="154"/>
      <c r="BV679" s="154"/>
    </row>
    <row r="680" spans="1:74" x14ac:dyDescent="0.25">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row>
    <row r="681" spans="1:74" x14ac:dyDescent="0.25">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4"/>
      <c r="AY681" s="154"/>
      <c r="AZ681" s="154"/>
      <c r="BA681" s="154"/>
      <c r="BB681" s="154"/>
      <c r="BC681" s="154"/>
      <c r="BD681" s="154"/>
      <c r="BE681" s="154"/>
      <c r="BF681" s="154"/>
      <c r="BG681" s="154"/>
      <c r="BH681" s="154"/>
      <c r="BI681" s="154"/>
      <c r="BJ681" s="154"/>
      <c r="BK681" s="154"/>
      <c r="BL681" s="154"/>
      <c r="BM681" s="154"/>
      <c r="BN681" s="154"/>
      <c r="BO681" s="154"/>
      <c r="BP681" s="154"/>
      <c r="BQ681" s="154"/>
      <c r="BR681" s="154"/>
      <c r="BS681" s="154"/>
      <c r="BT681" s="154"/>
      <c r="BU681" s="154"/>
      <c r="BV681" s="154"/>
    </row>
    <row r="682" spans="1:74" x14ac:dyDescent="0.25">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c r="BD682" s="154"/>
      <c r="BE682" s="154"/>
      <c r="BF682" s="154"/>
      <c r="BG682" s="154"/>
      <c r="BH682" s="154"/>
      <c r="BI682" s="154"/>
      <c r="BJ682" s="154"/>
      <c r="BK682" s="154"/>
      <c r="BL682" s="154"/>
      <c r="BM682" s="154"/>
      <c r="BN682" s="154"/>
      <c r="BO682" s="154"/>
      <c r="BP682" s="154"/>
      <c r="BQ682" s="154"/>
      <c r="BR682" s="154"/>
      <c r="BS682" s="154"/>
      <c r="BT682" s="154"/>
      <c r="BU682" s="154"/>
      <c r="BV682" s="154"/>
    </row>
    <row r="683" spans="1:74" x14ac:dyDescent="0.25">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row>
    <row r="684" spans="1:74" x14ac:dyDescent="0.25">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row>
    <row r="685" spans="1:74" x14ac:dyDescent="0.25">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4"/>
      <c r="AY685" s="154"/>
      <c r="AZ685" s="154"/>
      <c r="BA685" s="154"/>
      <c r="BB685" s="154"/>
      <c r="BC685" s="154"/>
      <c r="BD685" s="154"/>
      <c r="BE685" s="154"/>
      <c r="BF685" s="154"/>
      <c r="BG685" s="154"/>
      <c r="BH685" s="154"/>
      <c r="BI685" s="154"/>
      <c r="BJ685" s="154"/>
      <c r="BK685" s="154"/>
      <c r="BL685" s="154"/>
      <c r="BM685" s="154"/>
      <c r="BN685" s="154"/>
      <c r="BO685" s="154"/>
      <c r="BP685" s="154"/>
      <c r="BQ685" s="154"/>
      <c r="BR685" s="154"/>
      <c r="BS685" s="154"/>
      <c r="BT685" s="154"/>
      <c r="BU685" s="154"/>
      <c r="BV685" s="154"/>
    </row>
    <row r="686" spans="1:74" x14ac:dyDescent="0.25">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c r="BD686" s="154"/>
      <c r="BE686" s="154"/>
      <c r="BF686" s="154"/>
      <c r="BG686" s="154"/>
      <c r="BH686" s="154"/>
      <c r="BI686" s="154"/>
      <c r="BJ686" s="154"/>
      <c r="BK686" s="154"/>
      <c r="BL686" s="154"/>
      <c r="BM686" s="154"/>
      <c r="BN686" s="154"/>
      <c r="BO686" s="154"/>
      <c r="BP686" s="154"/>
      <c r="BQ686" s="154"/>
      <c r="BR686" s="154"/>
      <c r="BS686" s="154"/>
      <c r="BT686" s="154"/>
      <c r="BU686" s="154"/>
      <c r="BV686" s="154"/>
    </row>
    <row r="687" spans="1:74" x14ac:dyDescent="0.25">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c r="BD687" s="154"/>
      <c r="BE687" s="154"/>
      <c r="BF687" s="154"/>
      <c r="BG687" s="154"/>
      <c r="BH687" s="154"/>
      <c r="BI687" s="154"/>
      <c r="BJ687" s="154"/>
      <c r="BK687" s="154"/>
      <c r="BL687" s="154"/>
      <c r="BM687" s="154"/>
      <c r="BN687" s="154"/>
      <c r="BO687" s="154"/>
      <c r="BP687" s="154"/>
      <c r="BQ687" s="154"/>
      <c r="BR687" s="154"/>
      <c r="BS687" s="154"/>
      <c r="BT687" s="154"/>
      <c r="BU687" s="154"/>
      <c r="BV687" s="154"/>
    </row>
    <row r="688" spans="1:74" x14ac:dyDescent="0.25">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c r="BD688" s="154"/>
      <c r="BE688" s="154"/>
      <c r="BF688" s="154"/>
      <c r="BG688" s="154"/>
      <c r="BH688" s="154"/>
      <c r="BI688" s="154"/>
      <c r="BJ688" s="154"/>
      <c r="BK688" s="154"/>
      <c r="BL688" s="154"/>
      <c r="BM688" s="154"/>
      <c r="BN688" s="154"/>
      <c r="BO688" s="154"/>
      <c r="BP688" s="154"/>
      <c r="BQ688" s="154"/>
      <c r="BR688" s="154"/>
      <c r="BS688" s="154"/>
      <c r="BT688" s="154"/>
      <c r="BU688" s="154"/>
      <c r="BV688" s="154"/>
    </row>
    <row r="689" spans="1:74" x14ac:dyDescent="0.25">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c r="BJ689" s="154"/>
      <c r="BK689" s="154"/>
      <c r="BL689" s="154"/>
      <c r="BM689" s="154"/>
      <c r="BN689" s="154"/>
      <c r="BO689" s="154"/>
      <c r="BP689" s="154"/>
      <c r="BQ689" s="154"/>
      <c r="BR689" s="154"/>
      <c r="BS689" s="154"/>
      <c r="BT689" s="154"/>
      <c r="BU689" s="154"/>
      <c r="BV689" s="154"/>
    </row>
    <row r="690" spans="1:74" x14ac:dyDescent="0.25">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c r="BD690" s="154"/>
      <c r="BE690" s="154"/>
      <c r="BF690" s="154"/>
      <c r="BG690" s="154"/>
      <c r="BH690" s="154"/>
      <c r="BI690" s="154"/>
      <c r="BJ690" s="154"/>
      <c r="BK690" s="154"/>
      <c r="BL690" s="154"/>
      <c r="BM690" s="154"/>
      <c r="BN690" s="154"/>
      <c r="BO690" s="154"/>
      <c r="BP690" s="154"/>
      <c r="BQ690" s="154"/>
      <c r="BR690" s="154"/>
      <c r="BS690" s="154"/>
      <c r="BT690" s="154"/>
      <c r="BU690" s="154"/>
      <c r="BV690" s="154"/>
    </row>
    <row r="691" spans="1:74" x14ac:dyDescent="0.25">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c r="BJ691" s="154"/>
      <c r="BK691" s="154"/>
      <c r="BL691" s="154"/>
      <c r="BM691" s="154"/>
      <c r="BN691" s="154"/>
      <c r="BO691" s="154"/>
      <c r="BP691" s="154"/>
      <c r="BQ691" s="154"/>
      <c r="BR691" s="154"/>
      <c r="BS691" s="154"/>
      <c r="BT691" s="154"/>
      <c r="BU691" s="154"/>
      <c r="BV691" s="154"/>
    </row>
    <row r="692" spans="1:74" x14ac:dyDescent="0.25">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c r="BD692" s="154"/>
      <c r="BE692" s="154"/>
      <c r="BF692" s="154"/>
      <c r="BG692" s="154"/>
      <c r="BH692" s="154"/>
      <c r="BI692" s="154"/>
      <c r="BJ692" s="154"/>
      <c r="BK692" s="154"/>
      <c r="BL692" s="154"/>
      <c r="BM692" s="154"/>
      <c r="BN692" s="154"/>
      <c r="BO692" s="154"/>
      <c r="BP692" s="154"/>
      <c r="BQ692" s="154"/>
      <c r="BR692" s="154"/>
      <c r="BS692" s="154"/>
      <c r="BT692" s="154"/>
      <c r="BU692" s="154"/>
      <c r="BV692" s="154"/>
    </row>
    <row r="693" spans="1:74" x14ac:dyDescent="0.25">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4"/>
      <c r="AY693" s="154"/>
      <c r="AZ693" s="154"/>
      <c r="BA693" s="154"/>
      <c r="BB693" s="154"/>
      <c r="BC693" s="154"/>
      <c r="BD693" s="154"/>
      <c r="BE693" s="154"/>
      <c r="BF693" s="154"/>
      <c r="BG693" s="154"/>
      <c r="BH693" s="154"/>
      <c r="BI693" s="154"/>
      <c r="BJ693" s="154"/>
      <c r="BK693" s="154"/>
      <c r="BL693" s="154"/>
      <c r="BM693" s="154"/>
      <c r="BN693" s="154"/>
      <c r="BO693" s="154"/>
      <c r="BP693" s="154"/>
      <c r="BQ693" s="154"/>
      <c r="BR693" s="154"/>
      <c r="BS693" s="154"/>
      <c r="BT693" s="154"/>
      <c r="BU693" s="154"/>
      <c r="BV693" s="154"/>
    </row>
    <row r="694" spans="1:74" x14ac:dyDescent="0.25">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c r="BD694" s="154"/>
      <c r="BE694" s="154"/>
      <c r="BF694" s="154"/>
      <c r="BG694" s="154"/>
      <c r="BH694" s="154"/>
      <c r="BI694" s="154"/>
      <c r="BJ694" s="154"/>
      <c r="BK694" s="154"/>
      <c r="BL694" s="154"/>
      <c r="BM694" s="154"/>
      <c r="BN694" s="154"/>
      <c r="BO694" s="154"/>
      <c r="BP694" s="154"/>
      <c r="BQ694" s="154"/>
      <c r="BR694" s="154"/>
      <c r="BS694" s="154"/>
      <c r="BT694" s="154"/>
      <c r="BU694" s="154"/>
      <c r="BV694" s="154"/>
    </row>
    <row r="695" spans="1:74" x14ac:dyDescent="0.25">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c r="BD695" s="154"/>
      <c r="BE695" s="154"/>
      <c r="BF695" s="154"/>
      <c r="BG695" s="154"/>
      <c r="BH695" s="154"/>
      <c r="BI695" s="154"/>
      <c r="BJ695" s="154"/>
      <c r="BK695" s="154"/>
      <c r="BL695" s="154"/>
      <c r="BM695" s="154"/>
      <c r="BN695" s="154"/>
      <c r="BO695" s="154"/>
      <c r="BP695" s="154"/>
      <c r="BQ695" s="154"/>
      <c r="BR695" s="154"/>
      <c r="BS695" s="154"/>
      <c r="BT695" s="154"/>
      <c r="BU695" s="154"/>
      <c r="BV695" s="154"/>
    </row>
    <row r="696" spans="1:74" x14ac:dyDescent="0.25">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4"/>
      <c r="AY696" s="154"/>
      <c r="AZ696" s="154"/>
      <c r="BA696" s="154"/>
      <c r="BB696" s="154"/>
      <c r="BC696" s="154"/>
      <c r="BD696" s="154"/>
      <c r="BE696" s="154"/>
      <c r="BF696" s="154"/>
      <c r="BG696" s="154"/>
      <c r="BH696" s="154"/>
      <c r="BI696" s="154"/>
      <c r="BJ696" s="154"/>
      <c r="BK696" s="154"/>
      <c r="BL696" s="154"/>
      <c r="BM696" s="154"/>
      <c r="BN696" s="154"/>
      <c r="BO696" s="154"/>
      <c r="BP696" s="154"/>
      <c r="BQ696" s="154"/>
      <c r="BR696" s="154"/>
      <c r="BS696" s="154"/>
      <c r="BT696" s="154"/>
      <c r="BU696" s="154"/>
      <c r="BV696" s="154"/>
    </row>
    <row r="697" spans="1:74" x14ac:dyDescent="0.25">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c r="BD697" s="154"/>
      <c r="BE697" s="154"/>
      <c r="BF697" s="154"/>
      <c r="BG697" s="154"/>
      <c r="BH697" s="154"/>
      <c r="BI697" s="154"/>
      <c r="BJ697" s="154"/>
      <c r="BK697" s="154"/>
      <c r="BL697" s="154"/>
      <c r="BM697" s="154"/>
      <c r="BN697" s="154"/>
      <c r="BO697" s="154"/>
      <c r="BP697" s="154"/>
      <c r="BQ697" s="154"/>
      <c r="BR697" s="154"/>
      <c r="BS697" s="154"/>
      <c r="BT697" s="154"/>
      <c r="BU697" s="154"/>
      <c r="BV697" s="154"/>
    </row>
    <row r="698" spans="1:74" x14ac:dyDescent="0.25">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4"/>
      <c r="AY698" s="154"/>
      <c r="AZ698" s="154"/>
      <c r="BA698" s="154"/>
      <c r="BB698" s="154"/>
      <c r="BC698" s="154"/>
      <c r="BD698" s="154"/>
      <c r="BE698" s="154"/>
      <c r="BF698" s="154"/>
      <c r="BG698" s="154"/>
      <c r="BH698" s="154"/>
      <c r="BI698" s="154"/>
      <c r="BJ698" s="154"/>
      <c r="BK698" s="154"/>
      <c r="BL698" s="154"/>
      <c r="BM698" s="154"/>
      <c r="BN698" s="154"/>
      <c r="BO698" s="154"/>
      <c r="BP698" s="154"/>
      <c r="BQ698" s="154"/>
      <c r="BR698" s="154"/>
      <c r="BS698" s="154"/>
      <c r="BT698" s="154"/>
      <c r="BU698" s="154"/>
      <c r="BV698" s="154"/>
    </row>
    <row r="699" spans="1:74" x14ac:dyDescent="0.25">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c r="BD699" s="154"/>
      <c r="BE699" s="154"/>
      <c r="BF699" s="154"/>
      <c r="BG699" s="154"/>
      <c r="BH699" s="154"/>
      <c r="BI699" s="154"/>
      <c r="BJ699" s="154"/>
      <c r="BK699" s="154"/>
      <c r="BL699" s="154"/>
      <c r="BM699" s="154"/>
      <c r="BN699" s="154"/>
      <c r="BO699" s="154"/>
      <c r="BP699" s="154"/>
      <c r="BQ699" s="154"/>
      <c r="BR699" s="154"/>
      <c r="BS699" s="154"/>
      <c r="BT699" s="154"/>
      <c r="BU699" s="154"/>
      <c r="BV699" s="154"/>
    </row>
    <row r="700" spans="1:74" x14ac:dyDescent="0.25">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c r="BD700" s="154"/>
      <c r="BE700" s="154"/>
      <c r="BF700" s="154"/>
      <c r="BG700" s="154"/>
      <c r="BH700" s="154"/>
      <c r="BI700" s="154"/>
      <c r="BJ700" s="154"/>
      <c r="BK700" s="154"/>
      <c r="BL700" s="154"/>
      <c r="BM700" s="154"/>
      <c r="BN700" s="154"/>
      <c r="BO700" s="154"/>
      <c r="BP700" s="154"/>
      <c r="BQ700" s="154"/>
      <c r="BR700" s="154"/>
      <c r="BS700" s="154"/>
      <c r="BT700" s="154"/>
      <c r="BU700" s="154"/>
      <c r="BV700" s="154"/>
    </row>
    <row r="701" spans="1:74" x14ac:dyDescent="0.25">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c r="BD701" s="154"/>
      <c r="BE701" s="154"/>
      <c r="BF701" s="154"/>
      <c r="BG701" s="154"/>
      <c r="BH701" s="154"/>
      <c r="BI701" s="154"/>
      <c r="BJ701" s="154"/>
      <c r="BK701" s="154"/>
      <c r="BL701" s="154"/>
      <c r="BM701" s="154"/>
      <c r="BN701" s="154"/>
      <c r="BO701" s="154"/>
      <c r="BP701" s="154"/>
      <c r="BQ701" s="154"/>
      <c r="BR701" s="154"/>
      <c r="BS701" s="154"/>
      <c r="BT701" s="154"/>
      <c r="BU701" s="154"/>
      <c r="BV701" s="154"/>
    </row>
    <row r="702" spans="1:74" x14ac:dyDescent="0.25">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4"/>
      <c r="AY702" s="154"/>
      <c r="AZ702" s="154"/>
      <c r="BA702" s="154"/>
      <c r="BB702" s="154"/>
      <c r="BC702" s="154"/>
      <c r="BD702" s="154"/>
      <c r="BE702" s="154"/>
      <c r="BF702" s="154"/>
      <c r="BG702" s="154"/>
      <c r="BH702" s="154"/>
      <c r="BI702" s="154"/>
      <c r="BJ702" s="154"/>
      <c r="BK702" s="154"/>
      <c r="BL702" s="154"/>
      <c r="BM702" s="154"/>
      <c r="BN702" s="154"/>
      <c r="BO702" s="154"/>
      <c r="BP702" s="154"/>
      <c r="BQ702" s="154"/>
      <c r="BR702" s="154"/>
      <c r="BS702" s="154"/>
      <c r="BT702" s="154"/>
      <c r="BU702" s="154"/>
      <c r="BV702" s="154"/>
    </row>
    <row r="703" spans="1:74" x14ac:dyDescent="0.25">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c r="BD703" s="154"/>
      <c r="BE703" s="154"/>
      <c r="BF703" s="154"/>
      <c r="BG703" s="154"/>
      <c r="BH703" s="154"/>
      <c r="BI703" s="154"/>
      <c r="BJ703" s="154"/>
      <c r="BK703" s="154"/>
      <c r="BL703" s="154"/>
      <c r="BM703" s="154"/>
      <c r="BN703" s="154"/>
      <c r="BO703" s="154"/>
      <c r="BP703" s="154"/>
      <c r="BQ703" s="154"/>
      <c r="BR703" s="154"/>
      <c r="BS703" s="154"/>
      <c r="BT703" s="154"/>
      <c r="BU703" s="154"/>
      <c r="BV703" s="154"/>
    </row>
    <row r="704" spans="1:74" x14ac:dyDescent="0.25">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c r="BD704" s="154"/>
      <c r="BE704" s="154"/>
      <c r="BF704" s="154"/>
      <c r="BG704" s="154"/>
      <c r="BH704" s="154"/>
      <c r="BI704" s="154"/>
      <c r="BJ704" s="154"/>
      <c r="BK704" s="154"/>
      <c r="BL704" s="154"/>
      <c r="BM704" s="154"/>
      <c r="BN704" s="154"/>
      <c r="BO704" s="154"/>
      <c r="BP704" s="154"/>
      <c r="BQ704" s="154"/>
      <c r="BR704" s="154"/>
      <c r="BS704" s="154"/>
      <c r="BT704" s="154"/>
      <c r="BU704" s="154"/>
      <c r="BV704" s="154"/>
    </row>
    <row r="705" spans="1:74" x14ac:dyDescent="0.25">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c r="BD705" s="154"/>
      <c r="BE705" s="154"/>
      <c r="BF705" s="154"/>
      <c r="BG705" s="154"/>
      <c r="BH705" s="154"/>
      <c r="BI705" s="154"/>
      <c r="BJ705" s="154"/>
      <c r="BK705" s="154"/>
      <c r="BL705" s="154"/>
      <c r="BM705" s="154"/>
      <c r="BN705" s="154"/>
      <c r="BO705" s="154"/>
      <c r="BP705" s="154"/>
      <c r="BQ705" s="154"/>
      <c r="BR705" s="154"/>
      <c r="BS705" s="154"/>
      <c r="BT705" s="154"/>
      <c r="BU705" s="154"/>
      <c r="BV705" s="154"/>
    </row>
    <row r="706" spans="1:74" x14ac:dyDescent="0.25">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4"/>
      <c r="AY706" s="154"/>
      <c r="AZ706" s="154"/>
      <c r="BA706" s="154"/>
      <c r="BB706" s="154"/>
      <c r="BC706" s="154"/>
      <c r="BD706" s="154"/>
      <c r="BE706" s="154"/>
      <c r="BF706" s="154"/>
      <c r="BG706" s="154"/>
      <c r="BH706" s="154"/>
      <c r="BI706" s="154"/>
      <c r="BJ706" s="154"/>
      <c r="BK706" s="154"/>
      <c r="BL706" s="154"/>
      <c r="BM706" s="154"/>
      <c r="BN706" s="154"/>
      <c r="BO706" s="154"/>
      <c r="BP706" s="154"/>
      <c r="BQ706" s="154"/>
      <c r="BR706" s="154"/>
      <c r="BS706" s="154"/>
      <c r="BT706" s="154"/>
      <c r="BU706" s="154"/>
      <c r="BV706" s="154"/>
    </row>
    <row r="707" spans="1:74" x14ac:dyDescent="0.25">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row>
    <row r="708" spans="1:74" x14ac:dyDescent="0.25">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row>
    <row r="709" spans="1:74" x14ac:dyDescent="0.25">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4"/>
      <c r="AY709" s="154"/>
      <c r="AZ709" s="154"/>
      <c r="BA709" s="154"/>
      <c r="BB709" s="154"/>
      <c r="BC709" s="154"/>
      <c r="BD709" s="154"/>
      <c r="BE709" s="154"/>
      <c r="BF709" s="154"/>
      <c r="BG709" s="154"/>
      <c r="BH709" s="154"/>
      <c r="BI709" s="154"/>
      <c r="BJ709" s="154"/>
      <c r="BK709" s="154"/>
      <c r="BL709" s="154"/>
      <c r="BM709" s="154"/>
      <c r="BN709" s="154"/>
      <c r="BO709" s="154"/>
      <c r="BP709" s="154"/>
      <c r="BQ709" s="154"/>
      <c r="BR709" s="154"/>
      <c r="BS709" s="154"/>
      <c r="BT709" s="154"/>
      <c r="BU709" s="154"/>
      <c r="BV709" s="154"/>
    </row>
    <row r="710" spans="1:74" x14ac:dyDescent="0.25">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4"/>
      <c r="AY710" s="154"/>
      <c r="AZ710" s="154"/>
      <c r="BA710" s="154"/>
      <c r="BB710" s="154"/>
      <c r="BC710" s="154"/>
      <c r="BD710" s="154"/>
      <c r="BE710" s="154"/>
      <c r="BF710" s="154"/>
      <c r="BG710" s="154"/>
      <c r="BH710" s="154"/>
      <c r="BI710" s="154"/>
      <c r="BJ710" s="154"/>
      <c r="BK710" s="154"/>
      <c r="BL710" s="154"/>
      <c r="BM710" s="154"/>
      <c r="BN710" s="154"/>
      <c r="BO710" s="154"/>
      <c r="BP710" s="154"/>
      <c r="BQ710" s="154"/>
      <c r="BR710" s="154"/>
      <c r="BS710" s="154"/>
      <c r="BT710" s="154"/>
      <c r="BU710" s="154"/>
      <c r="BV710" s="154"/>
    </row>
    <row r="711" spans="1:74" x14ac:dyDescent="0.25">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c r="BD711" s="154"/>
      <c r="BE711" s="154"/>
      <c r="BF711" s="154"/>
      <c r="BG711" s="154"/>
      <c r="BH711" s="154"/>
      <c r="BI711" s="154"/>
      <c r="BJ711" s="154"/>
      <c r="BK711" s="154"/>
      <c r="BL711" s="154"/>
      <c r="BM711" s="154"/>
      <c r="BN711" s="154"/>
      <c r="BO711" s="154"/>
      <c r="BP711" s="154"/>
      <c r="BQ711" s="154"/>
      <c r="BR711" s="154"/>
      <c r="BS711" s="154"/>
      <c r="BT711" s="154"/>
      <c r="BU711" s="154"/>
      <c r="BV711" s="154"/>
    </row>
    <row r="712" spans="1:74" x14ac:dyDescent="0.25">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c r="BD712" s="154"/>
      <c r="BE712" s="154"/>
      <c r="BF712" s="154"/>
      <c r="BG712" s="154"/>
      <c r="BH712" s="154"/>
      <c r="BI712" s="154"/>
      <c r="BJ712" s="154"/>
      <c r="BK712" s="154"/>
      <c r="BL712" s="154"/>
      <c r="BM712" s="154"/>
      <c r="BN712" s="154"/>
      <c r="BO712" s="154"/>
      <c r="BP712" s="154"/>
      <c r="BQ712" s="154"/>
      <c r="BR712" s="154"/>
      <c r="BS712" s="154"/>
      <c r="BT712" s="154"/>
      <c r="BU712" s="154"/>
      <c r="BV712" s="154"/>
    </row>
    <row r="713" spans="1:74" x14ac:dyDescent="0.25">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c r="BD713" s="154"/>
      <c r="BE713" s="154"/>
      <c r="BF713" s="154"/>
      <c r="BG713" s="154"/>
      <c r="BH713" s="154"/>
      <c r="BI713" s="154"/>
      <c r="BJ713" s="154"/>
      <c r="BK713" s="154"/>
      <c r="BL713" s="154"/>
      <c r="BM713" s="154"/>
      <c r="BN713" s="154"/>
      <c r="BO713" s="154"/>
      <c r="BP713" s="154"/>
      <c r="BQ713" s="154"/>
      <c r="BR713" s="154"/>
      <c r="BS713" s="154"/>
      <c r="BT713" s="154"/>
      <c r="BU713" s="154"/>
      <c r="BV713" s="154"/>
    </row>
    <row r="714" spans="1:74" x14ac:dyDescent="0.25">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4"/>
      <c r="AY714" s="154"/>
      <c r="AZ714" s="154"/>
      <c r="BA714" s="154"/>
      <c r="BB714" s="154"/>
      <c r="BC714" s="154"/>
      <c r="BD714" s="154"/>
      <c r="BE714" s="154"/>
      <c r="BF714" s="154"/>
      <c r="BG714" s="154"/>
      <c r="BH714" s="154"/>
      <c r="BI714" s="154"/>
      <c r="BJ714" s="154"/>
      <c r="BK714" s="154"/>
      <c r="BL714" s="154"/>
      <c r="BM714" s="154"/>
      <c r="BN714" s="154"/>
      <c r="BO714" s="154"/>
      <c r="BP714" s="154"/>
      <c r="BQ714" s="154"/>
      <c r="BR714" s="154"/>
      <c r="BS714" s="154"/>
      <c r="BT714" s="154"/>
      <c r="BU714" s="154"/>
      <c r="BV714" s="154"/>
    </row>
    <row r="715" spans="1:74" x14ac:dyDescent="0.25">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c r="BD715" s="154"/>
      <c r="BE715" s="154"/>
      <c r="BF715" s="154"/>
      <c r="BG715" s="154"/>
      <c r="BH715" s="154"/>
      <c r="BI715" s="154"/>
      <c r="BJ715" s="154"/>
      <c r="BK715" s="154"/>
      <c r="BL715" s="154"/>
      <c r="BM715" s="154"/>
      <c r="BN715" s="154"/>
      <c r="BO715" s="154"/>
      <c r="BP715" s="154"/>
      <c r="BQ715" s="154"/>
      <c r="BR715" s="154"/>
      <c r="BS715" s="154"/>
      <c r="BT715" s="154"/>
      <c r="BU715" s="154"/>
      <c r="BV715" s="154"/>
    </row>
    <row r="716" spans="1:74" x14ac:dyDescent="0.25">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c r="BD716" s="154"/>
      <c r="BE716" s="154"/>
      <c r="BF716" s="154"/>
      <c r="BG716" s="154"/>
      <c r="BH716" s="154"/>
      <c r="BI716" s="154"/>
      <c r="BJ716" s="154"/>
      <c r="BK716" s="154"/>
      <c r="BL716" s="154"/>
      <c r="BM716" s="154"/>
      <c r="BN716" s="154"/>
      <c r="BO716" s="154"/>
      <c r="BP716" s="154"/>
      <c r="BQ716" s="154"/>
      <c r="BR716" s="154"/>
      <c r="BS716" s="154"/>
      <c r="BT716" s="154"/>
      <c r="BU716" s="154"/>
      <c r="BV716" s="154"/>
    </row>
    <row r="717" spans="1:74" x14ac:dyDescent="0.25">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c r="BD717" s="154"/>
      <c r="BE717" s="154"/>
      <c r="BF717" s="154"/>
      <c r="BG717" s="154"/>
      <c r="BH717" s="154"/>
      <c r="BI717" s="154"/>
      <c r="BJ717" s="154"/>
      <c r="BK717" s="154"/>
      <c r="BL717" s="154"/>
      <c r="BM717" s="154"/>
      <c r="BN717" s="154"/>
      <c r="BO717" s="154"/>
      <c r="BP717" s="154"/>
      <c r="BQ717" s="154"/>
      <c r="BR717" s="154"/>
      <c r="BS717" s="154"/>
      <c r="BT717" s="154"/>
      <c r="BU717" s="154"/>
      <c r="BV717" s="154"/>
    </row>
    <row r="718" spans="1:74" x14ac:dyDescent="0.25">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4"/>
      <c r="AY718" s="154"/>
      <c r="AZ718" s="154"/>
      <c r="BA718" s="154"/>
      <c r="BB718" s="154"/>
      <c r="BC718" s="154"/>
      <c r="BD718" s="154"/>
      <c r="BE718" s="154"/>
      <c r="BF718" s="154"/>
      <c r="BG718" s="154"/>
      <c r="BH718" s="154"/>
      <c r="BI718" s="154"/>
      <c r="BJ718" s="154"/>
      <c r="BK718" s="154"/>
      <c r="BL718" s="154"/>
      <c r="BM718" s="154"/>
      <c r="BN718" s="154"/>
      <c r="BO718" s="154"/>
      <c r="BP718" s="154"/>
      <c r="BQ718" s="154"/>
      <c r="BR718" s="154"/>
      <c r="BS718" s="154"/>
      <c r="BT718" s="154"/>
      <c r="BU718" s="154"/>
      <c r="BV718" s="154"/>
    </row>
    <row r="719" spans="1:74" x14ac:dyDescent="0.25">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54"/>
      <c r="BI719" s="154"/>
      <c r="BJ719" s="154"/>
      <c r="BK719" s="154"/>
      <c r="BL719" s="154"/>
      <c r="BM719" s="154"/>
      <c r="BN719" s="154"/>
      <c r="BO719" s="154"/>
      <c r="BP719" s="154"/>
      <c r="BQ719" s="154"/>
      <c r="BR719" s="154"/>
      <c r="BS719" s="154"/>
      <c r="BT719" s="154"/>
      <c r="BU719" s="154"/>
      <c r="BV719" s="154"/>
    </row>
    <row r="720" spans="1:74" x14ac:dyDescent="0.25">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row>
    <row r="721" spans="1:74" x14ac:dyDescent="0.25">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row>
    <row r="722" spans="1:74" x14ac:dyDescent="0.25">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4"/>
      <c r="AY722" s="154"/>
      <c r="AZ722" s="154"/>
      <c r="BA722" s="154"/>
      <c r="BB722" s="154"/>
      <c r="BC722" s="154"/>
      <c r="BD722" s="154"/>
      <c r="BE722" s="154"/>
      <c r="BF722" s="154"/>
      <c r="BG722" s="154"/>
      <c r="BH722" s="154"/>
      <c r="BI722" s="154"/>
      <c r="BJ722" s="154"/>
      <c r="BK722" s="154"/>
      <c r="BL722" s="154"/>
      <c r="BM722" s="154"/>
      <c r="BN722" s="154"/>
      <c r="BO722" s="154"/>
      <c r="BP722" s="154"/>
      <c r="BQ722" s="154"/>
      <c r="BR722" s="154"/>
      <c r="BS722" s="154"/>
      <c r="BT722" s="154"/>
      <c r="BU722" s="154"/>
      <c r="BV722" s="154"/>
    </row>
    <row r="723" spans="1:74" x14ac:dyDescent="0.25">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c r="BD723" s="154"/>
      <c r="BE723" s="154"/>
      <c r="BF723" s="154"/>
      <c r="BG723" s="154"/>
      <c r="BH723" s="154"/>
      <c r="BI723" s="154"/>
      <c r="BJ723" s="154"/>
      <c r="BK723" s="154"/>
      <c r="BL723" s="154"/>
      <c r="BM723" s="154"/>
      <c r="BN723" s="154"/>
      <c r="BO723" s="154"/>
      <c r="BP723" s="154"/>
      <c r="BQ723" s="154"/>
      <c r="BR723" s="154"/>
      <c r="BS723" s="154"/>
      <c r="BT723" s="154"/>
      <c r="BU723" s="154"/>
      <c r="BV723" s="154"/>
    </row>
    <row r="724" spans="1:74" x14ac:dyDescent="0.25">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row>
    <row r="725" spans="1:74" x14ac:dyDescent="0.25">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154"/>
      <c r="BE725" s="154"/>
      <c r="BF725" s="154"/>
      <c r="BG725" s="154"/>
      <c r="BH725" s="154"/>
      <c r="BI725" s="154"/>
      <c r="BJ725" s="154"/>
      <c r="BK725" s="154"/>
      <c r="BL725" s="154"/>
      <c r="BM725" s="154"/>
      <c r="BN725" s="154"/>
      <c r="BO725" s="154"/>
      <c r="BP725" s="154"/>
      <c r="BQ725" s="154"/>
      <c r="BR725" s="154"/>
      <c r="BS725" s="154"/>
      <c r="BT725" s="154"/>
      <c r="BU725" s="154"/>
      <c r="BV725" s="154"/>
    </row>
    <row r="726" spans="1:74" x14ac:dyDescent="0.25">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4"/>
      <c r="AY726" s="154"/>
      <c r="AZ726" s="154"/>
      <c r="BA726" s="154"/>
      <c r="BB726" s="154"/>
      <c r="BC726" s="154"/>
      <c r="BD726" s="154"/>
      <c r="BE726" s="154"/>
      <c r="BF726" s="154"/>
      <c r="BG726" s="154"/>
      <c r="BH726" s="154"/>
      <c r="BI726" s="154"/>
      <c r="BJ726" s="154"/>
      <c r="BK726" s="154"/>
      <c r="BL726" s="154"/>
      <c r="BM726" s="154"/>
      <c r="BN726" s="154"/>
      <c r="BO726" s="154"/>
      <c r="BP726" s="154"/>
      <c r="BQ726" s="154"/>
      <c r="BR726" s="154"/>
      <c r="BS726" s="154"/>
      <c r="BT726" s="154"/>
      <c r="BU726" s="154"/>
      <c r="BV726" s="154"/>
    </row>
    <row r="727" spans="1:74" x14ac:dyDescent="0.25">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c r="BJ727" s="154"/>
      <c r="BK727" s="154"/>
      <c r="BL727" s="154"/>
      <c r="BM727" s="154"/>
      <c r="BN727" s="154"/>
      <c r="BO727" s="154"/>
      <c r="BP727" s="154"/>
      <c r="BQ727" s="154"/>
      <c r="BR727" s="154"/>
      <c r="BS727" s="154"/>
      <c r="BT727" s="154"/>
      <c r="BU727" s="154"/>
      <c r="BV727" s="154"/>
    </row>
    <row r="728" spans="1:74" x14ac:dyDescent="0.25">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row>
    <row r="729" spans="1:74" x14ac:dyDescent="0.25">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c r="BJ729" s="154"/>
      <c r="BK729" s="154"/>
      <c r="BL729" s="154"/>
      <c r="BM729" s="154"/>
      <c r="BN729" s="154"/>
      <c r="BO729" s="154"/>
      <c r="BP729" s="154"/>
      <c r="BQ729" s="154"/>
      <c r="BR729" s="154"/>
      <c r="BS729" s="154"/>
      <c r="BT729" s="154"/>
      <c r="BU729" s="154"/>
      <c r="BV729" s="154"/>
    </row>
    <row r="730" spans="1:74" x14ac:dyDescent="0.25">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4"/>
      <c r="AY730" s="154"/>
      <c r="AZ730" s="154"/>
      <c r="BA730" s="154"/>
      <c r="BB730" s="154"/>
      <c r="BC730" s="154"/>
      <c r="BD730" s="154"/>
      <c r="BE730" s="154"/>
      <c r="BF730" s="154"/>
      <c r="BG730" s="154"/>
      <c r="BH730" s="154"/>
      <c r="BI730" s="154"/>
      <c r="BJ730" s="154"/>
      <c r="BK730" s="154"/>
      <c r="BL730" s="154"/>
      <c r="BM730" s="154"/>
      <c r="BN730" s="154"/>
      <c r="BO730" s="154"/>
      <c r="BP730" s="154"/>
      <c r="BQ730" s="154"/>
      <c r="BR730" s="154"/>
      <c r="BS730" s="154"/>
      <c r="BT730" s="154"/>
      <c r="BU730" s="154"/>
      <c r="BV730" s="154"/>
    </row>
    <row r="731" spans="1:74" x14ac:dyDescent="0.25">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c r="BD731" s="154"/>
      <c r="BE731" s="154"/>
      <c r="BF731" s="154"/>
      <c r="BG731" s="154"/>
      <c r="BH731" s="154"/>
      <c r="BI731" s="154"/>
      <c r="BJ731" s="154"/>
      <c r="BK731" s="154"/>
      <c r="BL731" s="154"/>
      <c r="BM731" s="154"/>
      <c r="BN731" s="154"/>
      <c r="BO731" s="154"/>
      <c r="BP731" s="154"/>
      <c r="BQ731" s="154"/>
      <c r="BR731" s="154"/>
      <c r="BS731" s="154"/>
      <c r="BT731" s="154"/>
      <c r="BU731" s="154"/>
      <c r="BV731" s="154"/>
    </row>
    <row r="732" spans="1:74" x14ac:dyDescent="0.25">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row>
    <row r="733" spans="1:74" x14ac:dyDescent="0.25">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c r="BD733" s="154"/>
      <c r="BE733" s="154"/>
      <c r="BF733" s="154"/>
      <c r="BG733" s="154"/>
      <c r="BH733" s="154"/>
      <c r="BI733" s="154"/>
      <c r="BJ733" s="154"/>
      <c r="BK733" s="154"/>
      <c r="BL733" s="154"/>
      <c r="BM733" s="154"/>
      <c r="BN733" s="154"/>
      <c r="BO733" s="154"/>
      <c r="BP733" s="154"/>
      <c r="BQ733" s="154"/>
      <c r="BR733" s="154"/>
      <c r="BS733" s="154"/>
      <c r="BT733" s="154"/>
      <c r="BU733" s="154"/>
      <c r="BV733" s="154"/>
    </row>
    <row r="734" spans="1:74" x14ac:dyDescent="0.25">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c r="BD734" s="154"/>
      <c r="BE734" s="154"/>
      <c r="BF734" s="154"/>
      <c r="BG734" s="154"/>
      <c r="BH734" s="154"/>
      <c r="BI734" s="154"/>
      <c r="BJ734" s="154"/>
      <c r="BK734" s="154"/>
      <c r="BL734" s="154"/>
      <c r="BM734" s="154"/>
      <c r="BN734" s="154"/>
      <c r="BO734" s="154"/>
      <c r="BP734" s="154"/>
      <c r="BQ734" s="154"/>
      <c r="BR734" s="154"/>
      <c r="BS734" s="154"/>
      <c r="BT734" s="154"/>
      <c r="BU734" s="154"/>
      <c r="BV734" s="154"/>
    </row>
    <row r="735" spans="1:74" x14ac:dyDescent="0.25">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c r="BD735" s="154"/>
      <c r="BE735" s="154"/>
      <c r="BF735" s="154"/>
      <c r="BG735" s="154"/>
      <c r="BH735" s="154"/>
      <c r="BI735" s="154"/>
      <c r="BJ735" s="154"/>
      <c r="BK735" s="154"/>
      <c r="BL735" s="154"/>
      <c r="BM735" s="154"/>
      <c r="BN735" s="154"/>
      <c r="BO735" s="154"/>
      <c r="BP735" s="154"/>
      <c r="BQ735" s="154"/>
      <c r="BR735" s="154"/>
      <c r="BS735" s="154"/>
      <c r="BT735" s="154"/>
      <c r="BU735" s="154"/>
      <c r="BV735" s="154"/>
    </row>
    <row r="736" spans="1:74" x14ac:dyDescent="0.25">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row>
    <row r="737" spans="1:74" x14ac:dyDescent="0.25">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154"/>
      <c r="BE737" s="154"/>
      <c r="BF737" s="154"/>
      <c r="BG737" s="154"/>
      <c r="BH737" s="154"/>
      <c r="BI737" s="154"/>
      <c r="BJ737" s="154"/>
      <c r="BK737" s="154"/>
      <c r="BL737" s="154"/>
      <c r="BM737" s="154"/>
      <c r="BN737" s="154"/>
      <c r="BO737" s="154"/>
      <c r="BP737" s="154"/>
      <c r="BQ737" s="154"/>
      <c r="BR737" s="154"/>
      <c r="BS737" s="154"/>
      <c r="BT737" s="154"/>
      <c r="BU737" s="154"/>
      <c r="BV737" s="154"/>
    </row>
    <row r="738" spans="1:74" x14ac:dyDescent="0.25">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c r="BD738" s="154"/>
      <c r="BE738" s="154"/>
      <c r="BF738" s="154"/>
      <c r="BG738" s="154"/>
      <c r="BH738" s="154"/>
      <c r="BI738" s="154"/>
      <c r="BJ738" s="154"/>
      <c r="BK738" s="154"/>
      <c r="BL738" s="154"/>
      <c r="BM738" s="154"/>
      <c r="BN738" s="154"/>
      <c r="BO738" s="154"/>
      <c r="BP738" s="154"/>
      <c r="BQ738" s="154"/>
      <c r="BR738" s="154"/>
      <c r="BS738" s="154"/>
      <c r="BT738" s="154"/>
      <c r="BU738" s="154"/>
      <c r="BV738" s="154"/>
    </row>
    <row r="739" spans="1:74" x14ac:dyDescent="0.25">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154"/>
      <c r="BE739" s="154"/>
      <c r="BF739" s="154"/>
      <c r="BG739" s="154"/>
      <c r="BH739" s="154"/>
      <c r="BI739" s="154"/>
      <c r="BJ739" s="154"/>
      <c r="BK739" s="154"/>
      <c r="BL739" s="154"/>
      <c r="BM739" s="154"/>
      <c r="BN739" s="154"/>
      <c r="BO739" s="154"/>
      <c r="BP739" s="154"/>
      <c r="BQ739" s="154"/>
      <c r="BR739" s="154"/>
      <c r="BS739" s="154"/>
      <c r="BT739" s="154"/>
      <c r="BU739" s="154"/>
      <c r="BV739" s="154"/>
    </row>
    <row r="740" spans="1:74" x14ac:dyDescent="0.25">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row>
    <row r="741" spans="1:74" x14ac:dyDescent="0.25">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c r="BD741" s="154"/>
      <c r="BE741" s="154"/>
      <c r="BF741" s="154"/>
      <c r="BG741" s="154"/>
      <c r="BH741" s="154"/>
      <c r="BI741" s="154"/>
      <c r="BJ741" s="154"/>
      <c r="BK741" s="154"/>
      <c r="BL741" s="154"/>
      <c r="BM741" s="154"/>
      <c r="BN741" s="154"/>
      <c r="BO741" s="154"/>
      <c r="BP741" s="154"/>
      <c r="BQ741" s="154"/>
      <c r="BR741" s="154"/>
      <c r="BS741" s="154"/>
      <c r="BT741" s="154"/>
      <c r="BU741" s="154"/>
      <c r="BV741" s="154"/>
    </row>
    <row r="742" spans="1:74" x14ac:dyDescent="0.25">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row>
    <row r="743" spans="1:74" x14ac:dyDescent="0.25">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154"/>
      <c r="BE743" s="154"/>
      <c r="BF743" s="154"/>
      <c r="BG743" s="154"/>
      <c r="BH743" s="154"/>
      <c r="BI743" s="154"/>
      <c r="BJ743" s="154"/>
      <c r="BK743" s="154"/>
      <c r="BL743" s="154"/>
      <c r="BM743" s="154"/>
      <c r="BN743" s="154"/>
      <c r="BO743" s="154"/>
      <c r="BP743" s="154"/>
      <c r="BQ743" s="154"/>
      <c r="BR743" s="154"/>
      <c r="BS743" s="154"/>
      <c r="BT743" s="154"/>
      <c r="BU743" s="154"/>
      <c r="BV743" s="154"/>
    </row>
    <row r="744" spans="1:74" x14ac:dyDescent="0.25">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row>
    <row r="745" spans="1:74" x14ac:dyDescent="0.25">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row>
    <row r="746" spans="1:74" x14ac:dyDescent="0.25">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154"/>
      <c r="BE746" s="154"/>
      <c r="BF746" s="154"/>
      <c r="BG746" s="154"/>
      <c r="BH746" s="154"/>
      <c r="BI746" s="154"/>
      <c r="BJ746" s="154"/>
      <c r="BK746" s="154"/>
      <c r="BL746" s="154"/>
      <c r="BM746" s="154"/>
      <c r="BN746" s="154"/>
      <c r="BO746" s="154"/>
      <c r="BP746" s="154"/>
      <c r="BQ746" s="154"/>
      <c r="BR746" s="154"/>
      <c r="BS746" s="154"/>
      <c r="BT746" s="154"/>
      <c r="BU746" s="154"/>
      <c r="BV746" s="154"/>
    </row>
    <row r="747" spans="1:74" x14ac:dyDescent="0.25">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c r="BD747" s="154"/>
      <c r="BE747" s="154"/>
      <c r="BF747" s="154"/>
      <c r="BG747" s="154"/>
      <c r="BH747" s="154"/>
      <c r="BI747" s="154"/>
      <c r="BJ747" s="154"/>
      <c r="BK747" s="154"/>
      <c r="BL747" s="154"/>
      <c r="BM747" s="154"/>
      <c r="BN747" s="154"/>
      <c r="BO747" s="154"/>
      <c r="BP747" s="154"/>
      <c r="BQ747" s="154"/>
      <c r="BR747" s="154"/>
      <c r="BS747" s="154"/>
      <c r="BT747" s="154"/>
      <c r="BU747" s="154"/>
      <c r="BV747" s="154"/>
    </row>
    <row r="748" spans="1:74" x14ac:dyDescent="0.25">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row>
    <row r="749" spans="1:74" x14ac:dyDescent="0.25">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154"/>
      <c r="BE749" s="154"/>
      <c r="BF749" s="154"/>
      <c r="BG749" s="154"/>
      <c r="BH749" s="154"/>
      <c r="BI749" s="154"/>
      <c r="BJ749" s="154"/>
      <c r="BK749" s="154"/>
      <c r="BL749" s="154"/>
      <c r="BM749" s="154"/>
      <c r="BN749" s="154"/>
      <c r="BO749" s="154"/>
      <c r="BP749" s="154"/>
      <c r="BQ749" s="154"/>
      <c r="BR749" s="154"/>
      <c r="BS749" s="154"/>
      <c r="BT749" s="154"/>
      <c r="BU749" s="154"/>
      <c r="BV749" s="154"/>
    </row>
    <row r="750" spans="1:74" x14ac:dyDescent="0.25">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154"/>
      <c r="BE750" s="154"/>
      <c r="BF750" s="154"/>
      <c r="BG750" s="154"/>
      <c r="BH750" s="154"/>
      <c r="BI750" s="154"/>
      <c r="BJ750" s="154"/>
      <c r="BK750" s="154"/>
      <c r="BL750" s="154"/>
      <c r="BM750" s="154"/>
      <c r="BN750" s="154"/>
      <c r="BO750" s="154"/>
      <c r="BP750" s="154"/>
      <c r="BQ750" s="154"/>
      <c r="BR750" s="154"/>
      <c r="BS750" s="154"/>
      <c r="BT750" s="154"/>
      <c r="BU750" s="154"/>
      <c r="BV750" s="154"/>
    </row>
    <row r="751" spans="1:74" x14ac:dyDescent="0.25">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c r="BD751" s="154"/>
      <c r="BE751" s="154"/>
      <c r="BF751" s="154"/>
      <c r="BG751" s="154"/>
      <c r="BH751" s="154"/>
      <c r="BI751" s="154"/>
      <c r="BJ751" s="154"/>
      <c r="BK751" s="154"/>
      <c r="BL751" s="154"/>
      <c r="BM751" s="154"/>
      <c r="BN751" s="154"/>
      <c r="BO751" s="154"/>
      <c r="BP751" s="154"/>
      <c r="BQ751" s="154"/>
      <c r="BR751" s="154"/>
      <c r="BS751" s="154"/>
      <c r="BT751" s="154"/>
      <c r="BU751" s="154"/>
      <c r="BV751" s="154"/>
    </row>
    <row r="752" spans="1:74" x14ac:dyDescent="0.25">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154"/>
      <c r="BE752" s="154"/>
      <c r="BF752" s="154"/>
      <c r="BG752" s="154"/>
      <c r="BH752" s="154"/>
      <c r="BI752" s="154"/>
      <c r="BJ752" s="154"/>
      <c r="BK752" s="154"/>
      <c r="BL752" s="154"/>
      <c r="BM752" s="154"/>
      <c r="BN752" s="154"/>
      <c r="BO752" s="154"/>
      <c r="BP752" s="154"/>
      <c r="BQ752" s="154"/>
      <c r="BR752" s="154"/>
      <c r="BS752" s="154"/>
      <c r="BT752" s="154"/>
      <c r="BU752" s="154"/>
      <c r="BV752" s="154"/>
    </row>
    <row r="753" spans="1:74" x14ac:dyDescent="0.25">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154"/>
      <c r="BE753" s="154"/>
      <c r="BF753" s="154"/>
      <c r="BG753" s="154"/>
      <c r="BH753" s="154"/>
      <c r="BI753" s="154"/>
      <c r="BJ753" s="154"/>
      <c r="BK753" s="154"/>
      <c r="BL753" s="154"/>
      <c r="BM753" s="154"/>
      <c r="BN753" s="154"/>
      <c r="BO753" s="154"/>
      <c r="BP753" s="154"/>
      <c r="BQ753" s="154"/>
      <c r="BR753" s="154"/>
      <c r="BS753" s="154"/>
      <c r="BT753" s="154"/>
      <c r="BU753" s="154"/>
      <c r="BV753" s="154"/>
    </row>
    <row r="754" spans="1:74" x14ac:dyDescent="0.25">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154"/>
      <c r="BE754" s="154"/>
      <c r="BF754" s="154"/>
      <c r="BG754" s="154"/>
      <c r="BH754" s="154"/>
      <c r="BI754" s="154"/>
      <c r="BJ754" s="154"/>
      <c r="BK754" s="154"/>
      <c r="BL754" s="154"/>
      <c r="BM754" s="154"/>
      <c r="BN754" s="154"/>
      <c r="BO754" s="154"/>
      <c r="BP754" s="154"/>
      <c r="BQ754" s="154"/>
      <c r="BR754" s="154"/>
      <c r="BS754" s="154"/>
      <c r="BT754" s="154"/>
      <c r="BU754" s="154"/>
      <c r="BV754" s="154"/>
    </row>
    <row r="755" spans="1:74" x14ac:dyDescent="0.25">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154"/>
      <c r="BE755" s="154"/>
      <c r="BF755" s="154"/>
      <c r="BG755" s="154"/>
      <c r="BH755" s="154"/>
      <c r="BI755" s="154"/>
      <c r="BJ755" s="154"/>
      <c r="BK755" s="154"/>
      <c r="BL755" s="154"/>
      <c r="BM755" s="154"/>
      <c r="BN755" s="154"/>
      <c r="BO755" s="154"/>
      <c r="BP755" s="154"/>
      <c r="BQ755" s="154"/>
      <c r="BR755" s="154"/>
      <c r="BS755" s="154"/>
      <c r="BT755" s="154"/>
      <c r="BU755" s="154"/>
      <c r="BV755" s="154"/>
    </row>
    <row r="756" spans="1:74" x14ac:dyDescent="0.25">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row>
    <row r="757" spans="1:74" x14ac:dyDescent="0.25">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c r="BI757" s="154"/>
      <c r="BJ757" s="154"/>
      <c r="BK757" s="154"/>
      <c r="BL757" s="154"/>
      <c r="BM757" s="154"/>
      <c r="BN757" s="154"/>
      <c r="BO757" s="154"/>
      <c r="BP757" s="154"/>
      <c r="BQ757" s="154"/>
      <c r="BR757" s="154"/>
      <c r="BS757" s="154"/>
      <c r="BT757" s="154"/>
      <c r="BU757" s="154"/>
      <c r="BV757" s="154"/>
    </row>
    <row r="758" spans="1:74" x14ac:dyDescent="0.25">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c r="BI758" s="154"/>
      <c r="BJ758" s="154"/>
      <c r="BK758" s="154"/>
      <c r="BL758" s="154"/>
      <c r="BM758" s="154"/>
      <c r="BN758" s="154"/>
      <c r="BO758" s="154"/>
      <c r="BP758" s="154"/>
      <c r="BQ758" s="154"/>
      <c r="BR758" s="154"/>
      <c r="BS758" s="154"/>
      <c r="BT758" s="154"/>
      <c r="BU758" s="154"/>
      <c r="BV758" s="154"/>
    </row>
    <row r="759" spans="1:74" x14ac:dyDescent="0.25">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154"/>
      <c r="BF759" s="154"/>
      <c r="BG759" s="154"/>
      <c r="BH759" s="154"/>
      <c r="BI759" s="154"/>
      <c r="BJ759" s="154"/>
      <c r="BK759" s="154"/>
      <c r="BL759" s="154"/>
      <c r="BM759" s="154"/>
      <c r="BN759" s="154"/>
      <c r="BO759" s="154"/>
      <c r="BP759" s="154"/>
      <c r="BQ759" s="154"/>
      <c r="BR759" s="154"/>
      <c r="BS759" s="154"/>
      <c r="BT759" s="154"/>
      <c r="BU759" s="154"/>
      <c r="BV759" s="154"/>
    </row>
    <row r="760" spans="1:74" x14ac:dyDescent="0.25">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c r="BI760" s="154"/>
      <c r="BJ760" s="154"/>
      <c r="BK760" s="154"/>
      <c r="BL760" s="154"/>
      <c r="BM760" s="154"/>
      <c r="BN760" s="154"/>
      <c r="BO760" s="154"/>
      <c r="BP760" s="154"/>
      <c r="BQ760" s="154"/>
      <c r="BR760" s="154"/>
      <c r="BS760" s="154"/>
      <c r="BT760" s="154"/>
      <c r="BU760" s="154"/>
      <c r="BV760" s="154"/>
    </row>
    <row r="761" spans="1:74" x14ac:dyDescent="0.25">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c r="BI761" s="154"/>
      <c r="BJ761" s="154"/>
      <c r="BK761" s="154"/>
      <c r="BL761" s="154"/>
      <c r="BM761" s="154"/>
      <c r="BN761" s="154"/>
      <c r="BO761" s="154"/>
      <c r="BP761" s="154"/>
      <c r="BQ761" s="154"/>
      <c r="BR761" s="154"/>
      <c r="BS761" s="154"/>
      <c r="BT761" s="154"/>
      <c r="BU761" s="154"/>
      <c r="BV761" s="154"/>
    </row>
    <row r="762" spans="1:74" x14ac:dyDescent="0.25">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c r="BI762" s="154"/>
      <c r="BJ762" s="154"/>
      <c r="BK762" s="154"/>
      <c r="BL762" s="154"/>
      <c r="BM762" s="154"/>
      <c r="BN762" s="154"/>
      <c r="BO762" s="154"/>
      <c r="BP762" s="154"/>
      <c r="BQ762" s="154"/>
      <c r="BR762" s="154"/>
      <c r="BS762" s="154"/>
      <c r="BT762" s="154"/>
      <c r="BU762" s="154"/>
      <c r="BV762" s="154"/>
    </row>
    <row r="763" spans="1:74" x14ac:dyDescent="0.25">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154"/>
      <c r="BF763" s="154"/>
      <c r="BG763" s="154"/>
      <c r="BH763" s="154"/>
      <c r="BI763" s="154"/>
      <c r="BJ763" s="154"/>
      <c r="BK763" s="154"/>
      <c r="BL763" s="154"/>
      <c r="BM763" s="154"/>
      <c r="BN763" s="154"/>
      <c r="BO763" s="154"/>
      <c r="BP763" s="154"/>
      <c r="BQ763" s="154"/>
      <c r="BR763" s="154"/>
      <c r="BS763" s="154"/>
      <c r="BT763" s="154"/>
      <c r="BU763" s="154"/>
      <c r="BV763" s="154"/>
    </row>
    <row r="764" spans="1:74" x14ac:dyDescent="0.25">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c r="BI764" s="154"/>
      <c r="BJ764" s="154"/>
      <c r="BK764" s="154"/>
      <c r="BL764" s="154"/>
      <c r="BM764" s="154"/>
      <c r="BN764" s="154"/>
      <c r="BO764" s="154"/>
      <c r="BP764" s="154"/>
      <c r="BQ764" s="154"/>
      <c r="BR764" s="154"/>
      <c r="BS764" s="154"/>
      <c r="BT764" s="154"/>
      <c r="BU764" s="154"/>
      <c r="BV764" s="154"/>
    </row>
    <row r="765" spans="1:74" x14ac:dyDescent="0.25">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c r="BI765" s="154"/>
      <c r="BJ765" s="154"/>
      <c r="BK765" s="154"/>
      <c r="BL765" s="154"/>
      <c r="BM765" s="154"/>
      <c r="BN765" s="154"/>
      <c r="BO765" s="154"/>
      <c r="BP765" s="154"/>
      <c r="BQ765" s="154"/>
      <c r="BR765" s="154"/>
      <c r="BS765" s="154"/>
      <c r="BT765" s="154"/>
      <c r="BU765" s="154"/>
      <c r="BV765" s="154"/>
    </row>
    <row r="766" spans="1:74" x14ac:dyDescent="0.25">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c r="BJ766" s="154"/>
      <c r="BK766" s="154"/>
      <c r="BL766" s="154"/>
      <c r="BM766" s="154"/>
      <c r="BN766" s="154"/>
      <c r="BO766" s="154"/>
      <c r="BP766" s="154"/>
      <c r="BQ766" s="154"/>
      <c r="BR766" s="154"/>
      <c r="BS766" s="154"/>
      <c r="BT766" s="154"/>
      <c r="BU766" s="154"/>
      <c r="BV766" s="154"/>
    </row>
    <row r="767" spans="1:74" x14ac:dyDescent="0.25">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c r="BD767" s="154"/>
      <c r="BE767" s="154"/>
      <c r="BF767" s="154"/>
      <c r="BG767" s="154"/>
      <c r="BH767" s="154"/>
      <c r="BI767" s="154"/>
      <c r="BJ767" s="154"/>
      <c r="BK767" s="154"/>
      <c r="BL767" s="154"/>
      <c r="BM767" s="154"/>
      <c r="BN767" s="154"/>
      <c r="BO767" s="154"/>
      <c r="BP767" s="154"/>
      <c r="BQ767" s="154"/>
      <c r="BR767" s="154"/>
      <c r="BS767" s="154"/>
      <c r="BT767" s="154"/>
      <c r="BU767" s="154"/>
      <c r="BV767" s="154"/>
    </row>
    <row r="768" spans="1:74" x14ac:dyDescent="0.25">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c r="BI768" s="154"/>
      <c r="BJ768" s="154"/>
      <c r="BK768" s="154"/>
      <c r="BL768" s="154"/>
      <c r="BM768" s="154"/>
      <c r="BN768" s="154"/>
      <c r="BO768" s="154"/>
      <c r="BP768" s="154"/>
      <c r="BQ768" s="154"/>
      <c r="BR768" s="154"/>
      <c r="BS768" s="154"/>
      <c r="BT768" s="154"/>
      <c r="BU768" s="154"/>
      <c r="BV768" s="154"/>
    </row>
    <row r="769" spans="1:74" x14ac:dyDescent="0.25">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c r="BI769" s="154"/>
      <c r="BJ769" s="154"/>
      <c r="BK769" s="154"/>
      <c r="BL769" s="154"/>
      <c r="BM769" s="154"/>
      <c r="BN769" s="154"/>
      <c r="BO769" s="154"/>
      <c r="BP769" s="154"/>
      <c r="BQ769" s="154"/>
      <c r="BR769" s="154"/>
      <c r="BS769" s="154"/>
      <c r="BT769" s="154"/>
      <c r="BU769" s="154"/>
      <c r="BV769" s="154"/>
    </row>
    <row r="770" spans="1:74" x14ac:dyDescent="0.25">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c r="BI770" s="154"/>
      <c r="BJ770" s="154"/>
      <c r="BK770" s="154"/>
      <c r="BL770" s="154"/>
      <c r="BM770" s="154"/>
      <c r="BN770" s="154"/>
      <c r="BO770" s="154"/>
      <c r="BP770" s="154"/>
      <c r="BQ770" s="154"/>
      <c r="BR770" s="154"/>
      <c r="BS770" s="154"/>
      <c r="BT770" s="154"/>
      <c r="BU770" s="154"/>
      <c r="BV770" s="154"/>
    </row>
    <row r="771" spans="1:74" x14ac:dyDescent="0.25">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c r="BD771" s="154"/>
      <c r="BE771" s="154"/>
      <c r="BF771" s="154"/>
      <c r="BG771" s="154"/>
      <c r="BH771" s="154"/>
      <c r="BI771" s="154"/>
      <c r="BJ771" s="154"/>
      <c r="BK771" s="154"/>
      <c r="BL771" s="154"/>
      <c r="BM771" s="154"/>
      <c r="BN771" s="154"/>
      <c r="BO771" s="154"/>
      <c r="BP771" s="154"/>
      <c r="BQ771" s="154"/>
      <c r="BR771" s="154"/>
      <c r="BS771" s="154"/>
      <c r="BT771" s="154"/>
      <c r="BU771" s="154"/>
      <c r="BV771" s="154"/>
    </row>
    <row r="772" spans="1:74" x14ac:dyDescent="0.25">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c r="BJ772" s="154"/>
      <c r="BK772" s="154"/>
      <c r="BL772" s="154"/>
      <c r="BM772" s="154"/>
      <c r="BN772" s="154"/>
      <c r="BO772" s="154"/>
      <c r="BP772" s="154"/>
      <c r="BQ772" s="154"/>
      <c r="BR772" s="154"/>
      <c r="BS772" s="154"/>
      <c r="BT772" s="154"/>
      <c r="BU772" s="154"/>
      <c r="BV772" s="154"/>
    </row>
    <row r="773" spans="1:74" x14ac:dyDescent="0.25">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c r="BI773" s="154"/>
      <c r="BJ773" s="154"/>
      <c r="BK773" s="154"/>
      <c r="BL773" s="154"/>
      <c r="BM773" s="154"/>
      <c r="BN773" s="154"/>
      <c r="BO773" s="154"/>
      <c r="BP773" s="154"/>
      <c r="BQ773" s="154"/>
      <c r="BR773" s="154"/>
      <c r="BS773" s="154"/>
      <c r="BT773" s="154"/>
      <c r="BU773" s="154"/>
      <c r="BV773" s="154"/>
    </row>
    <row r="774" spans="1:74" x14ac:dyDescent="0.25">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c r="BJ774" s="154"/>
      <c r="BK774" s="154"/>
      <c r="BL774" s="154"/>
      <c r="BM774" s="154"/>
      <c r="BN774" s="154"/>
      <c r="BO774" s="154"/>
      <c r="BP774" s="154"/>
      <c r="BQ774" s="154"/>
      <c r="BR774" s="154"/>
      <c r="BS774" s="154"/>
      <c r="BT774" s="154"/>
      <c r="BU774" s="154"/>
      <c r="BV774" s="154"/>
    </row>
    <row r="775" spans="1:74" x14ac:dyDescent="0.25">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c r="BI775" s="154"/>
      <c r="BJ775" s="154"/>
      <c r="BK775" s="154"/>
      <c r="BL775" s="154"/>
      <c r="BM775" s="154"/>
      <c r="BN775" s="154"/>
      <c r="BO775" s="154"/>
      <c r="BP775" s="154"/>
      <c r="BQ775" s="154"/>
      <c r="BR775" s="154"/>
      <c r="BS775" s="154"/>
      <c r="BT775" s="154"/>
      <c r="BU775" s="154"/>
      <c r="BV775" s="154"/>
    </row>
    <row r="776" spans="1:74" x14ac:dyDescent="0.25">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c r="BI776" s="154"/>
      <c r="BJ776" s="154"/>
      <c r="BK776" s="154"/>
      <c r="BL776" s="154"/>
      <c r="BM776" s="154"/>
      <c r="BN776" s="154"/>
      <c r="BO776" s="154"/>
      <c r="BP776" s="154"/>
      <c r="BQ776" s="154"/>
      <c r="BR776" s="154"/>
      <c r="BS776" s="154"/>
      <c r="BT776" s="154"/>
      <c r="BU776" s="154"/>
      <c r="BV776" s="154"/>
    </row>
    <row r="777" spans="1:74" x14ac:dyDescent="0.25">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c r="BI777" s="154"/>
      <c r="BJ777" s="154"/>
      <c r="BK777" s="154"/>
      <c r="BL777" s="154"/>
      <c r="BM777" s="154"/>
      <c r="BN777" s="154"/>
      <c r="BO777" s="154"/>
      <c r="BP777" s="154"/>
      <c r="BQ777" s="154"/>
      <c r="BR777" s="154"/>
      <c r="BS777" s="154"/>
      <c r="BT777" s="154"/>
      <c r="BU777" s="154"/>
      <c r="BV777" s="154"/>
    </row>
    <row r="778" spans="1:74" x14ac:dyDescent="0.25">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4"/>
      <c r="BT778" s="154"/>
      <c r="BU778" s="154"/>
      <c r="BV778" s="154"/>
    </row>
    <row r="779" spans="1:74" x14ac:dyDescent="0.25">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c r="BD779" s="154"/>
      <c r="BE779" s="154"/>
      <c r="BF779" s="154"/>
      <c r="BG779" s="154"/>
      <c r="BH779" s="154"/>
      <c r="BI779" s="154"/>
      <c r="BJ779" s="154"/>
      <c r="BK779" s="154"/>
      <c r="BL779" s="154"/>
      <c r="BM779" s="154"/>
      <c r="BN779" s="154"/>
      <c r="BO779" s="154"/>
      <c r="BP779" s="154"/>
      <c r="BQ779" s="154"/>
      <c r="BR779" s="154"/>
      <c r="BS779" s="154"/>
      <c r="BT779" s="154"/>
      <c r="BU779" s="154"/>
      <c r="BV779" s="154"/>
    </row>
    <row r="780" spans="1:74" x14ac:dyDescent="0.25">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c r="BI780" s="154"/>
      <c r="BJ780" s="154"/>
      <c r="BK780" s="154"/>
      <c r="BL780" s="154"/>
      <c r="BM780" s="154"/>
      <c r="BN780" s="154"/>
      <c r="BO780" s="154"/>
      <c r="BP780" s="154"/>
      <c r="BQ780" s="154"/>
      <c r="BR780" s="154"/>
      <c r="BS780" s="154"/>
      <c r="BT780" s="154"/>
      <c r="BU780" s="154"/>
      <c r="BV780" s="154"/>
    </row>
    <row r="781" spans="1:74" x14ac:dyDescent="0.25">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c r="BI781" s="154"/>
      <c r="BJ781" s="154"/>
      <c r="BK781" s="154"/>
      <c r="BL781" s="154"/>
      <c r="BM781" s="154"/>
      <c r="BN781" s="154"/>
      <c r="BO781" s="154"/>
      <c r="BP781" s="154"/>
      <c r="BQ781" s="154"/>
      <c r="BR781" s="154"/>
      <c r="BS781" s="154"/>
      <c r="BT781" s="154"/>
      <c r="BU781" s="154"/>
      <c r="BV781" s="154"/>
    </row>
    <row r="782" spans="1:74" x14ac:dyDescent="0.25">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c r="BI782" s="154"/>
      <c r="BJ782" s="154"/>
      <c r="BK782" s="154"/>
      <c r="BL782" s="154"/>
      <c r="BM782" s="154"/>
      <c r="BN782" s="154"/>
      <c r="BO782" s="154"/>
      <c r="BP782" s="154"/>
      <c r="BQ782" s="154"/>
      <c r="BR782" s="154"/>
      <c r="BS782" s="154"/>
      <c r="BT782" s="154"/>
      <c r="BU782" s="154"/>
      <c r="BV782" s="154"/>
    </row>
    <row r="783" spans="1:74" x14ac:dyDescent="0.25">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c r="BI783" s="154"/>
      <c r="BJ783" s="154"/>
      <c r="BK783" s="154"/>
      <c r="BL783" s="154"/>
      <c r="BM783" s="154"/>
      <c r="BN783" s="154"/>
      <c r="BO783" s="154"/>
      <c r="BP783" s="154"/>
      <c r="BQ783" s="154"/>
      <c r="BR783" s="154"/>
      <c r="BS783" s="154"/>
      <c r="BT783" s="154"/>
      <c r="BU783" s="154"/>
      <c r="BV783" s="154"/>
    </row>
    <row r="784" spans="1:74" x14ac:dyDescent="0.25">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154"/>
      <c r="BL784" s="154"/>
      <c r="BM784" s="154"/>
      <c r="BN784" s="154"/>
      <c r="BO784" s="154"/>
      <c r="BP784" s="154"/>
      <c r="BQ784" s="154"/>
      <c r="BR784" s="154"/>
      <c r="BS784" s="154"/>
      <c r="BT784" s="154"/>
      <c r="BU784" s="154"/>
      <c r="BV784" s="154"/>
    </row>
    <row r="785" spans="1:74" x14ac:dyDescent="0.25">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c r="BI785" s="154"/>
      <c r="BJ785" s="154"/>
      <c r="BK785" s="154"/>
      <c r="BL785" s="154"/>
      <c r="BM785" s="154"/>
      <c r="BN785" s="154"/>
      <c r="BO785" s="154"/>
      <c r="BP785" s="154"/>
      <c r="BQ785" s="154"/>
      <c r="BR785" s="154"/>
      <c r="BS785" s="154"/>
      <c r="BT785" s="154"/>
      <c r="BU785" s="154"/>
      <c r="BV785" s="154"/>
    </row>
    <row r="786" spans="1:74" x14ac:dyDescent="0.25">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4"/>
      <c r="BL786" s="154"/>
      <c r="BM786" s="154"/>
      <c r="BN786" s="154"/>
      <c r="BO786" s="154"/>
      <c r="BP786" s="154"/>
      <c r="BQ786" s="154"/>
      <c r="BR786" s="154"/>
      <c r="BS786" s="154"/>
      <c r="BT786" s="154"/>
      <c r="BU786" s="154"/>
      <c r="BV786" s="154"/>
    </row>
    <row r="787" spans="1:74" x14ac:dyDescent="0.25">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row>
    <row r="788" spans="1:74" x14ac:dyDescent="0.25">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row>
    <row r="789" spans="1:74" x14ac:dyDescent="0.25">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row>
    <row r="790" spans="1:74" x14ac:dyDescent="0.25">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row>
    <row r="791" spans="1:74" x14ac:dyDescent="0.25">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4"/>
      <c r="BL791" s="154"/>
      <c r="BM791" s="154"/>
      <c r="BN791" s="154"/>
      <c r="BO791" s="154"/>
      <c r="BP791" s="154"/>
      <c r="BQ791" s="154"/>
      <c r="BR791" s="154"/>
      <c r="BS791" s="154"/>
      <c r="BT791" s="154"/>
      <c r="BU791" s="154"/>
      <c r="BV791" s="154"/>
    </row>
    <row r="792" spans="1:74" x14ac:dyDescent="0.25">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row>
    <row r="793" spans="1:74" x14ac:dyDescent="0.25">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c r="BI793" s="154"/>
      <c r="BJ793" s="154"/>
      <c r="BK793" s="154"/>
      <c r="BL793" s="154"/>
      <c r="BM793" s="154"/>
      <c r="BN793" s="154"/>
      <c r="BO793" s="154"/>
      <c r="BP793" s="154"/>
      <c r="BQ793" s="154"/>
      <c r="BR793" s="154"/>
      <c r="BS793" s="154"/>
      <c r="BT793" s="154"/>
      <c r="BU793" s="154"/>
      <c r="BV793" s="154"/>
    </row>
    <row r="794" spans="1:74" x14ac:dyDescent="0.25">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c r="BI794" s="154"/>
      <c r="BJ794" s="154"/>
      <c r="BK794" s="154"/>
      <c r="BL794" s="154"/>
      <c r="BM794" s="154"/>
      <c r="BN794" s="154"/>
      <c r="BO794" s="154"/>
      <c r="BP794" s="154"/>
      <c r="BQ794" s="154"/>
      <c r="BR794" s="154"/>
      <c r="BS794" s="154"/>
      <c r="BT794" s="154"/>
      <c r="BU794" s="154"/>
      <c r="BV794" s="154"/>
    </row>
    <row r="795" spans="1:74" x14ac:dyDescent="0.25">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c r="BI795" s="154"/>
      <c r="BJ795" s="154"/>
      <c r="BK795" s="154"/>
      <c r="BL795" s="154"/>
      <c r="BM795" s="154"/>
      <c r="BN795" s="154"/>
      <c r="BO795" s="154"/>
      <c r="BP795" s="154"/>
      <c r="BQ795" s="154"/>
      <c r="BR795" s="154"/>
      <c r="BS795" s="154"/>
      <c r="BT795" s="154"/>
      <c r="BU795" s="154"/>
      <c r="BV795" s="154"/>
    </row>
    <row r="796" spans="1:74" x14ac:dyDescent="0.25">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row>
    <row r="797" spans="1:74" x14ac:dyDescent="0.25">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c r="BI797" s="154"/>
      <c r="BJ797" s="154"/>
      <c r="BK797" s="154"/>
      <c r="BL797" s="154"/>
      <c r="BM797" s="154"/>
      <c r="BN797" s="154"/>
      <c r="BO797" s="154"/>
      <c r="BP797" s="154"/>
      <c r="BQ797" s="154"/>
      <c r="BR797" s="154"/>
      <c r="BS797" s="154"/>
      <c r="BT797" s="154"/>
      <c r="BU797" s="154"/>
      <c r="BV797" s="154"/>
    </row>
    <row r="798" spans="1:74" x14ac:dyDescent="0.25">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c r="BI798" s="154"/>
      <c r="BJ798" s="154"/>
      <c r="BK798" s="154"/>
      <c r="BL798" s="154"/>
      <c r="BM798" s="154"/>
      <c r="BN798" s="154"/>
      <c r="BO798" s="154"/>
      <c r="BP798" s="154"/>
      <c r="BQ798" s="154"/>
      <c r="BR798" s="154"/>
      <c r="BS798" s="154"/>
      <c r="BT798" s="154"/>
      <c r="BU798" s="154"/>
      <c r="BV798" s="154"/>
    </row>
    <row r="799" spans="1:74" x14ac:dyDescent="0.25">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c r="BI799" s="154"/>
      <c r="BJ799" s="154"/>
      <c r="BK799" s="154"/>
      <c r="BL799" s="154"/>
      <c r="BM799" s="154"/>
      <c r="BN799" s="154"/>
      <c r="BO799" s="154"/>
      <c r="BP799" s="154"/>
      <c r="BQ799" s="154"/>
      <c r="BR799" s="154"/>
      <c r="BS799" s="154"/>
      <c r="BT799" s="154"/>
      <c r="BU799" s="154"/>
      <c r="BV799" s="154"/>
    </row>
    <row r="800" spans="1:74" x14ac:dyDescent="0.25">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row>
    <row r="801" spans="1:74" x14ac:dyDescent="0.25">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c r="BI801" s="154"/>
      <c r="BJ801" s="154"/>
      <c r="BK801" s="154"/>
      <c r="BL801" s="154"/>
      <c r="BM801" s="154"/>
      <c r="BN801" s="154"/>
      <c r="BO801" s="154"/>
      <c r="BP801" s="154"/>
      <c r="BQ801" s="154"/>
      <c r="BR801" s="154"/>
      <c r="BS801" s="154"/>
      <c r="BT801" s="154"/>
      <c r="BU801" s="154"/>
      <c r="BV801" s="154"/>
    </row>
    <row r="802" spans="1:74" x14ac:dyDescent="0.25">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c r="BI802" s="154"/>
      <c r="BJ802" s="154"/>
      <c r="BK802" s="154"/>
      <c r="BL802" s="154"/>
      <c r="BM802" s="154"/>
      <c r="BN802" s="154"/>
      <c r="BO802" s="154"/>
      <c r="BP802" s="154"/>
      <c r="BQ802" s="154"/>
      <c r="BR802" s="154"/>
      <c r="BS802" s="154"/>
      <c r="BT802" s="154"/>
      <c r="BU802" s="154"/>
      <c r="BV802" s="154"/>
    </row>
    <row r="803" spans="1:74" x14ac:dyDescent="0.25">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c r="BI803" s="154"/>
      <c r="BJ803" s="154"/>
      <c r="BK803" s="154"/>
      <c r="BL803" s="154"/>
      <c r="BM803" s="154"/>
      <c r="BN803" s="154"/>
      <c r="BO803" s="154"/>
      <c r="BP803" s="154"/>
      <c r="BQ803" s="154"/>
      <c r="BR803" s="154"/>
      <c r="BS803" s="154"/>
      <c r="BT803" s="154"/>
      <c r="BU803" s="154"/>
      <c r="BV803" s="154"/>
    </row>
    <row r="804" spans="1:74" x14ac:dyDescent="0.25">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row>
    <row r="805" spans="1:74" x14ac:dyDescent="0.25">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c r="BI805" s="154"/>
      <c r="BJ805" s="154"/>
      <c r="BK805" s="154"/>
      <c r="BL805" s="154"/>
      <c r="BM805" s="154"/>
      <c r="BN805" s="154"/>
      <c r="BO805" s="154"/>
      <c r="BP805" s="154"/>
      <c r="BQ805" s="154"/>
      <c r="BR805" s="154"/>
      <c r="BS805" s="154"/>
      <c r="BT805" s="154"/>
      <c r="BU805" s="154"/>
      <c r="BV805" s="154"/>
    </row>
    <row r="806" spans="1:74" x14ac:dyDescent="0.25">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c r="BI806" s="154"/>
      <c r="BJ806" s="154"/>
      <c r="BK806" s="154"/>
      <c r="BL806" s="154"/>
      <c r="BM806" s="154"/>
      <c r="BN806" s="154"/>
      <c r="BO806" s="154"/>
      <c r="BP806" s="154"/>
      <c r="BQ806" s="154"/>
      <c r="BR806" s="154"/>
      <c r="BS806" s="154"/>
      <c r="BT806" s="154"/>
      <c r="BU806" s="154"/>
      <c r="BV806" s="154"/>
    </row>
    <row r="807" spans="1:74" x14ac:dyDescent="0.25">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c r="BI807" s="154"/>
      <c r="BJ807" s="154"/>
      <c r="BK807" s="154"/>
      <c r="BL807" s="154"/>
      <c r="BM807" s="154"/>
      <c r="BN807" s="154"/>
      <c r="BO807" s="154"/>
      <c r="BP807" s="154"/>
      <c r="BQ807" s="154"/>
      <c r="BR807" s="154"/>
      <c r="BS807" s="154"/>
      <c r="BT807" s="154"/>
      <c r="BU807" s="154"/>
      <c r="BV807" s="154"/>
    </row>
    <row r="808" spans="1:74" x14ac:dyDescent="0.25">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row>
    <row r="809" spans="1:74" x14ac:dyDescent="0.25">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154"/>
      <c r="BH809" s="154"/>
      <c r="BI809" s="154"/>
      <c r="BJ809" s="154"/>
      <c r="BK809" s="154"/>
      <c r="BL809" s="154"/>
      <c r="BM809" s="154"/>
      <c r="BN809" s="154"/>
      <c r="BO809" s="154"/>
      <c r="BP809" s="154"/>
      <c r="BQ809" s="154"/>
      <c r="BR809" s="154"/>
      <c r="BS809" s="154"/>
      <c r="BT809" s="154"/>
      <c r="BU809" s="154"/>
      <c r="BV809" s="154"/>
    </row>
    <row r="810" spans="1:74" x14ac:dyDescent="0.25">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row>
    <row r="811" spans="1:74" x14ac:dyDescent="0.25">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154"/>
      <c r="BH811" s="154"/>
      <c r="BI811" s="154"/>
      <c r="BJ811" s="154"/>
      <c r="BK811" s="154"/>
      <c r="BL811" s="154"/>
      <c r="BM811" s="154"/>
      <c r="BN811" s="154"/>
      <c r="BO811" s="154"/>
      <c r="BP811" s="154"/>
      <c r="BQ811" s="154"/>
      <c r="BR811" s="154"/>
      <c r="BS811" s="154"/>
      <c r="BT811" s="154"/>
      <c r="BU811" s="154"/>
      <c r="BV811" s="154"/>
    </row>
    <row r="812" spans="1:74" x14ac:dyDescent="0.25">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row>
    <row r="813" spans="1:74" x14ac:dyDescent="0.25">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154"/>
      <c r="BH813" s="154"/>
      <c r="BI813" s="154"/>
      <c r="BJ813" s="154"/>
      <c r="BK813" s="154"/>
      <c r="BL813" s="154"/>
      <c r="BM813" s="154"/>
      <c r="BN813" s="154"/>
      <c r="BO813" s="154"/>
      <c r="BP813" s="154"/>
      <c r="BQ813" s="154"/>
      <c r="BR813" s="154"/>
      <c r="BS813" s="154"/>
      <c r="BT813" s="154"/>
      <c r="BU813" s="154"/>
      <c r="BV813" s="154"/>
    </row>
    <row r="814" spans="1:74" x14ac:dyDescent="0.25">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4"/>
      <c r="BT814" s="154"/>
      <c r="BU814" s="154"/>
      <c r="BV814" s="154"/>
    </row>
    <row r="815" spans="1:74" x14ac:dyDescent="0.25">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154"/>
      <c r="BH815" s="154"/>
      <c r="BI815" s="154"/>
      <c r="BJ815" s="154"/>
      <c r="BK815" s="154"/>
      <c r="BL815" s="154"/>
      <c r="BM815" s="154"/>
      <c r="BN815" s="154"/>
      <c r="BO815" s="154"/>
      <c r="BP815" s="154"/>
      <c r="BQ815" s="154"/>
      <c r="BR815" s="154"/>
      <c r="BS815" s="154"/>
      <c r="BT815" s="154"/>
      <c r="BU815" s="154"/>
      <c r="BV815" s="154"/>
    </row>
    <row r="816" spans="1:74" x14ac:dyDescent="0.25">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row>
    <row r="817" spans="1:74" x14ac:dyDescent="0.25">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154"/>
      <c r="BH817" s="154"/>
      <c r="BI817" s="154"/>
      <c r="BJ817" s="154"/>
      <c r="BK817" s="154"/>
      <c r="BL817" s="154"/>
      <c r="BM817" s="154"/>
      <c r="BN817" s="154"/>
      <c r="BO817" s="154"/>
      <c r="BP817" s="154"/>
      <c r="BQ817" s="154"/>
      <c r="BR817" s="154"/>
      <c r="BS817" s="154"/>
      <c r="BT817" s="154"/>
      <c r="BU817" s="154"/>
      <c r="BV817" s="154"/>
    </row>
    <row r="818" spans="1:74" x14ac:dyDescent="0.25">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4"/>
      <c r="BH818" s="154"/>
      <c r="BI818" s="154"/>
      <c r="BJ818" s="154"/>
      <c r="BK818" s="154"/>
      <c r="BL818" s="154"/>
      <c r="BM818" s="154"/>
      <c r="BN818" s="154"/>
      <c r="BO818" s="154"/>
      <c r="BP818" s="154"/>
      <c r="BQ818" s="154"/>
      <c r="BR818" s="154"/>
      <c r="BS818" s="154"/>
      <c r="BT818" s="154"/>
      <c r="BU818" s="154"/>
      <c r="BV818" s="154"/>
    </row>
    <row r="819" spans="1:74" x14ac:dyDescent="0.25">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4"/>
      <c r="BH819" s="154"/>
      <c r="BI819" s="154"/>
      <c r="BJ819" s="154"/>
      <c r="BK819" s="154"/>
      <c r="BL819" s="154"/>
      <c r="BM819" s="154"/>
      <c r="BN819" s="154"/>
      <c r="BO819" s="154"/>
      <c r="BP819" s="154"/>
      <c r="BQ819" s="154"/>
      <c r="BR819" s="154"/>
      <c r="BS819" s="154"/>
      <c r="BT819" s="154"/>
      <c r="BU819" s="154"/>
      <c r="BV819" s="154"/>
    </row>
    <row r="820" spans="1:74" x14ac:dyDescent="0.25">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4"/>
      <c r="AY820" s="154"/>
      <c r="AZ820" s="154"/>
      <c r="BA820" s="154"/>
      <c r="BB820" s="154"/>
      <c r="BC820" s="154"/>
      <c r="BD820" s="154"/>
      <c r="BE820" s="154"/>
      <c r="BF820" s="154"/>
      <c r="BG820" s="154"/>
      <c r="BH820" s="154"/>
      <c r="BI820" s="154"/>
      <c r="BJ820" s="154"/>
      <c r="BK820" s="154"/>
      <c r="BL820" s="154"/>
      <c r="BM820" s="154"/>
      <c r="BN820" s="154"/>
      <c r="BO820" s="154"/>
      <c r="BP820" s="154"/>
      <c r="BQ820" s="154"/>
      <c r="BR820" s="154"/>
      <c r="BS820" s="154"/>
      <c r="BT820" s="154"/>
      <c r="BU820" s="154"/>
      <c r="BV820" s="154"/>
    </row>
    <row r="821" spans="1:74" x14ac:dyDescent="0.25">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154"/>
      <c r="BH821" s="154"/>
      <c r="BI821" s="154"/>
      <c r="BJ821" s="154"/>
      <c r="BK821" s="154"/>
      <c r="BL821" s="154"/>
      <c r="BM821" s="154"/>
      <c r="BN821" s="154"/>
      <c r="BO821" s="154"/>
      <c r="BP821" s="154"/>
      <c r="BQ821" s="154"/>
      <c r="BR821" s="154"/>
      <c r="BS821" s="154"/>
      <c r="BT821" s="154"/>
      <c r="BU821" s="154"/>
      <c r="BV821" s="154"/>
    </row>
    <row r="822" spans="1:74" x14ac:dyDescent="0.25">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54"/>
      <c r="BI822" s="154"/>
      <c r="BJ822" s="154"/>
      <c r="BK822" s="154"/>
      <c r="BL822" s="154"/>
      <c r="BM822" s="154"/>
      <c r="BN822" s="154"/>
      <c r="BO822" s="154"/>
      <c r="BP822" s="154"/>
      <c r="BQ822" s="154"/>
      <c r="BR822" s="154"/>
      <c r="BS822" s="154"/>
      <c r="BT822" s="154"/>
      <c r="BU822" s="154"/>
      <c r="BV822" s="154"/>
    </row>
    <row r="823" spans="1:74" x14ac:dyDescent="0.25">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c r="BI823" s="154"/>
      <c r="BJ823" s="154"/>
      <c r="BK823" s="154"/>
      <c r="BL823" s="154"/>
      <c r="BM823" s="154"/>
      <c r="BN823" s="154"/>
      <c r="BO823" s="154"/>
      <c r="BP823" s="154"/>
      <c r="BQ823" s="154"/>
      <c r="BR823" s="154"/>
      <c r="BS823" s="154"/>
      <c r="BT823" s="154"/>
      <c r="BU823" s="154"/>
      <c r="BV823" s="154"/>
    </row>
    <row r="824" spans="1:74" x14ac:dyDescent="0.25">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4"/>
      <c r="AY824" s="154"/>
      <c r="AZ824" s="154"/>
      <c r="BA824" s="154"/>
      <c r="BB824" s="154"/>
      <c r="BC824" s="154"/>
      <c r="BD824" s="154"/>
      <c r="BE824" s="154"/>
      <c r="BF824" s="154"/>
      <c r="BG824" s="154"/>
      <c r="BH824" s="154"/>
      <c r="BI824" s="154"/>
      <c r="BJ824" s="154"/>
      <c r="BK824" s="154"/>
      <c r="BL824" s="154"/>
      <c r="BM824" s="154"/>
      <c r="BN824" s="154"/>
      <c r="BO824" s="154"/>
      <c r="BP824" s="154"/>
      <c r="BQ824" s="154"/>
      <c r="BR824" s="154"/>
      <c r="BS824" s="154"/>
      <c r="BT824" s="154"/>
      <c r="BU824" s="154"/>
      <c r="BV824" s="154"/>
    </row>
    <row r="825" spans="1:74" x14ac:dyDescent="0.25">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154"/>
      <c r="BH825" s="154"/>
      <c r="BI825" s="154"/>
      <c r="BJ825" s="154"/>
      <c r="BK825" s="154"/>
      <c r="BL825" s="154"/>
      <c r="BM825" s="154"/>
      <c r="BN825" s="154"/>
      <c r="BO825" s="154"/>
      <c r="BP825" s="154"/>
      <c r="BQ825" s="154"/>
      <c r="BR825" s="154"/>
      <c r="BS825" s="154"/>
      <c r="BT825" s="154"/>
      <c r="BU825" s="154"/>
      <c r="BV825" s="154"/>
    </row>
    <row r="826" spans="1:74" x14ac:dyDescent="0.25">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c r="BI826" s="154"/>
      <c r="BJ826" s="154"/>
      <c r="BK826" s="154"/>
      <c r="BL826" s="154"/>
      <c r="BM826" s="154"/>
      <c r="BN826" s="154"/>
      <c r="BO826" s="154"/>
      <c r="BP826" s="154"/>
      <c r="BQ826" s="154"/>
      <c r="BR826" s="154"/>
      <c r="BS826" s="154"/>
      <c r="BT826" s="154"/>
      <c r="BU826" s="154"/>
      <c r="BV826" s="154"/>
    </row>
    <row r="827" spans="1:74" x14ac:dyDescent="0.25">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c r="BI827" s="154"/>
      <c r="BJ827" s="154"/>
      <c r="BK827" s="154"/>
      <c r="BL827" s="154"/>
      <c r="BM827" s="154"/>
      <c r="BN827" s="154"/>
      <c r="BO827" s="154"/>
      <c r="BP827" s="154"/>
      <c r="BQ827" s="154"/>
      <c r="BR827" s="154"/>
      <c r="BS827" s="154"/>
      <c r="BT827" s="154"/>
      <c r="BU827" s="154"/>
      <c r="BV827" s="154"/>
    </row>
    <row r="828" spans="1:74" x14ac:dyDescent="0.25">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c r="BI828" s="154"/>
      <c r="BJ828" s="154"/>
      <c r="BK828" s="154"/>
      <c r="BL828" s="154"/>
      <c r="BM828" s="154"/>
      <c r="BN828" s="154"/>
      <c r="BO828" s="154"/>
      <c r="BP828" s="154"/>
      <c r="BQ828" s="154"/>
      <c r="BR828" s="154"/>
      <c r="BS828" s="154"/>
      <c r="BT828" s="154"/>
      <c r="BU828" s="154"/>
      <c r="BV828" s="154"/>
    </row>
    <row r="829" spans="1:74" x14ac:dyDescent="0.25">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154"/>
      <c r="BH829" s="154"/>
      <c r="BI829" s="154"/>
      <c r="BJ829" s="154"/>
      <c r="BK829" s="154"/>
      <c r="BL829" s="154"/>
      <c r="BM829" s="154"/>
      <c r="BN829" s="154"/>
      <c r="BO829" s="154"/>
      <c r="BP829" s="154"/>
      <c r="BQ829" s="154"/>
      <c r="BR829" s="154"/>
      <c r="BS829" s="154"/>
      <c r="BT829" s="154"/>
      <c r="BU829" s="154"/>
      <c r="BV829" s="154"/>
    </row>
    <row r="830" spans="1:74" x14ac:dyDescent="0.25">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154"/>
      <c r="BH830" s="154"/>
      <c r="BI830" s="154"/>
      <c r="BJ830" s="154"/>
      <c r="BK830" s="154"/>
      <c r="BL830" s="154"/>
      <c r="BM830" s="154"/>
      <c r="BN830" s="154"/>
      <c r="BO830" s="154"/>
      <c r="BP830" s="154"/>
      <c r="BQ830" s="154"/>
      <c r="BR830" s="154"/>
      <c r="BS830" s="154"/>
      <c r="BT830" s="154"/>
      <c r="BU830" s="154"/>
      <c r="BV830" s="154"/>
    </row>
    <row r="831" spans="1:74" x14ac:dyDescent="0.25">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154"/>
      <c r="BH831" s="154"/>
      <c r="BI831" s="154"/>
      <c r="BJ831" s="154"/>
      <c r="BK831" s="154"/>
      <c r="BL831" s="154"/>
      <c r="BM831" s="154"/>
      <c r="BN831" s="154"/>
      <c r="BO831" s="154"/>
      <c r="BP831" s="154"/>
      <c r="BQ831" s="154"/>
      <c r="BR831" s="154"/>
      <c r="BS831" s="154"/>
      <c r="BT831" s="154"/>
      <c r="BU831" s="154"/>
      <c r="BV831" s="154"/>
    </row>
    <row r="832" spans="1:74" x14ac:dyDescent="0.25">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154"/>
      <c r="BH832" s="154"/>
      <c r="BI832" s="154"/>
      <c r="BJ832" s="154"/>
      <c r="BK832" s="154"/>
      <c r="BL832" s="154"/>
      <c r="BM832" s="154"/>
      <c r="BN832" s="154"/>
      <c r="BO832" s="154"/>
      <c r="BP832" s="154"/>
      <c r="BQ832" s="154"/>
      <c r="BR832" s="154"/>
      <c r="BS832" s="154"/>
      <c r="BT832" s="154"/>
      <c r="BU832" s="154"/>
      <c r="BV832" s="154"/>
    </row>
    <row r="833" spans="1:74" x14ac:dyDescent="0.25">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4"/>
      <c r="AY833" s="154"/>
      <c r="AZ833" s="154"/>
      <c r="BA833" s="154"/>
      <c r="BB833" s="154"/>
      <c r="BC833" s="154"/>
      <c r="BD833" s="154"/>
      <c r="BE833" s="154"/>
      <c r="BF833" s="154"/>
      <c r="BG833" s="154"/>
      <c r="BH833" s="154"/>
      <c r="BI833" s="154"/>
      <c r="BJ833" s="154"/>
      <c r="BK833" s="154"/>
      <c r="BL833" s="154"/>
      <c r="BM833" s="154"/>
      <c r="BN833" s="154"/>
      <c r="BO833" s="154"/>
      <c r="BP833" s="154"/>
      <c r="BQ833" s="154"/>
      <c r="BR833" s="154"/>
      <c r="BS833" s="154"/>
      <c r="BT833" s="154"/>
      <c r="BU833" s="154"/>
      <c r="BV833" s="154"/>
    </row>
    <row r="834" spans="1:74" x14ac:dyDescent="0.25">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154"/>
      <c r="BH834" s="154"/>
      <c r="BI834" s="154"/>
      <c r="BJ834" s="154"/>
      <c r="BK834" s="154"/>
      <c r="BL834" s="154"/>
      <c r="BM834" s="154"/>
      <c r="BN834" s="154"/>
      <c r="BO834" s="154"/>
      <c r="BP834" s="154"/>
      <c r="BQ834" s="154"/>
      <c r="BR834" s="154"/>
      <c r="BS834" s="154"/>
      <c r="BT834" s="154"/>
      <c r="BU834" s="154"/>
      <c r="BV834" s="154"/>
    </row>
    <row r="835" spans="1:74" x14ac:dyDescent="0.25">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154"/>
      <c r="BH835" s="154"/>
      <c r="BI835" s="154"/>
      <c r="BJ835" s="154"/>
      <c r="BK835" s="154"/>
      <c r="BL835" s="154"/>
      <c r="BM835" s="154"/>
      <c r="BN835" s="154"/>
      <c r="BO835" s="154"/>
      <c r="BP835" s="154"/>
      <c r="BQ835" s="154"/>
      <c r="BR835" s="154"/>
      <c r="BS835" s="154"/>
      <c r="BT835" s="154"/>
      <c r="BU835" s="154"/>
      <c r="BV835" s="154"/>
    </row>
    <row r="836" spans="1:74" x14ac:dyDescent="0.25">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4"/>
      <c r="BJ836" s="154"/>
      <c r="BK836" s="154"/>
      <c r="BL836" s="154"/>
      <c r="BM836" s="154"/>
      <c r="BN836" s="154"/>
      <c r="BO836" s="154"/>
      <c r="BP836" s="154"/>
      <c r="BQ836" s="154"/>
      <c r="BR836" s="154"/>
      <c r="BS836" s="154"/>
      <c r="BT836" s="154"/>
      <c r="BU836" s="154"/>
      <c r="BV836" s="154"/>
    </row>
    <row r="837" spans="1:74" x14ac:dyDescent="0.25">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154"/>
      <c r="BH837" s="154"/>
      <c r="BI837" s="154"/>
      <c r="BJ837" s="154"/>
      <c r="BK837" s="154"/>
      <c r="BL837" s="154"/>
      <c r="BM837" s="154"/>
      <c r="BN837" s="154"/>
      <c r="BO837" s="154"/>
      <c r="BP837" s="154"/>
      <c r="BQ837" s="154"/>
      <c r="BR837" s="154"/>
      <c r="BS837" s="154"/>
      <c r="BT837" s="154"/>
      <c r="BU837" s="154"/>
      <c r="BV837" s="154"/>
    </row>
    <row r="838" spans="1:74" x14ac:dyDescent="0.25">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154"/>
      <c r="BI838" s="154"/>
      <c r="BJ838" s="154"/>
      <c r="BK838" s="154"/>
      <c r="BL838" s="154"/>
      <c r="BM838" s="154"/>
      <c r="BN838" s="154"/>
      <c r="BO838" s="154"/>
      <c r="BP838" s="154"/>
      <c r="BQ838" s="154"/>
      <c r="BR838" s="154"/>
      <c r="BS838" s="154"/>
      <c r="BT838" s="154"/>
      <c r="BU838" s="154"/>
      <c r="BV838" s="154"/>
    </row>
    <row r="839" spans="1:74" x14ac:dyDescent="0.25">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154"/>
      <c r="BH839" s="154"/>
      <c r="BI839" s="154"/>
      <c r="BJ839" s="154"/>
      <c r="BK839" s="154"/>
      <c r="BL839" s="154"/>
      <c r="BM839" s="154"/>
      <c r="BN839" s="154"/>
      <c r="BO839" s="154"/>
      <c r="BP839" s="154"/>
      <c r="BQ839" s="154"/>
      <c r="BR839" s="154"/>
      <c r="BS839" s="154"/>
      <c r="BT839" s="154"/>
      <c r="BU839" s="154"/>
      <c r="BV839" s="154"/>
    </row>
    <row r="840" spans="1:74" x14ac:dyDescent="0.25">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154"/>
      <c r="BH840" s="154"/>
      <c r="BI840" s="154"/>
      <c r="BJ840" s="154"/>
      <c r="BK840" s="154"/>
      <c r="BL840" s="154"/>
      <c r="BM840" s="154"/>
      <c r="BN840" s="154"/>
      <c r="BO840" s="154"/>
      <c r="BP840" s="154"/>
      <c r="BQ840" s="154"/>
      <c r="BR840" s="154"/>
      <c r="BS840" s="154"/>
      <c r="BT840" s="154"/>
      <c r="BU840" s="154"/>
      <c r="BV840" s="154"/>
    </row>
    <row r="841" spans="1:74" x14ac:dyDescent="0.25">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c r="BI841" s="154"/>
      <c r="BJ841" s="154"/>
      <c r="BK841" s="154"/>
      <c r="BL841" s="154"/>
      <c r="BM841" s="154"/>
      <c r="BN841" s="154"/>
      <c r="BO841" s="154"/>
      <c r="BP841" s="154"/>
      <c r="BQ841" s="154"/>
      <c r="BR841" s="154"/>
      <c r="BS841" s="154"/>
      <c r="BT841" s="154"/>
      <c r="BU841" s="154"/>
      <c r="BV841" s="154"/>
    </row>
    <row r="842" spans="1:74" x14ac:dyDescent="0.25">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row>
    <row r="843" spans="1:74" x14ac:dyDescent="0.25">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row>
    <row r="844" spans="1:74" x14ac:dyDescent="0.25">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154"/>
      <c r="BH844" s="154"/>
      <c r="BI844" s="154"/>
      <c r="BJ844" s="154"/>
      <c r="BK844" s="154"/>
      <c r="BL844" s="154"/>
      <c r="BM844" s="154"/>
      <c r="BN844" s="154"/>
      <c r="BO844" s="154"/>
      <c r="BP844" s="154"/>
      <c r="BQ844" s="154"/>
      <c r="BR844" s="154"/>
      <c r="BS844" s="154"/>
      <c r="BT844" s="154"/>
      <c r="BU844" s="154"/>
      <c r="BV844" s="154"/>
    </row>
    <row r="845" spans="1:74" x14ac:dyDescent="0.25">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4"/>
      <c r="AY845" s="154"/>
      <c r="AZ845" s="154"/>
      <c r="BA845" s="154"/>
      <c r="BB845" s="154"/>
      <c r="BC845" s="154"/>
      <c r="BD845" s="154"/>
      <c r="BE845" s="154"/>
      <c r="BF845" s="154"/>
      <c r="BG845" s="154"/>
      <c r="BH845" s="154"/>
      <c r="BI845" s="154"/>
      <c r="BJ845" s="154"/>
      <c r="BK845" s="154"/>
      <c r="BL845" s="154"/>
      <c r="BM845" s="154"/>
      <c r="BN845" s="154"/>
      <c r="BO845" s="154"/>
      <c r="BP845" s="154"/>
      <c r="BQ845" s="154"/>
      <c r="BR845" s="154"/>
      <c r="BS845" s="154"/>
      <c r="BT845" s="154"/>
      <c r="BU845" s="154"/>
      <c r="BV845" s="154"/>
    </row>
    <row r="846" spans="1:74" x14ac:dyDescent="0.25">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c r="BI846" s="154"/>
      <c r="BJ846" s="154"/>
      <c r="BK846" s="154"/>
      <c r="BL846" s="154"/>
      <c r="BM846" s="154"/>
      <c r="BN846" s="154"/>
      <c r="BO846" s="154"/>
      <c r="BP846" s="154"/>
      <c r="BQ846" s="154"/>
      <c r="BR846" s="154"/>
      <c r="BS846" s="154"/>
      <c r="BT846" s="154"/>
      <c r="BU846" s="154"/>
      <c r="BV846" s="154"/>
    </row>
    <row r="847" spans="1:74" x14ac:dyDescent="0.25">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c r="BD847" s="154"/>
      <c r="BE847" s="154"/>
      <c r="BF847" s="154"/>
      <c r="BG847" s="154"/>
      <c r="BH847" s="154"/>
      <c r="BI847" s="154"/>
      <c r="BJ847" s="154"/>
      <c r="BK847" s="154"/>
      <c r="BL847" s="154"/>
      <c r="BM847" s="154"/>
      <c r="BN847" s="154"/>
      <c r="BO847" s="154"/>
      <c r="BP847" s="154"/>
      <c r="BQ847" s="154"/>
      <c r="BR847" s="154"/>
      <c r="BS847" s="154"/>
      <c r="BT847" s="154"/>
      <c r="BU847" s="154"/>
      <c r="BV847" s="154"/>
    </row>
    <row r="848" spans="1:74" x14ac:dyDescent="0.25">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c r="BD848" s="154"/>
      <c r="BE848" s="154"/>
      <c r="BF848" s="154"/>
      <c r="BG848" s="154"/>
      <c r="BH848" s="154"/>
      <c r="BI848" s="154"/>
      <c r="BJ848" s="154"/>
      <c r="BK848" s="154"/>
      <c r="BL848" s="154"/>
      <c r="BM848" s="154"/>
      <c r="BN848" s="154"/>
      <c r="BO848" s="154"/>
      <c r="BP848" s="154"/>
      <c r="BQ848" s="154"/>
      <c r="BR848" s="154"/>
      <c r="BS848" s="154"/>
      <c r="BT848" s="154"/>
      <c r="BU848" s="154"/>
      <c r="BV848" s="154"/>
    </row>
    <row r="849" spans="1:74" x14ac:dyDescent="0.25">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4"/>
      <c r="AY849" s="154"/>
      <c r="AZ849" s="154"/>
      <c r="BA849" s="154"/>
      <c r="BB849" s="154"/>
      <c r="BC849" s="154"/>
      <c r="BD849" s="154"/>
      <c r="BE849" s="154"/>
      <c r="BF849" s="154"/>
      <c r="BG849" s="154"/>
      <c r="BH849" s="154"/>
      <c r="BI849" s="154"/>
      <c r="BJ849" s="154"/>
      <c r="BK849" s="154"/>
      <c r="BL849" s="154"/>
      <c r="BM849" s="154"/>
      <c r="BN849" s="154"/>
      <c r="BO849" s="154"/>
      <c r="BP849" s="154"/>
      <c r="BQ849" s="154"/>
      <c r="BR849" s="154"/>
      <c r="BS849" s="154"/>
      <c r="BT849" s="154"/>
      <c r="BU849" s="154"/>
      <c r="BV849" s="154"/>
    </row>
    <row r="850" spans="1:74" x14ac:dyDescent="0.25">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row>
    <row r="851" spans="1:74" x14ac:dyDescent="0.25">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c r="BI851" s="154"/>
      <c r="BJ851" s="154"/>
      <c r="BK851" s="154"/>
      <c r="BL851" s="154"/>
      <c r="BM851" s="154"/>
      <c r="BN851" s="154"/>
      <c r="BO851" s="154"/>
      <c r="BP851" s="154"/>
      <c r="BQ851" s="154"/>
      <c r="BR851" s="154"/>
      <c r="BS851" s="154"/>
      <c r="BT851" s="154"/>
      <c r="BU851" s="154"/>
      <c r="BV851" s="154"/>
    </row>
    <row r="852" spans="1:74" x14ac:dyDescent="0.25">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row>
    <row r="853" spans="1:74" x14ac:dyDescent="0.25">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4"/>
      <c r="AY853" s="154"/>
      <c r="AZ853" s="154"/>
      <c r="BA853" s="154"/>
      <c r="BB853" s="154"/>
      <c r="BC853" s="154"/>
      <c r="BD853" s="154"/>
      <c r="BE853" s="154"/>
      <c r="BF853" s="154"/>
      <c r="BG853" s="154"/>
      <c r="BH853" s="154"/>
      <c r="BI853" s="154"/>
      <c r="BJ853" s="154"/>
      <c r="BK853" s="154"/>
      <c r="BL853" s="154"/>
      <c r="BM853" s="154"/>
      <c r="BN853" s="154"/>
      <c r="BO853" s="154"/>
      <c r="BP853" s="154"/>
      <c r="BQ853" s="154"/>
      <c r="BR853" s="154"/>
      <c r="BS853" s="154"/>
      <c r="BT853" s="154"/>
      <c r="BU853" s="154"/>
      <c r="BV853" s="154"/>
    </row>
    <row r="854" spans="1:74" x14ac:dyDescent="0.25">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c r="BD854" s="154"/>
      <c r="BE854" s="154"/>
      <c r="BF854" s="154"/>
      <c r="BG854" s="154"/>
      <c r="BH854" s="154"/>
      <c r="BI854" s="154"/>
      <c r="BJ854" s="154"/>
      <c r="BK854" s="154"/>
      <c r="BL854" s="154"/>
      <c r="BM854" s="154"/>
      <c r="BN854" s="154"/>
      <c r="BO854" s="154"/>
      <c r="BP854" s="154"/>
      <c r="BQ854" s="154"/>
      <c r="BR854" s="154"/>
      <c r="BS854" s="154"/>
      <c r="BT854" s="154"/>
      <c r="BU854" s="154"/>
      <c r="BV854" s="154"/>
    </row>
    <row r="855" spans="1:74" x14ac:dyDescent="0.25">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c r="BI855" s="154"/>
      <c r="BJ855" s="154"/>
      <c r="BK855" s="154"/>
      <c r="BL855" s="154"/>
      <c r="BM855" s="154"/>
      <c r="BN855" s="154"/>
      <c r="BO855" s="154"/>
      <c r="BP855" s="154"/>
      <c r="BQ855" s="154"/>
      <c r="BR855" s="154"/>
      <c r="BS855" s="154"/>
      <c r="BT855" s="154"/>
      <c r="BU855" s="154"/>
      <c r="BV855" s="154"/>
    </row>
    <row r="856" spans="1:74" x14ac:dyDescent="0.25">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row>
    <row r="857" spans="1:74" x14ac:dyDescent="0.25">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4"/>
      <c r="AY857" s="154"/>
      <c r="AZ857" s="154"/>
      <c r="BA857" s="154"/>
      <c r="BB857" s="154"/>
      <c r="BC857" s="154"/>
      <c r="BD857" s="154"/>
      <c r="BE857" s="154"/>
      <c r="BF857" s="154"/>
      <c r="BG857" s="154"/>
      <c r="BH857" s="154"/>
      <c r="BI857" s="154"/>
      <c r="BJ857" s="154"/>
      <c r="BK857" s="154"/>
      <c r="BL857" s="154"/>
      <c r="BM857" s="154"/>
      <c r="BN857" s="154"/>
      <c r="BO857" s="154"/>
      <c r="BP857" s="154"/>
      <c r="BQ857" s="154"/>
      <c r="BR857" s="154"/>
      <c r="BS857" s="154"/>
      <c r="BT857" s="154"/>
      <c r="BU857" s="154"/>
      <c r="BV857" s="154"/>
    </row>
    <row r="858" spans="1:74" x14ac:dyDescent="0.25">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c r="BD858" s="154"/>
      <c r="BE858" s="154"/>
      <c r="BF858" s="154"/>
      <c r="BG858" s="154"/>
      <c r="BH858" s="154"/>
      <c r="BI858" s="154"/>
      <c r="BJ858" s="154"/>
      <c r="BK858" s="154"/>
      <c r="BL858" s="154"/>
      <c r="BM858" s="154"/>
      <c r="BN858" s="154"/>
      <c r="BO858" s="154"/>
      <c r="BP858" s="154"/>
      <c r="BQ858" s="154"/>
      <c r="BR858" s="154"/>
      <c r="BS858" s="154"/>
      <c r="BT858" s="154"/>
      <c r="BU858" s="154"/>
      <c r="BV858" s="154"/>
    </row>
    <row r="859" spans="1:74" x14ac:dyDescent="0.25">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c r="BD859" s="154"/>
      <c r="BE859" s="154"/>
      <c r="BF859" s="154"/>
      <c r="BG859" s="154"/>
      <c r="BH859" s="154"/>
      <c r="BI859" s="154"/>
      <c r="BJ859" s="154"/>
      <c r="BK859" s="154"/>
      <c r="BL859" s="154"/>
      <c r="BM859" s="154"/>
      <c r="BN859" s="154"/>
      <c r="BO859" s="154"/>
      <c r="BP859" s="154"/>
      <c r="BQ859" s="154"/>
      <c r="BR859" s="154"/>
      <c r="BS859" s="154"/>
      <c r="BT859" s="154"/>
      <c r="BU859" s="154"/>
      <c r="BV859" s="154"/>
    </row>
    <row r="860" spans="1:74" x14ac:dyDescent="0.25">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row>
    <row r="861" spans="1:74" x14ac:dyDescent="0.25">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4"/>
      <c r="AY861" s="154"/>
      <c r="AZ861" s="154"/>
      <c r="BA861" s="154"/>
      <c r="BB861" s="154"/>
      <c r="BC861" s="154"/>
      <c r="BD861" s="154"/>
      <c r="BE861" s="154"/>
      <c r="BF861" s="154"/>
      <c r="BG861" s="154"/>
      <c r="BH861" s="154"/>
      <c r="BI861" s="154"/>
      <c r="BJ861" s="154"/>
      <c r="BK861" s="154"/>
      <c r="BL861" s="154"/>
      <c r="BM861" s="154"/>
      <c r="BN861" s="154"/>
      <c r="BO861" s="154"/>
      <c r="BP861" s="154"/>
      <c r="BQ861" s="154"/>
      <c r="BR861" s="154"/>
      <c r="BS861" s="154"/>
      <c r="BT861" s="154"/>
      <c r="BU861" s="154"/>
      <c r="BV861" s="154"/>
    </row>
    <row r="862" spans="1:74" x14ac:dyDescent="0.25">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c r="BD862" s="154"/>
      <c r="BE862" s="154"/>
      <c r="BF862" s="154"/>
      <c r="BG862" s="154"/>
      <c r="BH862" s="154"/>
      <c r="BI862" s="154"/>
      <c r="BJ862" s="154"/>
      <c r="BK862" s="154"/>
      <c r="BL862" s="154"/>
      <c r="BM862" s="154"/>
      <c r="BN862" s="154"/>
      <c r="BO862" s="154"/>
      <c r="BP862" s="154"/>
      <c r="BQ862" s="154"/>
      <c r="BR862" s="154"/>
      <c r="BS862" s="154"/>
      <c r="BT862" s="154"/>
      <c r="BU862" s="154"/>
      <c r="BV862" s="154"/>
    </row>
    <row r="863" spans="1:74" x14ac:dyDescent="0.25">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c r="BD863" s="154"/>
      <c r="BE863" s="154"/>
      <c r="BF863" s="154"/>
      <c r="BG863" s="154"/>
      <c r="BH863" s="154"/>
      <c r="BI863" s="154"/>
      <c r="BJ863" s="154"/>
      <c r="BK863" s="154"/>
      <c r="BL863" s="154"/>
      <c r="BM863" s="154"/>
      <c r="BN863" s="154"/>
      <c r="BO863" s="154"/>
      <c r="BP863" s="154"/>
      <c r="BQ863" s="154"/>
      <c r="BR863" s="154"/>
      <c r="BS863" s="154"/>
      <c r="BT863" s="154"/>
      <c r="BU863" s="154"/>
      <c r="BV863" s="154"/>
    </row>
    <row r="864" spans="1:74" x14ac:dyDescent="0.25">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row>
    <row r="865" spans="1:74" x14ac:dyDescent="0.25">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c r="BD865" s="154"/>
      <c r="BE865" s="154"/>
      <c r="BF865" s="154"/>
      <c r="BG865" s="154"/>
      <c r="BH865" s="154"/>
      <c r="BI865" s="154"/>
      <c r="BJ865" s="154"/>
      <c r="BK865" s="154"/>
      <c r="BL865" s="154"/>
      <c r="BM865" s="154"/>
      <c r="BN865" s="154"/>
      <c r="BO865" s="154"/>
      <c r="BP865" s="154"/>
      <c r="BQ865" s="154"/>
      <c r="BR865" s="154"/>
      <c r="BS865" s="154"/>
      <c r="BT865" s="154"/>
      <c r="BU865" s="154"/>
      <c r="BV865" s="154"/>
    </row>
    <row r="866" spans="1:74" x14ac:dyDescent="0.25">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4"/>
      <c r="BI866" s="154"/>
      <c r="BJ866" s="154"/>
      <c r="BK866" s="154"/>
      <c r="BL866" s="154"/>
      <c r="BM866" s="154"/>
      <c r="BN866" s="154"/>
      <c r="BO866" s="154"/>
      <c r="BP866" s="154"/>
      <c r="BQ866" s="154"/>
      <c r="BR866" s="154"/>
      <c r="BS866" s="154"/>
      <c r="BT866" s="154"/>
      <c r="BU866" s="154"/>
      <c r="BV866" s="154"/>
    </row>
    <row r="867" spans="1:74" x14ac:dyDescent="0.25">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4"/>
      <c r="BI867" s="154"/>
      <c r="BJ867" s="154"/>
      <c r="BK867" s="154"/>
      <c r="BL867" s="154"/>
      <c r="BM867" s="154"/>
      <c r="BN867" s="154"/>
      <c r="BO867" s="154"/>
      <c r="BP867" s="154"/>
      <c r="BQ867" s="154"/>
      <c r="BR867" s="154"/>
      <c r="BS867" s="154"/>
      <c r="BT867" s="154"/>
      <c r="BU867" s="154"/>
      <c r="BV867" s="154"/>
    </row>
    <row r="868" spans="1:74" x14ac:dyDescent="0.25">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row>
    <row r="869" spans="1:74" x14ac:dyDescent="0.25">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4"/>
      <c r="AY869" s="154"/>
      <c r="AZ869" s="154"/>
      <c r="BA869" s="154"/>
      <c r="BB869" s="154"/>
      <c r="BC869" s="154"/>
      <c r="BD869" s="154"/>
      <c r="BE869" s="154"/>
      <c r="BF869" s="154"/>
      <c r="BG869" s="154"/>
      <c r="BH869" s="154"/>
      <c r="BI869" s="154"/>
      <c r="BJ869" s="154"/>
      <c r="BK869" s="154"/>
      <c r="BL869" s="154"/>
      <c r="BM869" s="154"/>
      <c r="BN869" s="154"/>
      <c r="BO869" s="154"/>
      <c r="BP869" s="154"/>
      <c r="BQ869" s="154"/>
      <c r="BR869" s="154"/>
      <c r="BS869" s="154"/>
      <c r="BT869" s="154"/>
      <c r="BU869" s="154"/>
      <c r="BV869" s="154"/>
    </row>
    <row r="870" spans="1:74" x14ac:dyDescent="0.25">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154"/>
      <c r="BH870" s="154"/>
      <c r="BI870" s="154"/>
      <c r="BJ870" s="154"/>
      <c r="BK870" s="154"/>
      <c r="BL870" s="154"/>
      <c r="BM870" s="154"/>
      <c r="BN870" s="154"/>
      <c r="BO870" s="154"/>
      <c r="BP870" s="154"/>
      <c r="BQ870" s="154"/>
      <c r="BR870" s="154"/>
      <c r="BS870" s="154"/>
      <c r="BT870" s="154"/>
      <c r="BU870" s="154"/>
      <c r="BV870" s="154"/>
    </row>
    <row r="871" spans="1:74" x14ac:dyDescent="0.25">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4"/>
      <c r="BI871" s="154"/>
      <c r="BJ871" s="154"/>
      <c r="BK871" s="154"/>
      <c r="BL871" s="154"/>
      <c r="BM871" s="154"/>
      <c r="BN871" s="154"/>
      <c r="BO871" s="154"/>
      <c r="BP871" s="154"/>
      <c r="BQ871" s="154"/>
      <c r="BR871" s="154"/>
      <c r="BS871" s="154"/>
      <c r="BT871" s="154"/>
      <c r="BU871" s="154"/>
      <c r="BV871" s="154"/>
    </row>
    <row r="872" spans="1:74" x14ac:dyDescent="0.25">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row>
    <row r="873" spans="1:74" x14ac:dyDescent="0.25">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4"/>
      <c r="AY873" s="154"/>
      <c r="AZ873" s="154"/>
      <c r="BA873" s="154"/>
      <c r="BB873" s="154"/>
      <c r="BC873" s="154"/>
      <c r="BD873" s="154"/>
      <c r="BE873" s="154"/>
      <c r="BF873" s="154"/>
      <c r="BG873" s="154"/>
      <c r="BH873" s="154"/>
      <c r="BI873" s="154"/>
      <c r="BJ873" s="154"/>
      <c r="BK873" s="154"/>
      <c r="BL873" s="154"/>
      <c r="BM873" s="154"/>
      <c r="BN873" s="154"/>
      <c r="BO873" s="154"/>
      <c r="BP873" s="154"/>
      <c r="BQ873" s="154"/>
      <c r="BR873" s="154"/>
      <c r="BS873" s="154"/>
      <c r="BT873" s="154"/>
      <c r="BU873" s="154"/>
      <c r="BV873" s="154"/>
    </row>
    <row r="874" spans="1:74" x14ac:dyDescent="0.25">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154"/>
      <c r="BH874" s="154"/>
      <c r="BI874" s="154"/>
      <c r="BJ874" s="154"/>
      <c r="BK874" s="154"/>
      <c r="BL874" s="154"/>
      <c r="BM874" s="154"/>
      <c r="BN874" s="154"/>
      <c r="BO874" s="154"/>
      <c r="BP874" s="154"/>
      <c r="BQ874" s="154"/>
      <c r="BR874" s="154"/>
      <c r="BS874" s="154"/>
      <c r="BT874" s="154"/>
      <c r="BU874" s="154"/>
      <c r="BV874" s="154"/>
    </row>
    <row r="875" spans="1:74" x14ac:dyDescent="0.25">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c r="BD875" s="154"/>
      <c r="BE875" s="154"/>
      <c r="BF875" s="154"/>
      <c r="BG875" s="154"/>
      <c r="BH875" s="154"/>
      <c r="BI875" s="154"/>
      <c r="BJ875" s="154"/>
      <c r="BK875" s="154"/>
      <c r="BL875" s="154"/>
      <c r="BM875" s="154"/>
      <c r="BN875" s="154"/>
      <c r="BO875" s="154"/>
      <c r="BP875" s="154"/>
      <c r="BQ875" s="154"/>
      <c r="BR875" s="154"/>
      <c r="BS875" s="154"/>
      <c r="BT875" s="154"/>
      <c r="BU875" s="154"/>
      <c r="BV875" s="154"/>
    </row>
    <row r="876" spans="1:74" x14ac:dyDescent="0.25">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row>
    <row r="877" spans="1:74" x14ac:dyDescent="0.25">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c r="BD877" s="154"/>
      <c r="BE877" s="154"/>
      <c r="BF877" s="154"/>
      <c r="BG877" s="154"/>
      <c r="BH877" s="154"/>
      <c r="BI877" s="154"/>
      <c r="BJ877" s="154"/>
      <c r="BK877" s="154"/>
      <c r="BL877" s="154"/>
      <c r="BM877" s="154"/>
      <c r="BN877" s="154"/>
      <c r="BO877" s="154"/>
      <c r="BP877" s="154"/>
      <c r="BQ877" s="154"/>
      <c r="BR877" s="154"/>
      <c r="BS877" s="154"/>
      <c r="BT877" s="154"/>
      <c r="BU877" s="154"/>
      <c r="BV877" s="154"/>
    </row>
    <row r="878" spans="1:74" x14ac:dyDescent="0.25">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4"/>
      <c r="AY878" s="154"/>
      <c r="AZ878" s="154"/>
      <c r="BA878" s="154"/>
      <c r="BB878" s="154"/>
      <c r="BC878" s="154"/>
      <c r="BD878" s="154"/>
      <c r="BE878" s="154"/>
      <c r="BF878" s="154"/>
      <c r="BG878" s="154"/>
      <c r="BH878" s="154"/>
      <c r="BI878" s="154"/>
      <c r="BJ878" s="154"/>
      <c r="BK878" s="154"/>
      <c r="BL878" s="154"/>
      <c r="BM878" s="154"/>
      <c r="BN878" s="154"/>
      <c r="BO878" s="154"/>
      <c r="BP878" s="154"/>
      <c r="BQ878" s="154"/>
      <c r="BR878" s="154"/>
      <c r="BS878" s="154"/>
      <c r="BT878" s="154"/>
      <c r="BU878" s="154"/>
      <c r="BV878" s="154"/>
    </row>
    <row r="879" spans="1:74" x14ac:dyDescent="0.25">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c r="BD879" s="154"/>
      <c r="BE879" s="154"/>
      <c r="BF879" s="154"/>
      <c r="BG879" s="154"/>
      <c r="BH879" s="154"/>
      <c r="BI879" s="154"/>
      <c r="BJ879" s="154"/>
      <c r="BK879" s="154"/>
      <c r="BL879" s="154"/>
      <c r="BM879" s="154"/>
      <c r="BN879" s="154"/>
      <c r="BO879" s="154"/>
      <c r="BP879" s="154"/>
      <c r="BQ879" s="154"/>
      <c r="BR879" s="154"/>
      <c r="BS879" s="154"/>
      <c r="BT879" s="154"/>
      <c r="BU879" s="154"/>
      <c r="BV879" s="154"/>
    </row>
    <row r="880" spans="1:74" x14ac:dyDescent="0.25">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row>
    <row r="881" spans="1:74" x14ac:dyDescent="0.25">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c r="BD881" s="154"/>
      <c r="BE881" s="154"/>
      <c r="BF881" s="154"/>
      <c r="BG881" s="154"/>
      <c r="BH881" s="154"/>
      <c r="BI881" s="154"/>
      <c r="BJ881" s="154"/>
      <c r="BK881" s="154"/>
      <c r="BL881" s="154"/>
      <c r="BM881" s="154"/>
      <c r="BN881" s="154"/>
      <c r="BO881" s="154"/>
      <c r="BP881" s="154"/>
      <c r="BQ881" s="154"/>
      <c r="BR881" s="154"/>
      <c r="BS881" s="154"/>
      <c r="BT881" s="154"/>
      <c r="BU881" s="154"/>
      <c r="BV881" s="154"/>
    </row>
    <row r="882" spans="1:74" x14ac:dyDescent="0.25">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4"/>
      <c r="AY882" s="154"/>
      <c r="AZ882" s="154"/>
      <c r="BA882" s="154"/>
      <c r="BB882" s="154"/>
      <c r="BC882" s="154"/>
      <c r="BD882" s="154"/>
      <c r="BE882" s="154"/>
      <c r="BF882" s="154"/>
      <c r="BG882" s="154"/>
      <c r="BH882" s="154"/>
      <c r="BI882" s="154"/>
      <c r="BJ882" s="154"/>
      <c r="BK882" s="154"/>
      <c r="BL882" s="154"/>
      <c r="BM882" s="154"/>
      <c r="BN882" s="154"/>
      <c r="BO882" s="154"/>
      <c r="BP882" s="154"/>
      <c r="BQ882" s="154"/>
      <c r="BR882" s="154"/>
      <c r="BS882" s="154"/>
      <c r="BT882" s="154"/>
      <c r="BU882" s="154"/>
      <c r="BV882" s="154"/>
    </row>
    <row r="883" spans="1:74" x14ac:dyDescent="0.25">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c r="BD883" s="154"/>
      <c r="BE883" s="154"/>
      <c r="BF883" s="154"/>
      <c r="BG883" s="154"/>
      <c r="BH883" s="154"/>
      <c r="BI883" s="154"/>
      <c r="BJ883" s="154"/>
      <c r="BK883" s="154"/>
      <c r="BL883" s="154"/>
      <c r="BM883" s="154"/>
      <c r="BN883" s="154"/>
      <c r="BO883" s="154"/>
      <c r="BP883" s="154"/>
      <c r="BQ883" s="154"/>
      <c r="BR883" s="154"/>
      <c r="BS883" s="154"/>
      <c r="BT883" s="154"/>
      <c r="BU883" s="154"/>
      <c r="BV883" s="154"/>
    </row>
    <row r="884" spans="1:74" x14ac:dyDescent="0.25">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row>
    <row r="885" spans="1:74" x14ac:dyDescent="0.25">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c r="BD885" s="154"/>
      <c r="BE885" s="154"/>
      <c r="BF885" s="154"/>
      <c r="BG885" s="154"/>
      <c r="BH885" s="154"/>
      <c r="BI885" s="154"/>
      <c r="BJ885" s="154"/>
      <c r="BK885" s="154"/>
      <c r="BL885" s="154"/>
      <c r="BM885" s="154"/>
      <c r="BN885" s="154"/>
      <c r="BO885" s="154"/>
      <c r="BP885" s="154"/>
      <c r="BQ885" s="154"/>
      <c r="BR885" s="154"/>
      <c r="BS885" s="154"/>
      <c r="BT885" s="154"/>
      <c r="BU885" s="154"/>
      <c r="BV885" s="154"/>
    </row>
    <row r="886" spans="1:74" x14ac:dyDescent="0.25">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4"/>
      <c r="AY886" s="154"/>
      <c r="AZ886" s="154"/>
      <c r="BA886" s="154"/>
      <c r="BB886" s="154"/>
      <c r="BC886" s="154"/>
      <c r="BD886" s="154"/>
      <c r="BE886" s="154"/>
      <c r="BF886" s="154"/>
      <c r="BG886" s="154"/>
      <c r="BH886" s="154"/>
      <c r="BI886" s="154"/>
      <c r="BJ886" s="154"/>
      <c r="BK886" s="154"/>
      <c r="BL886" s="154"/>
      <c r="BM886" s="154"/>
      <c r="BN886" s="154"/>
      <c r="BO886" s="154"/>
      <c r="BP886" s="154"/>
      <c r="BQ886" s="154"/>
      <c r="BR886" s="154"/>
      <c r="BS886" s="154"/>
      <c r="BT886" s="154"/>
      <c r="BU886" s="154"/>
      <c r="BV886" s="154"/>
    </row>
    <row r="887" spans="1:74" x14ac:dyDescent="0.25">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c r="BD887" s="154"/>
      <c r="BE887" s="154"/>
      <c r="BF887" s="154"/>
      <c r="BG887" s="154"/>
      <c r="BH887" s="154"/>
      <c r="BI887" s="154"/>
      <c r="BJ887" s="154"/>
      <c r="BK887" s="154"/>
      <c r="BL887" s="154"/>
      <c r="BM887" s="154"/>
      <c r="BN887" s="154"/>
      <c r="BO887" s="154"/>
      <c r="BP887" s="154"/>
      <c r="BQ887" s="154"/>
      <c r="BR887" s="154"/>
      <c r="BS887" s="154"/>
      <c r="BT887" s="154"/>
      <c r="BU887" s="154"/>
      <c r="BV887" s="154"/>
    </row>
    <row r="888" spans="1:74" x14ac:dyDescent="0.25">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row>
    <row r="889" spans="1:74" x14ac:dyDescent="0.25">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row>
    <row r="890" spans="1:74" x14ac:dyDescent="0.25">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4"/>
      <c r="AY890" s="154"/>
      <c r="AZ890" s="154"/>
      <c r="BA890" s="154"/>
      <c r="BB890" s="154"/>
      <c r="BC890" s="154"/>
      <c r="BD890" s="154"/>
      <c r="BE890" s="154"/>
      <c r="BF890" s="154"/>
      <c r="BG890" s="154"/>
      <c r="BH890" s="154"/>
      <c r="BI890" s="154"/>
      <c r="BJ890" s="154"/>
      <c r="BK890" s="154"/>
      <c r="BL890" s="154"/>
      <c r="BM890" s="154"/>
      <c r="BN890" s="154"/>
      <c r="BO890" s="154"/>
      <c r="BP890" s="154"/>
      <c r="BQ890" s="154"/>
      <c r="BR890" s="154"/>
      <c r="BS890" s="154"/>
      <c r="BT890" s="154"/>
      <c r="BU890" s="154"/>
      <c r="BV890" s="154"/>
    </row>
    <row r="891" spans="1:74" x14ac:dyDescent="0.25">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154"/>
      <c r="BH891" s="154"/>
      <c r="BI891" s="154"/>
      <c r="BJ891" s="154"/>
      <c r="BK891" s="154"/>
      <c r="BL891" s="154"/>
      <c r="BM891" s="154"/>
      <c r="BN891" s="154"/>
      <c r="BO891" s="154"/>
      <c r="BP891" s="154"/>
      <c r="BQ891" s="154"/>
      <c r="BR891" s="154"/>
      <c r="BS891" s="154"/>
      <c r="BT891" s="154"/>
      <c r="BU891" s="154"/>
      <c r="BV891" s="154"/>
    </row>
    <row r="892" spans="1:74" x14ac:dyDescent="0.25">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154"/>
      <c r="BH892" s="154"/>
      <c r="BI892" s="154"/>
      <c r="BJ892" s="154"/>
      <c r="BK892" s="154"/>
      <c r="BL892" s="154"/>
      <c r="BM892" s="154"/>
      <c r="BN892" s="154"/>
      <c r="BO892" s="154"/>
      <c r="BP892" s="154"/>
      <c r="BQ892" s="154"/>
      <c r="BR892" s="154"/>
      <c r="BS892" s="154"/>
      <c r="BT892" s="154"/>
      <c r="BU892" s="154"/>
      <c r="BV892" s="154"/>
    </row>
    <row r="893" spans="1:74" x14ac:dyDescent="0.25">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154"/>
      <c r="BH893" s="154"/>
      <c r="BI893" s="154"/>
      <c r="BJ893" s="154"/>
      <c r="BK893" s="154"/>
      <c r="BL893" s="154"/>
      <c r="BM893" s="154"/>
      <c r="BN893" s="154"/>
      <c r="BO893" s="154"/>
      <c r="BP893" s="154"/>
      <c r="BQ893" s="154"/>
      <c r="BR893" s="154"/>
      <c r="BS893" s="154"/>
      <c r="BT893" s="154"/>
      <c r="BU893" s="154"/>
      <c r="BV893" s="154"/>
    </row>
    <row r="894" spans="1:74" x14ac:dyDescent="0.25">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c r="BD894" s="154"/>
      <c r="BE894" s="154"/>
      <c r="BF894" s="154"/>
      <c r="BG894" s="154"/>
      <c r="BH894" s="154"/>
      <c r="BI894" s="154"/>
      <c r="BJ894" s="154"/>
      <c r="BK894" s="154"/>
      <c r="BL894" s="154"/>
      <c r="BM894" s="154"/>
      <c r="BN894" s="154"/>
      <c r="BO894" s="154"/>
      <c r="BP894" s="154"/>
      <c r="BQ894" s="154"/>
      <c r="BR894" s="154"/>
      <c r="BS894" s="154"/>
      <c r="BT894" s="154"/>
      <c r="BU894" s="154"/>
      <c r="BV894" s="154"/>
    </row>
    <row r="895" spans="1:74" x14ac:dyDescent="0.25">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4"/>
      <c r="BH895" s="154"/>
      <c r="BI895" s="154"/>
      <c r="BJ895" s="154"/>
      <c r="BK895" s="154"/>
      <c r="BL895" s="154"/>
      <c r="BM895" s="154"/>
      <c r="BN895" s="154"/>
      <c r="BO895" s="154"/>
      <c r="BP895" s="154"/>
      <c r="BQ895" s="154"/>
      <c r="BR895" s="154"/>
      <c r="BS895" s="154"/>
      <c r="BT895" s="154"/>
      <c r="BU895" s="154"/>
      <c r="BV895" s="154"/>
    </row>
    <row r="896" spans="1:74" x14ac:dyDescent="0.25">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c r="BD896" s="154"/>
      <c r="BE896" s="154"/>
      <c r="BF896" s="154"/>
      <c r="BG896" s="154"/>
      <c r="BH896" s="154"/>
      <c r="BI896" s="154"/>
      <c r="BJ896" s="154"/>
      <c r="BK896" s="154"/>
      <c r="BL896" s="154"/>
      <c r="BM896" s="154"/>
      <c r="BN896" s="154"/>
      <c r="BO896" s="154"/>
      <c r="BP896" s="154"/>
      <c r="BQ896" s="154"/>
      <c r="BR896" s="154"/>
      <c r="BS896" s="154"/>
      <c r="BT896" s="154"/>
      <c r="BU896" s="154"/>
      <c r="BV896" s="154"/>
    </row>
    <row r="897" spans="1:74" x14ac:dyDescent="0.25">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c r="BD897" s="154"/>
      <c r="BE897" s="154"/>
      <c r="BF897" s="154"/>
      <c r="BG897" s="154"/>
      <c r="BH897" s="154"/>
      <c r="BI897" s="154"/>
      <c r="BJ897" s="154"/>
      <c r="BK897" s="154"/>
      <c r="BL897" s="154"/>
      <c r="BM897" s="154"/>
      <c r="BN897" s="154"/>
      <c r="BO897" s="154"/>
      <c r="BP897" s="154"/>
      <c r="BQ897" s="154"/>
      <c r="BR897" s="154"/>
      <c r="BS897" s="154"/>
      <c r="BT897" s="154"/>
      <c r="BU897" s="154"/>
      <c r="BV897" s="154"/>
    </row>
    <row r="898" spans="1:74" x14ac:dyDescent="0.25">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4"/>
      <c r="AY898" s="154"/>
      <c r="AZ898" s="154"/>
      <c r="BA898" s="154"/>
      <c r="BB898" s="154"/>
      <c r="BC898" s="154"/>
      <c r="BD898" s="154"/>
      <c r="BE898" s="154"/>
      <c r="BF898" s="154"/>
      <c r="BG898" s="154"/>
      <c r="BH898" s="154"/>
      <c r="BI898" s="154"/>
      <c r="BJ898" s="154"/>
      <c r="BK898" s="154"/>
      <c r="BL898" s="154"/>
      <c r="BM898" s="154"/>
      <c r="BN898" s="154"/>
      <c r="BO898" s="154"/>
      <c r="BP898" s="154"/>
      <c r="BQ898" s="154"/>
      <c r="BR898" s="154"/>
      <c r="BS898" s="154"/>
      <c r="BT898" s="154"/>
      <c r="BU898" s="154"/>
      <c r="BV898" s="154"/>
    </row>
    <row r="899" spans="1:74" x14ac:dyDescent="0.25">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4"/>
      <c r="BT899" s="154"/>
      <c r="BU899" s="154"/>
      <c r="BV899" s="154"/>
    </row>
    <row r="900" spans="1:74" x14ac:dyDescent="0.25">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c r="BD900" s="154"/>
      <c r="BE900" s="154"/>
      <c r="BF900" s="154"/>
      <c r="BG900" s="154"/>
      <c r="BH900" s="154"/>
      <c r="BI900" s="154"/>
      <c r="BJ900" s="154"/>
      <c r="BK900" s="154"/>
      <c r="BL900" s="154"/>
      <c r="BM900" s="154"/>
      <c r="BN900" s="154"/>
      <c r="BO900" s="154"/>
      <c r="BP900" s="154"/>
      <c r="BQ900" s="154"/>
      <c r="BR900" s="154"/>
      <c r="BS900" s="154"/>
      <c r="BT900" s="154"/>
      <c r="BU900" s="154"/>
      <c r="BV900" s="154"/>
    </row>
    <row r="901" spans="1:74" x14ac:dyDescent="0.25">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c r="BD901" s="154"/>
      <c r="BE901" s="154"/>
      <c r="BF901" s="154"/>
      <c r="BG901" s="154"/>
      <c r="BH901" s="154"/>
      <c r="BI901" s="154"/>
      <c r="BJ901" s="154"/>
      <c r="BK901" s="154"/>
      <c r="BL901" s="154"/>
      <c r="BM901" s="154"/>
      <c r="BN901" s="154"/>
      <c r="BO901" s="154"/>
      <c r="BP901" s="154"/>
      <c r="BQ901" s="154"/>
      <c r="BR901" s="154"/>
      <c r="BS901" s="154"/>
      <c r="BT901" s="154"/>
      <c r="BU901" s="154"/>
      <c r="BV901" s="154"/>
    </row>
    <row r="902" spans="1:74" x14ac:dyDescent="0.25">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4"/>
      <c r="AY902" s="154"/>
      <c r="AZ902" s="154"/>
      <c r="BA902" s="154"/>
      <c r="BB902" s="154"/>
      <c r="BC902" s="154"/>
      <c r="BD902" s="154"/>
      <c r="BE902" s="154"/>
      <c r="BF902" s="154"/>
      <c r="BG902" s="154"/>
      <c r="BH902" s="154"/>
      <c r="BI902" s="154"/>
      <c r="BJ902" s="154"/>
      <c r="BK902" s="154"/>
      <c r="BL902" s="154"/>
      <c r="BM902" s="154"/>
      <c r="BN902" s="154"/>
      <c r="BO902" s="154"/>
      <c r="BP902" s="154"/>
      <c r="BQ902" s="154"/>
      <c r="BR902" s="154"/>
      <c r="BS902" s="154"/>
      <c r="BT902" s="154"/>
      <c r="BU902" s="154"/>
      <c r="BV902" s="154"/>
    </row>
    <row r="903" spans="1:74" x14ac:dyDescent="0.25">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c r="BD903" s="154"/>
      <c r="BE903" s="154"/>
      <c r="BF903" s="154"/>
      <c r="BG903" s="154"/>
      <c r="BH903" s="154"/>
      <c r="BI903" s="154"/>
      <c r="BJ903" s="154"/>
      <c r="BK903" s="154"/>
      <c r="BL903" s="154"/>
      <c r="BM903" s="154"/>
      <c r="BN903" s="154"/>
      <c r="BO903" s="154"/>
      <c r="BP903" s="154"/>
      <c r="BQ903" s="154"/>
      <c r="BR903" s="154"/>
      <c r="BS903" s="154"/>
      <c r="BT903" s="154"/>
      <c r="BU903" s="154"/>
      <c r="BV903" s="154"/>
    </row>
    <row r="904" spans="1:74" x14ac:dyDescent="0.25">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c r="BI904" s="154"/>
      <c r="BJ904" s="154"/>
      <c r="BK904" s="154"/>
      <c r="BL904" s="154"/>
      <c r="BM904" s="154"/>
      <c r="BN904" s="154"/>
      <c r="BO904" s="154"/>
      <c r="BP904" s="154"/>
      <c r="BQ904" s="154"/>
      <c r="BR904" s="154"/>
      <c r="BS904" s="154"/>
      <c r="BT904" s="154"/>
      <c r="BU904" s="154"/>
      <c r="BV904" s="154"/>
    </row>
    <row r="905" spans="1:74" x14ac:dyDescent="0.25">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c r="BD905" s="154"/>
      <c r="BE905" s="154"/>
      <c r="BF905" s="154"/>
      <c r="BG905" s="154"/>
      <c r="BH905" s="154"/>
      <c r="BI905" s="154"/>
      <c r="BJ905" s="154"/>
      <c r="BK905" s="154"/>
      <c r="BL905" s="154"/>
      <c r="BM905" s="154"/>
      <c r="BN905" s="154"/>
      <c r="BO905" s="154"/>
      <c r="BP905" s="154"/>
      <c r="BQ905" s="154"/>
      <c r="BR905" s="154"/>
      <c r="BS905" s="154"/>
      <c r="BT905" s="154"/>
      <c r="BU905" s="154"/>
      <c r="BV905" s="154"/>
    </row>
    <row r="906" spans="1:74" x14ac:dyDescent="0.25">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4"/>
      <c r="AY906" s="154"/>
      <c r="AZ906" s="154"/>
      <c r="BA906" s="154"/>
      <c r="BB906" s="154"/>
      <c r="BC906" s="154"/>
      <c r="BD906" s="154"/>
      <c r="BE906" s="154"/>
      <c r="BF906" s="154"/>
      <c r="BG906" s="154"/>
      <c r="BH906" s="154"/>
      <c r="BI906" s="154"/>
      <c r="BJ906" s="154"/>
      <c r="BK906" s="154"/>
      <c r="BL906" s="154"/>
      <c r="BM906" s="154"/>
      <c r="BN906" s="154"/>
      <c r="BO906" s="154"/>
      <c r="BP906" s="154"/>
      <c r="BQ906" s="154"/>
      <c r="BR906" s="154"/>
      <c r="BS906" s="154"/>
      <c r="BT906" s="154"/>
      <c r="BU906" s="154"/>
      <c r="BV906" s="154"/>
    </row>
    <row r="907" spans="1:74" x14ac:dyDescent="0.25">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c r="BD907" s="154"/>
      <c r="BE907" s="154"/>
      <c r="BF907" s="154"/>
      <c r="BG907" s="154"/>
      <c r="BH907" s="154"/>
      <c r="BI907" s="154"/>
      <c r="BJ907" s="154"/>
      <c r="BK907" s="154"/>
      <c r="BL907" s="154"/>
      <c r="BM907" s="154"/>
      <c r="BN907" s="154"/>
      <c r="BO907" s="154"/>
      <c r="BP907" s="154"/>
      <c r="BQ907" s="154"/>
      <c r="BR907" s="154"/>
      <c r="BS907" s="154"/>
      <c r="BT907" s="154"/>
      <c r="BU907" s="154"/>
      <c r="BV907" s="154"/>
    </row>
    <row r="908" spans="1:74" x14ac:dyDescent="0.25">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c r="BD908" s="154"/>
      <c r="BE908" s="154"/>
      <c r="BF908" s="154"/>
      <c r="BG908" s="154"/>
      <c r="BH908" s="154"/>
      <c r="BI908" s="154"/>
      <c r="BJ908" s="154"/>
      <c r="BK908" s="154"/>
      <c r="BL908" s="154"/>
      <c r="BM908" s="154"/>
      <c r="BN908" s="154"/>
      <c r="BO908" s="154"/>
      <c r="BP908" s="154"/>
      <c r="BQ908" s="154"/>
      <c r="BR908" s="154"/>
      <c r="BS908" s="154"/>
      <c r="BT908" s="154"/>
      <c r="BU908" s="154"/>
      <c r="BV908" s="154"/>
    </row>
    <row r="909" spans="1:74" x14ac:dyDescent="0.25">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c r="BI909" s="154"/>
      <c r="BJ909" s="154"/>
      <c r="BK909" s="154"/>
      <c r="BL909" s="154"/>
      <c r="BM909" s="154"/>
      <c r="BN909" s="154"/>
      <c r="BO909" s="154"/>
      <c r="BP909" s="154"/>
      <c r="BQ909" s="154"/>
      <c r="BR909" s="154"/>
      <c r="BS909" s="154"/>
      <c r="BT909" s="154"/>
      <c r="BU909" s="154"/>
      <c r="BV909" s="154"/>
    </row>
    <row r="910" spans="1:74" x14ac:dyDescent="0.25">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54"/>
      <c r="BD910" s="154"/>
      <c r="BE910" s="154"/>
      <c r="BF910" s="154"/>
      <c r="BG910" s="154"/>
      <c r="BH910" s="154"/>
      <c r="BI910" s="154"/>
      <c r="BJ910" s="154"/>
      <c r="BK910" s="154"/>
      <c r="BL910" s="154"/>
      <c r="BM910" s="154"/>
      <c r="BN910" s="154"/>
      <c r="BO910" s="154"/>
      <c r="BP910" s="154"/>
      <c r="BQ910" s="154"/>
      <c r="BR910" s="154"/>
      <c r="BS910" s="154"/>
      <c r="BT910" s="154"/>
      <c r="BU910" s="154"/>
      <c r="BV910" s="154"/>
    </row>
    <row r="911" spans="1:74" x14ac:dyDescent="0.25">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c r="BD911" s="154"/>
      <c r="BE911" s="154"/>
      <c r="BF911" s="154"/>
      <c r="BG911" s="154"/>
      <c r="BH911" s="154"/>
      <c r="BI911" s="154"/>
      <c r="BJ911" s="154"/>
      <c r="BK911" s="154"/>
      <c r="BL911" s="154"/>
      <c r="BM911" s="154"/>
      <c r="BN911" s="154"/>
      <c r="BO911" s="154"/>
      <c r="BP911" s="154"/>
      <c r="BQ911" s="154"/>
      <c r="BR911" s="154"/>
      <c r="BS911" s="154"/>
      <c r="BT911" s="154"/>
      <c r="BU911" s="154"/>
      <c r="BV911" s="154"/>
    </row>
    <row r="912" spans="1:74" x14ac:dyDescent="0.25">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c r="BD912" s="154"/>
      <c r="BE912" s="154"/>
      <c r="BF912" s="154"/>
      <c r="BG912" s="154"/>
      <c r="BH912" s="154"/>
      <c r="BI912" s="154"/>
      <c r="BJ912" s="154"/>
      <c r="BK912" s="154"/>
      <c r="BL912" s="154"/>
      <c r="BM912" s="154"/>
      <c r="BN912" s="154"/>
      <c r="BO912" s="154"/>
      <c r="BP912" s="154"/>
      <c r="BQ912" s="154"/>
      <c r="BR912" s="154"/>
      <c r="BS912" s="154"/>
      <c r="BT912" s="154"/>
      <c r="BU912" s="154"/>
      <c r="BV912" s="154"/>
    </row>
    <row r="913" spans="1:74" x14ac:dyDescent="0.25">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c r="BD913" s="154"/>
      <c r="BE913" s="154"/>
      <c r="BF913" s="154"/>
      <c r="BG913" s="154"/>
      <c r="BH913" s="154"/>
      <c r="BI913" s="154"/>
      <c r="BJ913" s="154"/>
      <c r="BK913" s="154"/>
      <c r="BL913" s="154"/>
      <c r="BM913" s="154"/>
      <c r="BN913" s="154"/>
      <c r="BO913" s="154"/>
      <c r="BP913" s="154"/>
      <c r="BQ913" s="154"/>
      <c r="BR913" s="154"/>
      <c r="BS913" s="154"/>
      <c r="BT913" s="154"/>
      <c r="BU913" s="154"/>
      <c r="BV913" s="154"/>
    </row>
    <row r="914" spans="1:74" x14ac:dyDescent="0.25">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c r="BD914" s="154"/>
      <c r="BE914" s="154"/>
      <c r="BF914" s="154"/>
      <c r="BG914" s="154"/>
      <c r="BH914" s="154"/>
      <c r="BI914" s="154"/>
      <c r="BJ914" s="154"/>
      <c r="BK914" s="154"/>
      <c r="BL914" s="154"/>
      <c r="BM914" s="154"/>
      <c r="BN914" s="154"/>
      <c r="BO914" s="154"/>
      <c r="BP914" s="154"/>
      <c r="BQ914" s="154"/>
      <c r="BR914" s="154"/>
      <c r="BS914" s="154"/>
      <c r="BT914" s="154"/>
      <c r="BU914" s="154"/>
      <c r="BV914" s="154"/>
    </row>
    <row r="915" spans="1:74" x14ac:dyDescent="0.25">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c r="BD915" s="154"/>
      <c r="BE915" s="154"/>
      <c r="BF915" s="154"/>
      <c r="BG915" s="154"/>
      <c r="BH915" s="154"/>
      <c r="BI915" s="154"/>
      <c r="BJ915" s="154"/>
      <c r="BK915" s="154"/>
      <c r="BL915" s="154"/>
      <c r="BM915" s="154"/>
      <c r="BN915" s="154"/>
      <c r="BO915" s="154"/>
      <c r="BP915" s="154"/>
      <c r="BQ915" s="154"/>
      <c r="BR915" s="154"/>
      <c r="BS915" s="154"/>
      <c r="BT915" s="154"/>
      <c r="BU915" s="154"/>
      <c r="BV915" s="154"/>
    </row>
    <row r="916" spans="1:74" x14ac:dyDescent="0.25">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c r="BD916" s="154"/>
      <c r="BE916" s="154"/>
      <c r="BF916" s="154"/>
      <c r="BG916" s="154"/>
      <c r="BH916" s="154"/>
      <c r="BI916" s="154"/>
      <c r="BJ916" s="154"/>
      <c r="BK916" s="154"/>
      <c r="BL916" s="154"/>
      <c r="BM916" s="154"/>
      <c r="BN916" s="154"/>
      <c r="BO916" s="154"/>
      <c r="BP916" s="154"/>
      <c r="BQ916" s="154"/>
      <c r="BR916" s="154"/>
      <c r="BS916" s="154"/>
      <c r="BT916" s="154"/>
      <c r="BU916" s="154"/>
      <c r="BV916" s="154"/>
    </row>
    <row r="917" spans="1:74" x14ac:dyDescent="0.25">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c r="BD917" s="154"/>
      <c r="BE917" s="154"/>
      <c r="BF917" s="154"/>
      <c r="BG917" s="154"/>
      <c r="BH917" s="154"/>
      <c r="BI917" s="154"/>
      <c r="BJ917" s="154"/>
      <c r="BK917" s="154"/>
      <c r="BL917" s="154"/>
      <c r="BM917" s="154"/>
      <c r="BN917" s="154"/>
      <c r="BO917" s="154"/>
      <c r="BP917" s="154"/>
      <c r="BQ917" s="154"/>
      <c r="BR917" s="154"/>
      <c r="BS917" s="154"/>
      <c r="BT917" s="154"/>
      <c r="BU917" s="154"/>
      <c r="BV917" s="154"/>
    </row>
    <row r="918" spans="1:74" x14ac:dyDescent="0.25">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c r="BD918" s="154"/>
      <c r="BE918" s="154"/>
      <c r="BF918" s="154"/>
      <c r="BG918" s="154"/>
      <c r="BH918" s="154"/>
      <c r="BI918" s="154"/>
      <c r="BJ918" s="154"/>
      <c r="BK918" s="154"/>
      <c r="BL918" s="154"/>
      <c r="BM918" s="154"/>
      <c r="BN918" s="154"/>
      <c r="BO918" s="154"/>
      <c r="BP918" s="154"/>
      <c r="BQ918" s="154"/>
      <c r="BR918" s="154"/>
      <c r="BS918" s="154"/>
      <c r="BT918" s="154"/>
      <c r="BU918" s="154"/>
      <c r="BV918" s="154"/>
    </row>
    <row r="919" spans="1:74" x14ac:dyDescent="0.25">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c r="BD919" s="154"/>
      <c r="BE919" s="154"/>
      <c r="BF919" s="154"/>
      <c r="BG919" s="154"/>
      <c r="BH919" s="154"/>
      <c r="BI919" s="154"/>
      <c r="BJ919" s="154"/>
      <c r="BK919" s="154"/>
      <c r="BL919" s="154"/>
      <c r="BM919" s="154"/>
      <c r="BN919" s="154"/>
      <c r="BO919" s="154"/>
      <c r="BP919" s="154"/>
      <c r="BQ919" s="154"/>
      <c r="BR919" s="154"/>
      <c r="BS919" s="154"/>
      <c r="BT919" s="154"/>
      <c r="BU919" s="154"/>
      <c r="BV919" s="154"/>
    </row>
    <row r="920" spans="1:74" x14ac:dyDescent="0.25">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c r="BI920" s="154"/>
      <c r="BJ920" s="154"/>
      <c r="BK920" s="154"/>
      <c r="BL920" s="154"/>
      <c r="BM920" s="154"/>
      <c r="BN920" s="154"/>
      <c r="BO920" s="154"/>
      <c r="BP920" s="154"/>
      <c r="BQ920" s="154"/>
      <c r="BR920" s="154"/>
      <c r="BS920" s="154"/>
      <c r="BT920" s="154"/>
      <c r="BU920" s="154"/>
      <c r="BV920" s="154"/>
    </row>
    <row r="921" spans="1:74" x14ac:dyDescent="0.25">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4"/>
      <c r="AY921" s="154"/>
      <c r="AZ921" s="154"/>
      <c r="BA921" s="154"/>
      <c r="BB921" s="154"/>
      <c r="BC921" s="154"/>
      <c r="BD921" s="154"/>
      <c r="BE921" s="154"/>
      <c r="BF921" s="154"/>
      <c r="BG921" s="154"/>
      <c r="BH921" s="154"/>
      <c r="BI921" s="154"/>
      <c r="BJ921" s="154"/>
      <c r="BK921" s="154"/>
      <c r="BL921" s="154"/>
      <c r="BM921" s="154"/>
      <c r="BN921" s="154"/>
      <c r="BO921" s="154"/>
      <c r="BP921" s="154"/>
      <c r="BQ921" s="154"/>
      <c r="BR921" s="154"/>
      <c r="BS921" s="154"/>
      <c r="BT921" s="154"/>
      <c r="BU921" s="154"/>
      <c r="BV921" s="154"/>
    </row>
    <row r="922" spans="1:74" x14ac:dyDescent="0.25">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4"/>
      <c r="BT922" s="154"/>
      <c r="BU922" s="154"/>
      <c r="BV922" s="154"/>
    </row>
    <row r="923" spans="1:74" x14ac:dyDescent="0.25">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c r="BD923" s="154"/>
      <c r="BE923" s="154"/>
      <c r="BF923" s="154"/>
      <c r="BG923" s="154"/>
      <c r="BH923" s="154"/>
      <c r="BI923" s="154"/>
      <c r="BJ923" s="154"/>
      <c r="BK923" s="154"/>
      <c r="BL923" s="154"/>
      <c r="BM923" s="154"/>
      <c r="BN923" s="154"/>
      <c r="BO923" s="154"/>
      <c r="BP923" s="154"/>
      <c r="BQ923" s="154"/>
      <c r="BR923" s="154"/>
      <c r="BS923" s="154"/>
      <c r="BT923" s="154"/>
      <c r="BU923" s="154"/>
      <c r="BV923" s="154"/>
    </row>
    <row r="924" spans="1:74" x14ac:dyDescent="0.25">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row>
    <row r="925" spans="1:74" x14ac:dyDescent="0.25">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row>
    <row r="926" spans="1:74" x14ac:dyDescent="0.25">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row>
    <row r="927" spans="1:74" x14ac:dyDescent="0.25">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4"/>
      <c r="AY927" s="154"/>
      <c r="AZ927" s="154"/>
      <c r="BA927" s="154"/>
      <c r="BB927" s="154"/>
      <c r="BC927" s="154"/>
      <c r="BD927" s="154"/>
      <c r="BE927" s="154"/>
      <c r="BF927" s="154"/>
      <c r="BG927" s="154"/>
      <c r="BH927" s="154"/>
      <c r="BI927" s="154"/>
      <c r="BJ927" s="154"/>
      <c r="BK927" s="154"/>
      <c r="BL927" s="154"/>
      <c r="BM927" s="154"/>
      <c r="BN927" s="154"/>
      <c r="BO927" s="154"/>
      <c r="BP927" s="154"/>
      <c r="BQ927" s="154"/>
      <c r="BR927" s="154"/>
      <c r="BS927" s="154"/>
      <c r="BT927" s="154"/>
      <c r="BU927" s="154"/>
      <c r="BV927" s="154"/>
    </row>
    <row r="928" spans="1:74" x14ac:dyDescent="0.25">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row>
    <row r="929" spans="1:74" x14ac:dyDescent="0.25">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c r="BD929" s="154"/>
      <c r="BE929" s="154"/>
      <c r="BF929" s="154"/>
      <c r="BG929" s="154"/>
      <c r="BH929" s="154"/>
      <c r="BI929" s="154"/>
      <c r="BJ929" s="154"/>
      <c r="BK929" s="154"/>
      <c r="BL929" s="154"/>
      <c r="BM929" s="154"/>
      <c r="BN929" s="154"/>
      <c r="BO929" s="154"/>
      <c r="BP929" s="154"/>
      <c r="BQ929" s="154"/>
      <c r="BR929" s="154"/>
      <c r="BS929" s="154"/>
      <c r="BT929" s="154"/>
      <c r="BU929" s="154"/>
      <c r="BV929" s="154"/>
    </row>
    <row r="930" spans="1:74" x14ac:dyDescent="0.25">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c r="BD930" s="154"/>
      <c r="BE930" s="154"/>
      <c r="BF930" s="154"/>
      <c r="BG930" s="154"/>
      <c r="BH930" s="154"/>
      <c r="BI930" s="154"/>
      <c r="BJ930" s="154"/>
      <c r="BK930" s="154"/>
      <c r="BL930" s="154"/>
      <c r="BM930" s="154"/>
      <c r="BN930" s="154"/>
      <c r="BO930" s="154"/>
      <c r="BP930" s="154"/>
      <c r="BQ930" s="154"/>
      <c r="BR930" s="154"/>
      <c r="BS930" s="154"/>
      <c r="BT930" s="154"/>
      <c r="BU930" s="154"/>
      <c r="BV930" s="154"/>
    </row>
    <row r="931" spans="1:74" x14ac:dyDescent="0.25">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4"/>
      <c r="AY931" s="154"/>
      <c r="AZ931" s="154"/>
      <c r="BA931" s="154"/>
      <c r="BB931" s="154"/>
      <c r="BC931" s="154"/>
      <c r="BD931" s="154"/>
      <c r="BE931" s="154"/>
      <c r="BF931" s="154"/>
      <c r="BG931" s="154"/>
      <c r="BH931" s="154"/>
      <c r="BI931" s="154"/>
      <c r="BJ931" s="154"/>
      <c r="BK931" s="154"/>
      <c r="BL931" s="154"/>
      <c r="BM931" s="154"/>
      <c r="BN931" s="154"/>
      <c r="BO931" s="154"/>
      <c r="BP931" s="154"/>
      <c r="BQ931" s="154"/>
      <c r="BR931" s="154"/>
      <c r="BS931" s="154"/>
      <c r="BT931" s="154"/>
      <c r="BU931" s="154"/>
      <c r="BV931" s="154"/>
    </row>
    <row r="932" spans="1:74" x14ac:dyDescent="0.25">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row>
    <row r="933" spans="1:74" x14ac:dyDescent="0.25">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c r="BD933" s="154"/>
      <c r="BE933" s="154"/>
      <c r="BF933" s="154"/>
      <c r="BG933" s="154"/>
      <c r="BH933" s="154"/>
      <c r="BI933" s="154"/>
      <c r="BJ933" s="154"/>
      <c r="BK933" s="154"/>
      <c r="BL933" s="154"/>
      <c r="BM933" s="154"/>
      <c r="BN933" s="154"/>
      <c r="BO933" s="154"/>
      <c r="BP933" s="154"/>
      <c r="BQ933" s="154"/>
      <c r="BR933" s="154"/>
      <c r="BS933" s="154"/>
      <c r="BT933" s="154"/>
      <c r="BU933" s="154"/>
      <c r="BV933" s="154"/>
    </row>
    <row r="934" spans="1:74" x14ac:dyDescent="0.25">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c r="BD934" s="154"/>
      <c r="BE934" s="154"/>
      <c r="BF934" s="154"/>
      <c r="BG934" s="154"/>
      <c r="BH934" s="154"/>
      <c r="BI934" s="154"/>
      <c r="BJ934" s="154"/>
      <c r="BK934" s="154"/>
      <c r="BL934" s="154"/>
      <c r="BM934" s="154"/>
      <c r="BN934" s="154"/>
      <c r="BO934" s="154"/>
      <c r="BP934" s="154"/>
      <c r="BQ934" s="154"/>
      <c r="BR934" s="154"/>
      <c r="BS934" s="154"/>
      <c r="BT934" s="154"/>
      <c r="BU934" s="154"/>
      <c r="BV934" s="154"/>
    </row>
    <row r="935" spans="1:74" x14ac:dyDescent="0.25">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4"/>
      <c r="AY935" s="154"/>
      <c r="AZ935" s="154"/>
      <c r="BA935" s="154"/>
      <c r="BB935" s="154"/>
      <c r="BC935" s="154"/>
      <c r="BD935" s="154"/>
      <c r="BE935" s="154"/>
      <c r="BF935" s="154"/>
      <c r="BG935" s="154"/>
      <c r="BH935" s="154"/>
      <c r="BI935" s="154"/>
      <c r="BJ935" s="154"/>
      <c r="BK935" s="154"/>
      <c r="BL935" s="154"/>
      <c r="BM935" s="154"/>
      <c r="BN935" s="154"/>
      <c r="BO935" s="154"/>
      <c r="BP935" s="154"/>
      <c r="BQ935" s="154"/>
      <c r="BR935" s="154"/>
      <c r="BS935" s="154"/>
      <c r="BT935" s="154"/>
      <c r="BU935" s="154"/>
      <c r="BV935" s="154"/>
    </row>
    <row r="936" spans="1:74" x14ac:dyDescent="0.25">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row>
    <row r="937" spans="1:74" x14ac:dyDescent="0.25">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c r="BD937" s="154"/>
      <c r="BE937" s="154"/>
      <c r="BF937" s="154"/>
      <c r="BG937" s="154"/>
      <c r="BH937" s="154"/>
      <c r="BI937" s="154"/>
      <c r="BJ937" s="154"/>
      <c r="BK937" s="154"/>
      <c r="BL937" s="154"/>
      <c r="BM937" s="154"/>
      <c r="BN937" s="154"/>
      <c r="BO937" s="154"/>
      <c r="BP937" s="154"/>
      <c r="BQ937" s="154"/>
      <c r="BR937" s="154"/>
      <c r="BS937" s="154"/>
      <c r="BT937" s="154"/>
      <c r="BU937" s="154"/>
      <c r="BV937" s="154"/>
    </row>
    <row r="938" spans="1:74" x14ac:dyDescent="0.25">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c r="BD938" s="154"/>
      <c r="BE938" s="154"/>
      <c r="BF938" s="154"/>
      <c r="BG938" s="154"/>
      <c r="BH938" s="154"/>
      <c r="BI938" s="154"/>
      <c r="BJ938" s="154"/>
      <c r="BK938" s="154"/>
      <c r="BL938" s="154"/>
      <c r="BM938" s="154"/>
      <c r="BN938" s="154"/>
      <c r="BO938" s="154"/>
      <c r="BP938" s="154"/>
      <c r="BQ938" s="154"/>
      <c r="BR938" s="154"/>
      <c r="BS938" s="154"/>
      <c r="BT938" s="154"/>
      <c r="BU938" s="154"/>
      <c r="BV938" s="154"/>
    </row>
    <row r="939" spans="1:74" x14ac:dyDescent="0.25">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54"/>
      <c r="BD939" s="154"/>
      <c r="BE939" s="154"/>
      <c r="BF939" s="154"/>
      <c r="BG939" s="154"/>
      <c r="BH939" s="154"/>
      <c r="BI939" s="154"/>
      <c r="BJ939" s="154"/>
      <c r="BK939" s="154"/>
      <c r="BL939" s="154"/>
      <c r="BM939" s="154"/>
      <c r="BN939" s="154"/>
      <c r="BO939" s="154"/>
      <c r="BP939" s="154"/>
      <c r="BQ939" s="154"/>
      <c r="BR939" s="154"/>
      <c r="BS939" s="154"/>
      <c r="BT939" s="154"/>
      <c r="BU939" s="154"/>
      <c r="BV939" s="154"/>
    </row>
    <row r="940" spans="1:74" x14ac:dyDescent="0.25">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row>
    <row r="941" spans="1:74" x14ac:dyDescent="0.25">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c r="BD941" s="154"/>
      <c r="BE941" s="154"/>
      <c r="BF941" s="154"/>
      <c r="BG941" s="154"/>
      <c r="BH941" s="154"/>
      <c r="BI941" s="154"/>
      <c r="BJ941" s="154"/>
      <c r="BK941" s="154"/>
      <c r="BL941" s="154"/>
      <c r="BM941" s="154"/>
      <c r="BN941" s="154"/>
      <c r="BO941" s="154"/>
      <c r="BP941" s="154"/>
      <c r="BQ941" s="154"/>
      <c r="BR941" s="154"/>
      <c r="BS941" s="154"/>
      <c r="BT941" s="154"/>
      <c r="BU941" s="154"/>
      <c r="BV941" s="154"/>
    </row>
    <row r="942" spans="1:74" x14ac:dyDescent="0.25">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154"/>
      <c r="BJ942" s="154"/>
      <c r="BK942" s="154"/>
      <c r="BL942" s="154"/>
      <c r="BM942" s="154"/>
      <c r="BN942" s="154"/>
      <c r="BO942" s="154"/>
      <c r="BP942" s="154"/>
      <c r="BQ942" s="154"/>
      <c r="BR942" s="154"/>
      <c r="BS942" s="154"/>
      <c r="BT942" s="154"/>
      <c r="BU942" s="154"/>
      <c r="BV942" s="154"/>
    </row>
    <row r="943" spans="1:74" x14ac:dyDescent="0.25">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54"/>
      <c r="BD943" s="154"/>
      <c r="BE943" s="154"/>
      <c r="BF943" s="154"/>
      <c r="BG943" s="154"/>
      <c r="BH943" s="154"/>
      <c r="BI943" s="154"/>
      <c r="BJ943" s="154"/>
      <c r="BK943" s="154"/>
      <c r="BL943" s="154"/>
      <c r="BM943" s="154"/>
      <c r="BN943" s="154"/>
      <c r="BO943" s="154"/>
      <c r="BP943" s="154"/>
      <c r="BQ943" s="154"/>
      <c r="BR943" s="154"/>
      <c r="BS943" s="154"/>
      <c r="BT943" s="154"/>
      <c r="BU943" s="154"/>
      <c r="BV943" s="154"/>
    </row>
    <row r="944" spans="1:74" x14ac:dyDescent="0.25">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row>
    <row r="945" spans="1:74" x14ac:dyDescent="0.25">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c r="BD945" s="154"/>
      <c r="BE945" s="154"/>
      <c r="BF945" s="154"/>
      <c r="BG945" s="154"/>
      <c r="BH945" s="154"/>
      <c r="BI945" s="154"/>
      <c r="BJ945" s="154"/>
      <c r="BK945" s="154"/>
      <c r="BL945" s="154"/>
      <c r="BM945" s="154"/>
      <c r="BN945" s="154"/>
      <c r="BO945" s="154"/>
      <c r="BP945" s="154"/>
      <c r="BQ945" s="154"/>
      <c r="BR945" s="154"/>
      <c r="BS945" s="154"/>
      <c r="BT945" s="154"/>
      <c r="BU945" s="154"/>
      <c r="BV945" s="154"/>
    </row>
    <row r="946" spans="1:74" x14ac:dyDescent="0.25">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c r="BD946" s="154"/>
      <c r="BE946" s="154"/>
      <c r="BF946" s="154"/>
      <c r="BG946" s="154"/>
      <c r="BH946" s="154"/>
      <c r="BI946" s="154"/>
      <c r="BJ946" s="154"/>
      <c r="BK946" s="154"/>
      <c r="BL946" s="154"/>
      <c r="BM946" s="154"/>
      <c r="BN946" s="154"/>
      <c r="BO946" s="154"/>
      <c r="BP946" s="154"/>
      <c r="BQ946" s="154"/>
      <c r="BR946" s="154"/>
      <c r="BS946" s="154"/>
      <c r="BT946" s="154"/>
      <c r="BU946" s="154"/>
      <c r="BV946" s="154"/>
    </row>
    <row r="947" spans="1:74" x14ac:dyDescent="0.25">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4"/>
      <c r="AY947" s="154"/>
      <c r="AZ947" s="154"/>
      <c r="BA947" s="154"/>
      <c r="BB947" s="154"/>
      <c r="BC947" s="154"/>
      <c r="BD947" s="154"/>
      <c r="BE947" s="154"/>
      <c r="BF947" s="154"/>
      <c r="BG947" s="154"/>
      <c r="BH947" s="154"/>
      <c r="BI947" s="154"/>
      <c r="BJ947" s="154"/>
      <c r="BK947" s="154"/>
      <c r="BL947" s="154"/>
      <c r="BM947" s="154"/>
      <c r="BN947" s="154"/>
      <c r="BO947" s="154"/>
      <c r="BP947" s="154"/>
      <c r="BQ947" s="154"/>
      <c r="BR947" s="154"/>
      <c r="BS947" s="154"/>
      <c r="BT947" s="154"/>
      <c r="BU947" s="154"/>
      <c r="BV947" s="154"/>
    </row>
    <row r="948" spans="1:74" x14ac:dyDescent="0.25">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row>
    <row r="949" spans="1:74" x14ac:dyDescent="0.25">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c r="BD949" s="154"/>
      <c r="BE949" s="154"/>
      <c r="BF949" s="154"/>
      <c r="BG949" s="154"/>
      <c r="BH949" s="154"/>
      <c r="BI949" s="154"/>
      <c r="BJ949" s="154"/>
      <c r="BK949" s="154"/>
      <c r="BL949" s="154"/>
      <c r="BM949" s="154"/>
      <c r="BN949" s="154"/>
      <c r="BO949" s="154"/>
      <c r="BP949" s="154"/>
      <c r="BQ949" s="154"/>
      <c r="BR949" s="154"/>
      <c r="BS949" s="154"/>
      <c r="BT949" s="154"/>
      <c r="BU949" s="154"/>
      <c r="BV949" s="154"/>
    </row>
    <row r="950" spans="1:74" x14ac:dyDescent="0.25">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c r="BD950" s="154"/>
      <c r="BE950" s="154"/>
      <c r="BF950" s="154"/>
      <c r="BG950" s="154"/>
      <c r="BH950" s="154"/>
      <c r="BI950" s="154"/>
      <c r="BJ950" s="154"/>
      <c r="BK950" s="154"/>
      <c r="BL950" s="154"/>
      <c r="BM950" s="154"/>
      <c r="BN950" s="154"/>
      <c r="BO950" s="154"/>
      <c r="BP950" s="154"/>
      <c r="BQ950" s="154"/>
      <c r="BR950" s="154"/>
      <c r="BS950" s="154"/>
      <c r="BT950" s="154"/>
      <c r="BU950" s="154"/>
      <c r="BV950" s="154"/>
    </row>
    <row r="951" spans="1:74" x14ac:dyDescent="0.25">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4"/>
      <c r="AY951" s="154"/>
      <c r="AZ951" s="154"/>
      <c r="BA951" s="154"/>
      <c r="BB951" s="154"/>
      <c r="BC951" s="154"/>
      <c r="BD951" s="154"/>
      <c r="BE951" s="154"/>
      <c r="BF951" s="154"/>
      <c r="BG951" s="154"/>
      <c r="BH951" s="154"/>
      <c r="BI951" s="154"/>
      <c r="BJ951" s="154"/>
      <c r="BK951" s="154"/>
      <c r="BL951" s="154"/>
      <c r="BM951" s="154"/>
      <c r="BN951" s="154"/>
      <c r="BO951" s="154"/>
      <c r="BP951" s="154"/>
      <c r="BQ951" s="154"/>
      <c r="BR951" s="154"/>
      <c r="BS951" s="154"/>
      <c r="BT951" s="154"/>
      <c r="BU951" s="154"/>
      <c r="BV951" s="154"/>
    </row>
    <row r="952" spans="1:74" x14ac:dyDescent="0.25">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row>
    <row r="953" spans="1:74" x14ac:dyDescent="0.25">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c r="BD953" s="154"/>
      <c r="BE953" s="154"/>
      <c r="BF953" s="154"/>
      <c r="BG953" s="154"/>
      <c r="BH953" s="154"/>
      <c r="BI953" s="154"/>
      <c r="BJ953" s="154"/>
      <c r="BK953" s="154"/>
      <c r="BL953" s="154"/>
      <c r="BM953" s="154"/>
      <c r="BN953" s="154"/>
      <c r="BO953" s="154"/>
      <c r="BP953" s="154"/>
      <c r="BQ953" s="154"/>
      <c r="BR953" s="154"/>
      <c r="BS953" s="154"/>
      <c r="BT953" s="154"/>
      <c r="BU953" s="154"/>
      <c r="BV953" s="154"/>
    </row>
    <row r="954" spans="1:74" x14ac:dyDescent="0.25">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c r="BD954" s="154"/>
      <c r="BE954" s="154"/>
      <c r="BF954" s="154"/>
      <c r="BG954" s="154"/>
      <c r="BH954" s="154"/>
      <c r="BI954" s="154"/>
      <c r="BJ954" s="154"/>
      <c r="BK954" s="154"/>
      <c r="BL954" s="154"/>
      <c r="BM954" s="154"/>
      <c r="BN954" s="154"/>
      <c r="BO954" s="154"/>
      <c r="BP954" s="154"/>
      <c r="BQ954" s="154"/>
      <c r="BR954" s="154"/>
      <c r="BS954" s="154"/>
      <c r="BT954" s="154"/>
      <c r="BU954" s="154"/>
      <c r="BV954" s="154"/>
    </row>
    <row r="955" spans="1:74" x14ac:dyDescent="0.25">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4"/>
      <c r="AY955" s="154"/>
      <c r="AZ955" s="154"/>
      <c r="BA955" s="154"/>
      <c r="BB955" s="154"/>
      <c r="BC955" s="154"/>
      <c r="BD955" s="154"/>
      <c r="BE955" s="154"/>
      <c r="BF955" s="154"/>
      <c r="BG955" s="154"/>
      <c r="BH955" s="154"/>
      <c r="BI955" s="154"/>
      <c r="BJ955" s="154"/>
      <c r="BK955" s="154"/>
      <c r="BL955" s="154"/>
      <c r="BM955" s="154"/>
      <c r="BN955" s="154"/>
      <c r="BO955" s="154"/>
      <c r="BP955" s="154"/>
      <c r="BQ955" s="154"/>
      <c r="BR955" s="154"/>
      <c r="BS955" s="154"/>
      <c r="BT955" s="154"/>
      <c r="BU955" s="154"/>
      <c r="BV955" s="154"/>
    </row>
    <row r="956" spans="1:74" x14ac:dyDescent="0.25">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c r="BD956" s="154"/>
      <c r="BE956" s="154"/>
      <c r="BF956" s="154"/>
      <c r="BG956" s="154"/>
      <c r="BH956" s="154"/>
      <c r="BI956" s="154"/>
      <c r="BJ956" s="154"/>
      <c r="BK956" s="154"/>
      <c r="BL956" s="154"/>
      <c r="BM956" s="154"/>
      <c r="BN956" s="154"/>
      <c r="BO956" s="154"/>
      <c r="BP956" s="154"/>
      <c r="BQ956" s="154"/>
      <c r="BR956" s="154"/>
      <c r="BS956" s="154"/>
      <c r="BT956" s="154"/>
      <c r="BU956" s="154"/>
      <c r="BV956" s="154"/>
    </row>
    <row r="957" spans="1:74" x14ac:dyDescent="0.25">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c r="BD957" s="154"/>
      <c r="BE957" s="154"/>
      <c r="BF957" s="154"/>
      <c r="BG957" s="154"/>
      <c r="BH957" s="154"/>
      <c r="BI957" s="154"/>
      <c r="BJ957" s="154"/>
      <c r="BK957" s="154"/>
      <c r="BL957" s="154"/>
      <c r="BM957" s="154"/>
      <c r="BN957" s="154"/>
      <c r="BO957" s="154"/>
      <c r="BP957" s="154"/>
      <c r="BQ957" s="154"/>
      <c r="BR957" s="154"/>
      <c r="BS957" s="154"/>
      <c r="BT957" s="154"/>
      <c r="BU957" s="154"/>
      <c r="BV957" s="154"/>
    </row>
    <row r="958" spans="1:74" x14ac:dyDescent="0.25">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c r="BD958" s="154"/>
      <c r="BE958" s="154"/>
      <c r="BF958" s="154"/>
      <c r="BG958" s="154"/>
      <c r="BH958" s="154"/>
      <c r="BI958" s="154"/>
      <c r="BJ958" s="154"/>
      <c r="BK958" s="154"/>
      <c r="BL958" s="154"/>
      <c r="BM958" s="154"/>
      <c r="BN958" s="154"/>
      <c r="BO958" s="154"/>
      <c r="BP958" s="154"/>
      <c r="BQ958" s="154"/>
      <c r="BR958" s="154"/>
      <c r="BS958" s="154"/>
      <c r="BT958" s="154"/>
      <c r="BU958" s="154"/>
      <c r="BV958" s="154"/>
    </row>
    <row r="959" spans="1:74" x14ac:dyDescent="0.25">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4"/>
      <c r="AY959" s="154"/>
      <c r="AZ959" s="154"/>
      <c r="BA959" s="154"/>
      <c r="BB959" s="154"/>
      <c r="BC959" s="154"/>
      <c r="BD959" s="154"/>
      <c r="BE959" s="154"/>
      <c r="BF959" s="154"/>
      <c r="BG959" s="154"/>
      <c r="BH959" s="154"/>
      <c r="BI959" s="154"/>
      <c r="BJ959" s="154"/>
      <c r="BK959" s="154"/>
      <c r="BL959" s="154"/>
      <c r="BM959" s="154"/>
      <c r="BN959" s="154"/>
      <c r="BO959" s="154"/>
      <c r="BP959" s="154"/>
      <c r="BQ959" s="154"/>
      <c r="BR959" s="154"/>
      <c r="BS959" s="154"/>
      <c r="BT959" s="154"/>
      <c r="BU959" s="154"/>
      <c r="BV959" s="154"/>
    </row>
    <row r="960" spans="1:74" x14ac:dyDescent="0.25">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c r="BD960" s="154"/>
      <c r="BE960" s="154"/>
      <c r="BF960" s="154"/>
      <c r="BG960" s="154"/>
      <c r="BH960" s="154"/>
      <c r="BI960" s="154"/>
      <c r="BJ960" s="154"/>
      <c r="BK960" s="154"/>
      <c r="BL960" s="154"/>
      <c r="BM960" s="154"/>
      <c r="BN960" s="154"/>
      <c r="BO960" s="154"/>
      <c r="BP960" s="154"/>
      <c r="BQ960" s="154"/>
      <c r="BR960" s="154"/>
      <c r="BS960" s="154"/>
      <c r="BT960" s="154"/>
      <c r="BU960" s="154"/>
      <c r="BV960" s="154"/>
    </row>
    <row r="961" spans="1:74" x14ac:dyDescent="0.25">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c r="BD961" s="154"/>
      <c r="BE961" s="154"/>
      <c r="BF961" s="154"/>
      <c r="BG961" s="154"/>
      <c r="BH961" s="154"/>
      <c r="BI961" s="154"/>
      <c r="BJ961" s="154"/>
      <c r="BK961" s="154"/>
      <c r="BL961" s="154"/>
      <c r="BM961" s="154"/>
      <c r="BN961" s="154"/>
      <c r="BO961" s="154"/>
      <c r="BP961" s="154"/>
      <c r="BQ961" s="154"/>
      <c r="BR961" s="154"/>
      <c r="BS961" s="154"/>
      <c r="BT961" s="154"/>
      <c r="BU961" s="154"/>
      <c r="BV961" s="154"/>
    </row>
    <row r="962" spans="1:74" x14ac:dyDescent="0.25">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c r="BD962" s="154"/>
      <c r="BE962" s="154"/>
      <c r="BF962" s="154"/>
      <c r="BG962" s="154"/>
      <c r="BH962" s="154"/>
      <c r="BI962" s="154"/>
      <c r="BJ962" s="154"/>
      <c r="BK962" s="154"/>
      <c r="BL962" s="154"/>
      <c r="BM962" s="154"/>
      <c r="BN962" s="154"/>
      <c r="BO962" s="154"/>
      <c r="BP962" s="154"/>
      <c r="BQ962" s="154"/>
      <c r="BR962" s="154"/>
      <c r="BS962" s="154"/>
      <c r="BT962" s="154"/>
      <c r="BU962" s="154"/>
      <c r="BV962" s="154"/>
    </row>
    <row r="963" spans="1:74" x14ac:dyDescent="0.25">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4"/>
      <c r="AY963" s="154"/>
      <c r="AZ963" s="154"/>
      <c r="BA963" s="154"/>
      <c r="BB963" s="154"/>
      <c r="BC963" s="154"/>
      <c r="BD963" s="154"/>
      <c r="BE963" s="154"/>
      <c r="BF963" s="154"/>
      <c r="BG963" s="154"/>
      <c r="BH963" s="154"/>
      <c r="BI963" s="154"/>
      <c r="BJ963" s="154"/>
      <c r="BK963" s="154"/>
      <c r="BL963" s="154"/>
      <c r="BM963" s="154"/>
      <c r="BN963" s="154"/>
      <c r="BO963" s="154"/>
      <c r="BP963" s="154"/>
      <c r="BQ963" s="154"/>
      <c r="BR963" s="154"/>
      <c r="BS963" s="154"/>
      <c r="BT963" s="154"/>
      <c r="BU963" s="154"/>
      <c r="BV963" s="154"/>
    </row>
    <row r="964" spans="1:74" x14ac:dyDescent="0.25">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c r="BD964" s="154"/>
      <c r="BE964" s="154"/>
      <c r="BF964" s="154"/>
      <c r="BG964" s="154"/>
      <c r="BH964" s="154"/>
      <c r="BI964" s="154"/>
      <c r="BJ964" s="154"/>
      <c r="BK964" s="154"/>
      <c r="BL964" s="154"/>
      <c r="BM964" s="154"/>
      <c r="BN964" s="154"/>
      <c r="BO964" s="154"/>
      <c r="BP964" s="154"/>
      <c r="BQ964" s="154"/>
      <c r="BR964" s="154"/>
      <c r="BS964" s="154"/>
      <c r="BT964" s="154"/>
      <c r="BU964" s="154"/>
      <c r="BV964" s="154"/>
    </row>
    <row r="965" spans="1:74" x14ac:dyDescent="0.25">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c r="BD965" s="154"/>
      <c r="BE965" s="154"/>
      <c r="BF965" s="154"/>
      <c r="BG965" s="154"/>
      <c r="BH965" s="154"/>
      <c r="BI965" s="154"/>
      <c r="BJ965" s="154"/>
      <c r="BK965" s="154"/>
      <c r="BL965" s="154"/>
      <c r="BM965" s="154"/>
      <c r="BN965" s="154"/>
      <c r="BO965" s="154"/>
      <c r="BP965" s="154"/>
      <c r="BQ965" s="154"/>
      <c r="BR965" s="154"/>
      <c r="BS965" s="154"/>
      <c r="BT965" s="154"/>
      <c r="BU965" s="154"/>
      <c r="BV965" s="154"/>
    </row>
    <row r="966" spans="1:74" x14ac:dyDescent="0.25">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4"/>
      <c r="AY966" s="154"/>
      <c r="AZ966" s="154"/>
      <c r="BA966" s="154"/>
      <c r="BB966" s="154"/>
      <c r="BC966" s="154"/>
      <c r="BD966" s="154"/>
      <c r="BE966" s="154"/>
      <c r="BF966" s="154"/>
      <c r="BG966" s="154"/>
      <c r="BH966" s="154"/>
      <c r="BI966" s="154"/>
      <c r="BJ966" s="154"/>
      <c r="BK966" s="154"/>
      <c r="BL966" s="154"/>
      <c r="BM966" s="154"/>
      <c r="BN966" s="154"/>
      <c r="BO966" s="154"/>
      <c r="BP966" s="154"/>
      <c r="BQ966" s="154"/>
      <c r="BR966" s="154"/>
      <c r="BS966" s="154"/>
      <c r="BT966" s="154"/>
      <c r="BU966" s="154"/>
      <c r="BV966" s="154"/>
    </row>
    <row r="967" spans="1:74" x14ac:dyDescent="0.25">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c r="BD967" s="154"/>
      <c r="BE967" s="154"/>
      <c r="BF967" s="154"/>
      <c r="BG967" s="154"/>
      <c r="BH967" s="154"/>
      <c r="BI967" s="154"/>
      <c r="BJ967" s="154"/>
      <c r="BK967" s="154"/>
      <c r="BL967" s="154"/>
      <c r="BM967" s="154"/>
      <c r="BN967" s="154"/>
      <c r="BO967" s="154"/>
      <c r="BP967" s="154"/>
      <c r="BQ967" s="154"/>
      <c r="BR967" s="154"/>
      <c r="BS967" s="154"/>
      <c r="BT967" s="154"/>
      <c r="BU967" s="154"/>
      <c r="BV967" s="154"/>
    </row>
    <row r="968" spans="1:74" x14ac:dyDescent="0.25">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54"/>
      <c r="BD968" s="154"/>
      <c r="BE968" s="154"/>
      <c r="BF968" s="154"/>
      <c r="BG968" s="154"/>
      <c r="BH968" s="154"/>
      <c r="BI968" s="154"/>
      <c r="BJ968" s="154"/>
      <c r="BK968" s="154"/>
      <c r="BL968" s="154"/>
      <c r="BM968" s="154"/>
      <c r="BN968" s="154"/>
      <c r="BO968" s="154"/>
      <c r="BP968" s="154"/>
      <c r="BQ968" s="154"/>
      <c r="BR968" s="154"/>
      <c r="BS968" s="154"/>
      <c r="BT968" s="154"/>
      <c r="BU968" s="154"/>
      <c r="BV968" s="154"/>
    </row>
    <row r="969" spans="1:74" x14ac:dyDescent="0.25">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c r="BD969" s="154"/>
      <c r="BE969" s="154"/>
      <c r="BF969" s="154"/>
      <c r="BG969" s="154"/>
      <c r="BH969" s="154"/>
      <c r="BI969" s="154"/>
      <c r="BJ969" s="154"/>
      <c r="BK969" s="154"/>
      <c r="BL969" s="154"/>
      <c r="BM969" s="154"/>
      <c r="BN969" s="154"/>
      <c r="BO969" s="154"/>
      <c r="BP969" s="154"/>
      <c r="BQ969" s="154"/>
      <c r="BR969" s="154"/>
      <c r="BS969" s="154"/>
      <c r="BT969" s="154"/>
      <c r="BU969" s="154"/>
      <c r="BV969" s="154"/>
    </row>
    <row r="970" spans="1:74" x14ac:dyDescent="0.25">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c r="BD970" s="154"/>
      <c r="BE970" s="154"/>
      <c r="BF970" s="154"/>
      <c r="BG970" s="154"/>
      <c r="BH970" s="154"/>
      <c r="BI970" s="154"/>
      <c r="BJ970" s="154"/>
      <c r="BK970" s="154"/>
      <c r="BL970" s="154"/>
      <c r="BM970" s="154"/>
      <c r="BN970" s="154"/>
      <c r="BO970" s="154"/>
      <c r="BP970" s="154"/>
      <c r="BQ970" s="154"/>
      <c r="BR970" s="154"/>
      <c r="BS970" s="154"/>
      <c r="BT970" s="154"/>
      <c r="BU970" s="154"/>
      <c r="BV970" s="154"/>
    </row>
    <row r="971" spans="1:74" x14ac:dyDescent="0.25">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4"/>
      <c r="BH971" s="154"/>
      <c r="BI971" s="154"/>
      <c r="BJ971" s="154"/>
      <c r="BK971" s="154"/>
      <c r="BL971" s="154"/>
      <c r="BM971" s="154"/>
      <c r="BN971" s="154"/>
      <c r="BO971" s="154"/>
      <c r="BP971" s="154"/>
      <c r="BQ971" s="154"/>
      <c r="BR971" s="154"/>
      <c r="BS971" s="154"/>
      <c r="BT971" s="154"/>
      <c r="BU971" s="154"/>
      <c r="BV971" s="154"/>
    </row>
    <row r="972" spans="1:74" x14ac:dyDescent="0.25">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c r="BD972" s="154"/>
      <c r="BE972" s="154"/>
      <c r="BF972" s="154"/>
      <c r="BG972" s="154"/>
      <c r="BH972" s="154"/>
      <c r="BI972" s="154"/>
      <c r="BJ972" s="154"/>
      <c r="BK972" s="154"/>
      <c r="BL972" s="154"/>
      <c r="BM972" s="154"/>
      <c r="BN972" s="154"/>
      <c r="BO972" s="154"/>
      <c r="BP972" s="154"/>
      <c r="BQ972" s="154"/>
      <c r="BR972" s="154"/>
      <c r="BS972" s="154"/>
      <c r="BT972" s="154"/>
      <c r="BU972" s="154"/>
      <c r="BV972" s="154"/>
    </row>
    <row r="973" spans="1:74" x14ac:dyDescent="0.25">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c r="BD973" s="154"/>
      <c r="BE973" s="154"/>
      <c r="BF973" s="154"/>
      <c r="BG973" s="154"/>
      <c r="BH973" s="154"/>
      <c r="BI973" s="154"/>
      <c r="BJ973" s="154"/>
      <c r="BK973" s="154"/>
      <c r="BL973" s="154"/>
      <c r="BM973" s="154"/>
      <c r="BN973" s="154"/>
      <c r="BO973" s="154"/>
      <c r="BP973" s="154"/>
      <c r="BQ973" s="154"/>
      <c r="BR973" s="154"/>
      <c r="BS973" s="154"/>
      <c r="BT973" s="154"/>
      <c r="BU973" s="154"/>
      <c r="BV973" s="154"/>
    </row>
    <row r="974" spans="1:74" x14ac:dyDescent="0.25">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c r="BD974" s="154"/>
      <c r="BE974" s="154"/>
      <c r="BF974" s="154"/>
      <c r="BG974" s="154"/>
      <c r="BH974" s="154"/>
      <c r="BI974" s="154"/>
      <c r="BJ974" s="154"/>
      <c r="BK974" s="154"/>
      <c r="BL974" s="154"/>
      <c r="BM974" s="154"/>
      <c r="BN974" s="154"/>
      <c r="BO974" s="154"/>
      <c r="BP974" s="154"/>
      <c r="BQ974" s="154"/>
      <c r="BR974" s="154"/>
      <c r="BS974" s="154"/>
      <c r="BT974" s="154"/>
      <c r="BU974" s="154"/>
      <c r="BV974" s="154"/>
    </row>
    <row r="975" spans="1:74" x14ac:dyDescent="0.25">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c r="BD975" s="154"/>
      <c r="BE975" s="154"/>
      <c r="BF975" s="154"/>
      <c r="BG975" s="154"/>
      <c r="BH975" s="154"/>
      <c r="BI975" s="154"/>
      <c r="BJ975" s="154"/>
      <c r="BK975" s="154"/>
      <c r="BL975" s="154"/>
      <c r="BM975" s="154"/>
      <c r="BN975" s="154"/>
      <c r="BO975" s="154"/>
      <c r="BP975" s="154"/>
      <c r="BQ975" s="154"/>
      <c r="BR975" s="154"/>
      <c r="BS975" s="154"/>
      <c r="BT975" s="154"/>
      <c r="BU975" s="154"/>
      <c r="BV975" s="154"/>
    </row>
    <row r="976" spans="1:74" x14ac:dyDescent="0.25">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4"/>
      <c r="AY976" s="154"/>
      <c r="AZ976" s="154"/>
      <c r="BA976" s="154"/>
      <c r="BB976" s="154"/>
      <c r="BC976" s="154"/>
      <c r="BD976" s="154"/>
      <c r="BE976" s="154"/>
      <c r="BF976" s="154"/>
      <c r="BG976" s="154"/>
      <c r="BH976" s="154"/>
      <c r="BI976" s="154"/>
      <c r="BJ976" s="154"/>
      <c r="BK976" s="154"/>
      <c r="BL976" s="154"/>
      <c r="BM976" s="154"/>
      <c r="BN976" s="154"/>
      <c r="BO976" s="154"/>
      <c r="BP976" s="154"/>
      <c r="BQ976" s="154"/>
      <c r="BR976" s="154"/>
      <c r="BS976" s="154"/>
      <c r="BT976" s="154"/>
      <c r="BU976" s="154"/>
      <c r="BV976" s="154"/>
    </row>
    <row r="977" spans="1:74" x14ac:dyDescent="0.25">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54"/>
      <c r="BU977" s="154"/>
      <c r="BV977" s="154"/>
    </row>
    <row r="978" spans="1:74" x14ac:dyDescent="0.25">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54"/>
      <c r="BU978" s="154"/>
      <c r="BV978" s="154"/>
    </row>
    <row r="979" spans="1:74" x14ac:dyDescent="0.25">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54"/>
      <c r="BU979" s="154"/>
      <c r="BV979" s="154"/>
    </row>
    <row r="980" spans="1:74" x14ac:dyDescent="0.25">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4"/>
      <c r="AY980" s="154"/>
      <c r="AZ980" s="154"/>
      <c r="BA980" s="154"/>
      <c r="BB980" s="154"/>
      <c r="BC980" s="154"/>
      <c r="BD980" s="154"/>
      <c r="BE980" s="154"/>
      <c r="BF980" s="154"/>
      <c r="BG980" s="154"/>
      <c r="BH980" s="154"/>
      <c r="BI980" s="154"/>
      <c r="BJ980" s="154"/>
      <c r="BK980" s="154"/>
      <c r="BL980" s="154"/>
      <c r="BM980" s="154"/>
      <c r="BN980" s="154"/>
      <c r="BO980" s="154"/>
      <c r="BP980" s="154"/>
      <c r="BQ980" s="154"/>
      <c r="BR980" s="154"/>
      <c r="BS980" s="154"/>
      <c r="BT980" s="154"/>
      <c r="BU980" s="154"/>
      <c r="BV980" s="154"/>
    </row>
    <row r="981" spans="1:74" x14ac:dyDescent="0.25">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54"/>
      <c r="BU981" s="154"/>
      <c r="BV981" s="154"/>
    </row>
    <row r="982" spans="1:74" x14ac:dyDescent="0.25">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54"/>
      <c r="BU982" s="154"/>
      <c r="BV982" s="154"/>
    </row>
    <row r="983" spans="1:74" x14ac:dyDescent="0.25">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54"/>
      <c r="BU983" s="154"/>
      <c r="BV983" s="154"/>
    </row>
    <row r="984" spans="1:74" x14ac:dyDescent="0.25">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4"/>
      <c r="AL984" s="154"/>
      <c r="AM984" s="154"/>
      <c r="AN984" s="154"/>
      <c r="AO984" s="154"/>
      <c r="AP984" s="154"/>
      <c r="AQ984" s="154"/>
      <c r="AR984" s="154"/>
      <c r="AS984" s="154"/>
      <c r="AT984" s="154"/>
      <c r="AU984" s="154"/>
      <c r="AV984" s="154"/>
      <c r="AW984" s="154"/>
      <c r="AX984" s="154"/>
      <c r="AY984" s="154"/>
      <c r="AZ984" s="154"/>
      <c r="BA984" s="154"/>
      <c r="BB984" s="154"/>
      <c r="BC984" s="154"/>
      <c r="BD984" s="154"/>
      <c r="BE984" s="154"/>
      <c r="BF984" s="154"/>
      <c r="BG984" s="154"/>
      <c r="BH984" s="154"/>
      <c r="BI984" s="154"/>
      <c r="BJ984" s="154"/>
      <c r="BK984" s="154"/>
      <c r="BL984" s="154"/>
      <c r="BM984" s="154"/>
      <c r="BN984" s="154"/>
      <c r="BO984" s="154"/>
      <c r="BP984" s="154"/>
      <c r="BQ984" s="154"/>
      <c r="BR984" s="154"/>
      <c r="BS984" s="154"/>
      <c r="BT984" s="154"/>
      <c r="BU984" s="154"/>
      <c r="BV984" s="154"/>
    </row>
    <row r="985" spans="1:74" x14ac:dyDescent="0.25">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54"/>
      <c r="BU985" s="154"/>
      <c r="BV985" s="154"/>
    </row>
    <row r="986" spans="1:74" x14ac:dyDescent="0.25">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54"/>
      <c r="BU986" s="154"/>
      <c r="BV986" s="154"/>
    </row>
    <row r="987" spans="1:74" x14ac:dyDescent="0.25">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54"/>
      <c r="BU987" s="154"/>
      <c r="BV987" s="154"/>
    </row>
    <row r="988" spans="1:74" x14ac:dyDescent="0.25">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4"/>
      <c r="AL988" s="154"/>
      <c r="AM988" s="154"/>
      <c r="AN988" s="154"/>
      <c r="AO988" s="154"/>
      <c r="AP988" s="154"/>
      <c r="AQ988" s="154"/>
      <c r="AR988" s="154"/>
      <c r="AS988" s="154"/>
      <c r="AT988" s="154"/>
      <c r="AU988" s="154"/>
      <c r="AV988" s="154"/>
      <c r="AW988" s="154"/>
      <c r="AX988" s="154"/>
      <c r="AY988" s="154"/>
      <c r="AZ988" s="154"/>
      <c r="BA988" s="154"/>
      <c r="BB988" s="154"/>
      <c r="BC988" s="154"/>
      <c r="BD988" s="154"/>
      <c r="BE988" s="154"/>
      <c r="BF988" s="154"/>
      <c r="BG988" s="154"/>
      <c r="BH988" s="154"/>
      <c r="BI988" s="154"/>
      <c r="BJ988" s="154"/>
      <c r="BK988" s="154"/>
      <c r="BL988" s="154"/>
      <c r="BM988" s="154"/>
      <c r="BN988" s="154"/>
      <c r="BO988" s="154"/>
      <c r="BP988" s="154"/>
      <c r="BQ988" s="154"/>
      <c r="BR988" s="154"/>
      <c r="BS988" s="154"/>
      <c r="BT988" s="154"/>
      <c r="BU988" s="154"/>
      <c r="BV988" s="154"/>
    </row>
    <row r="989" spans="1:74" x14ac:dyDescent="0.25">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54"/>
      <c r="BU989" s="154"/>
      <c r="BV989" s="154"/>
    </row>
    <row r="990" spans="1:74" x14ac:dyDescent="0.25">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54"/>
      <c r="BU990" s="154"/>
      <c r="BV990" s="154"/>
    </row>
    <row r="991" spans="1:74" x14ac:dyDescent="0.25">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54"/>
      <c r="BU991" s="154"/>
      <c r="BV991" s="154"/>
    </row>
    <row r="992" spans="1:74" x14ac:dyDescent="0.25">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AN992" s="154"/>
      <c r="AO992" s="154"/>
      <c r="AP992" s="154"/>
      <c r="AQ992" s="154"/>
      <c r="AR992" s="154"/>
      <c r="AS992" s="154"/>
      <c r="AT992" s="154"/>
      <c r="AU992" s="154"/>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row>
    <row r="993" spans="1:74" x14ac:dyDescent="0.25">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54"/>
      <c r="BU993" s="154"/>
      <c r="BV993" s="154"/>
    </row>
    <row r="994" spans="1:74" x14ac:dyDescent="0.25">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54"/>
      <c r="BU994" s="154"/>
      <c r="BV994" s="154"/>
    </row>
    <row r="995" spans="1:74" x14ac:dyDescent="0.25">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54"/>
      <c r="BU995" s="154"/>
      <c r="BV995" s="154"/>
    </row>
    <row r="996" spans="1:74" x14ac:dyDescent="0.25">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4"/>
      <c r="AL996" s="154"/>
      <c r="AM996" s="154"/>
      <c r="AN996" s="154"/>
      <c r="AO996" s="154"/>
      <c r="AP996" s="154"/>
      <c r="AQ996" s="154"/>
      <c r="AR996" s="154"/>
      <c r="AS996" s="154"/>
      <c r="AT996" s="154"/>
      <c r="AU996" s="154"/>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54"/>
      <c r="BU996" s="154"/>
      <c r="BV996" s="154"/>
    </row>
    <row r="997" spans="1:74" x14ac:dyDescent="0.25">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54"/>
      <c r="BD997" s="154"/>
      <c r="BE997" s="154"/>
      <c r="BF997" s="154"/>
      <c r="BG997" s="154"/>
      <c r="BH997" s="154"/>
      <c r="BI997" s="154"/>
      <c r="BJ997" s="154"/>
      <c r="BK997" s="154"/>
      <c r="BL997" s="154"/>
      <c r="BM997" s="154"/>
      <c r="BN997" s="154"/>
      <c r="BO997" s="154"/>
      <c r="BP997" s="154"/>
      <c r="BQ997" s="154"/>
      <c r="BR997" s="154"/>
      <c r="BS997" s="154"/>
      <c r="BT997" s="154"/>
      <c r="BU997" s="154"/>
      <c r="BV997" s="154"/>
    </row>
    <row r="998" spans="1:74" x14ac:dyDescent="0.25">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4"/>
      <c r="AL998" s="154"/>
      <c r="AM998" s="154"/>
      <c r="AN998" s="154"/>
      <c r="AO998" s="154"/>
      <c r="AP998" s="154"/>
      <c r="AQ998" s="154"/>
      <c r="AR998" s="154"/>
      <c r="AS998" s="154"/>
      <c r="AT998" s="154"/>
      <c r="AU998" s="154"/>
      <c r="AV998" s="154"/>
      <c r="AW998" s="154"/>
      <c r="AX998" s="154"/>
      <c r="AY998" s="154"/>
      <c r="AZ998" s="154"/>
      <c r="BA998" s="154"/>
      <c r="BB998" s="154"/>
      <c r="BC998" s="154"/>
      <c r="BD998" s="154"/>
      <c r="BE998" s="154"/>
      <c r="BF998" s="154"/>
      <c r="BG998" s="154"/>
      <c r="BH998" s="154"/>
      <c r="BI998" s="154"/>
      <c r="BJ998" s="154"/>
      <c r="BK998" s="154"/>
      <c r="BL998" s="154"/>
      <c r="BM998" s="154"/>
      <c r="BN998" s="154"/>
      <c r="BO998" s="154"/>
      <c r="BP998" s="154"/>
      <c r="BQ998" s="154"/>
      <c r="BR998" s="154"/>
      <c r="BS998" s="154"/>
      <c r="BT998" s="154"/>
      <c r="BU998" s="154"/>
      <c r="BV998" s="154"/>
    </row>
    <row r="999" spans="1:74" x14ac:dyDescent="0.25">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AN999" s="154"/>
      <c r="AO999" s="154"/>
      <c r="AP999" s="154"/>
      <c r="AQ999" s="154"/>
      <c r="AR999" s="154"/>
      <c r="AS999" s="154"/>
      <c r="AT999" s="154"/>
      <c r="AU999" s="154"/>
      <c r="AV999" s="154"/>
      <c r="AW999" s="154"/>
      <c r="AX999" s="154"/>
      <c r="AY999" s="154"/>
      <c r="AZ999" s="154"/>
      <c r="BA999" s="154"/>
      <c r="BB999" s="154"/>
      <c r="BC999" s="154"/>
      <c r="BD999" s="154"/>
      <c r="BE999" s="154"/>
      <c r="BF999" s="154"/>
      <c r="BG999" s="154"/>
      <c r="BH999" s="154"/>
      <c r="BI999" s="154"/>
      <c r="BJ999" s="154"/>
      <c r="BK999" s="154"/>
      <c r="BL999" s="154"/>
      <c r="BM999" s="154"/>
      <c r="BN999" s="154"/>
      <c r="BO999" s="154"/>
      <c r="BP999" s="154"/>
      <c r="BQ999" s="154"/>
      <c r="BR999" s="154"/>
      <c r="BS999" s="154"/>
      <c r="BT999" s="154"/>
      <c r="BU999" s="154"/>
      <c r="BV999" s="154"/>
    </row>
    <row r="1000" spans="1:74" x14ac:dyDescent="0.25">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c r="AN1000" s="154"/>
      <c r="AO1000" s="154"/>
      <c r="AP1000" s="154"/>
      <c r="AQ1000" s="154"/>
      <c r="AR1000" s="154"/>
      <c r="AS1000" s="154"/>
      <c r="AT1000" s="154"/>
      <c r="AU1000" s="154"/>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54"/>
      <c r="BU1000" s="154"/>
      <c r="BV1000" s="154"/>
    </row>
    <row r="1001" spans="1:74" x14ac:dyDescent="0.25">
      <c r="A1001" s="154"/>
      <c r="B1001" s="154"/>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c r="BQ1001" s="154"/>
      <c r="BR1001" s="154"/>
      <c r="BS1001" s="154"/>
      <c r="BT1001" s="154"/>
      <c r="BU1001" s="154"/>
      <c r="BV1001" s="154"/>
    </row>
    <row r="1002" spans="1:74" x14ac:dyDescent="0.25">
      <c r="A1002" s="154"/>
      <c r="B1002" s="154"/>
      <c r="C1002" s="154"/>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AN1002" s="154"/>
      <c r="AO1002" s="154"/>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c r="BQ1002" s="154"/>
      <c r="BR1002" s="154"/>
      <c r="BS1002" s="154"/>
      <c r="BT1002" s="154"/>
      <c r="BU1002" s="154"/>
      <c r="BV1002" s="154"/>
    </row>
    <row r="1003" spans="1:74" x14ac:dyDescent="0.25">
      <c r="A1003" s="154"/>
      <c r="B1003" s="154"/>
      <c r="C1003" s="154"/>
      <c r="D1003" s="154"/>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AN1003" s="154"/>
      <c r="AO1003" s="154"/>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c r="BQ1003" s="154"/>
      <c r="BR1003" s="154"/>
      <c r="BS1003" s="154"/>
      <c r="BT1003" s="154"/>
      <c r="BU1003" s="154"/>
      <c r="BV1003" s="154"/>
    </row>
    <row r="1004" spans="1:74" x14ac:dyDescent="0.25">
      <c r="A1004" s="154"/>
      <c r="B1004" s="154"/>
      <c r="C1004" s="154"/>
      <c r="D1004" s="154"/>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AN1004" s="154"/>
      <c r="AO1004" s="154"/>
      <c r="AP1004" s="154"/>
      <c r="AQ1004" s="154"/>
      <c r="AR1004" s="154"/>
      <c r="AS1004" s="154"/>
      <c r="AT1004" s="154"/>
      <c r="AU1004" s="154"/>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54"/>
      <c r="BU1004" s="154"/>
      <c r="BV1004" s="154"/>
    </row>
    <row r="1005" spans="1:74" x14ac:dyDescent="0.25">
      <c r="A1005" s="154"/>
      <c r="B1005" s="154"/>
      <c r="C1005" s="154"/>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AN1005" s="154"/>
      <c r="AO1005" s="154"/>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c r="BQ1005" s="154"/>
      <c r="BR1005" s="154"/>
      <c r="BS1005" s="154"/>
      <c r="BT1005" s="154"/>
      <c r="BU1005" s="154"/>
      <c r="BV1005" s="154"/>
    </row>
    <row r="1006" spans="1:74" x14ac:dyDescent="0.25">
      <c r="A1006" s="154"/>
      <c r="B1006" s="154"/>
      <c r="C1006" s="154"/>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4"/>
      <c r="AL1006" s="154"/>
      <c r="AM1006" s="154"/>
      <c r="AN1006" s="154"/>
      <c r="AO1006" s="154"/>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c r="BQ1006" s="154"/>
      <c r="BR1006" s="154"/>
      <c r="BS1006" s="154"/>
      <c r="BT1006" s="154"/>
      <c r="BU1006" s="154"/>
      <c r="BV1006" s="154"/>
    </row>
    <row r="1007" spans="1:74" x14ac:dyDescent="0.25">
      <c r="A1007" s="154"/>
      <c r="B1007" s="154"/>
      <c r="C1007" s="154"/>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4"/>
      <c r="AL1007" s="154"/>
      <c r="AM1007" s="154"/>
      <c r="AN1007" s="154"/>
      <c r="AO1007" s="154"/>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c r="BI1007" s="154"/>
      <c r="BJ1007" s="154"/>
      <c r="BK1007" s="154"/>
      <c r="BL1007" s="154"/>
      <c r="BM1007" s="154"/>
      <c r="BN1007" s="154"/>
      <c r="BO1007" s="154"/>
      <c r="BP1007" s="154"/>
      <c r="BQ1007" s="154"/>
      <c r="BR1007" s="154"/>
      <c r="BS1007" s="154"/>
      <c r="BT1007" s="154"/>
      <c r="BU1007" s="154"/>
      <c r="BV1007" s="154"/>
    </row>
    <row r="1008" spans="1:74" x14ac:dyDescent="0.25">
      <c r="A1008" s="154"/>
      <c r="B1008" s="154"/>
      <c r="C1008" s="154"/>
      <c r="D1008" s="154"/>
      <c r="E1008" s="154"/>
      <c r="F1008" s="154"/>
      <c r="G1008" s="154"/>
      <c r="H1008" s="154"/>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G1008" s="154"/>
      <c r="AH1008" s="154"/>
      <c r="AI1008" s="154"/>
      <c r="AJ1008" s="154"/>
      <c r="AK1008" s="154"/>
      <c r="AL1008" s="154"/>
      <c r="AM1008" s="154"/>
      <c r="AN1008" s="154"/>
      <c r="AO1008" s="154"/>
      <c r="AP1008" s="154"/>
      <c r="AQ1008" s="154"/>
      <c r="AR1008" s="154"/>
      <c r="AS1008" s="154"/>
      <c r="AT1008" s="154"/>
      <c r="AU1008" s="154"/>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54"/>
      <c r="BU1008" s="154"/>
      <c r="BV1008" s="154"/>
    </row>
    <row r="1009" spans="1:74" x14ac:dyDescent="0.25">
      <c r="A1009" s="154"/>
      <c r="B1009" s="154"/>
      <c r="C1009" s="154"/>
      <c r="D1009" s="154"/>
      <c r="E1009" s="154"/>
      <c r="F1009" s="154"/>
      <c r="G1009" s="154"/>
      <c r="H1009" s="154"/>
      <c r="I1009" s="154"/>
      <c r="J1009" s="154"/>
      <c r="K1009" s="154"/>
      <c r="L1009" s="154"/>
      <c r="M1009" s="154"/>
      <c r="N1009" s="154"/>
      <c r="O1009" s="15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4"/>
      <c r="AL1009" s="154"/>
      <c r="AM1009" s="154"/>
      <c r="AN1009" s="154"/>
      <c r="AO1009" s="154"/>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c r="BI1009" s="154"/>
      <c r="BJ1009" s="154"/>
      <c r="BK1009" s="154"/>
      <c r="BL1009" s="154"/>
      <c r="BM1009" s="154"/>
      <c r="BN1009" s="154"/>
      <c r="BO1009" s="154"/>
      <c r="BP1009" s="154"/>
      <c r="BQ1009" s="154"/>
      <c r="BR1009" s="154"/>
      <c r="BS1009" s="154"/>
      <c r="BT1009" s="154"/>
      <c r="BU1009" s="154"/>
      <c r="BV1009" s="154"/>
    </row>
    <row r="1010" spans="1:74" x14ac:dyDescent="0.25">
      <c r="A1010" s="154"/>
      <c r="B1010" s="154"/>
      <c r="C1010" s="154"/>
      <c r="D1010" s="154"/>
      <c r="E1010" s="154"/>
      <c r="F1010" s="154"/>
      <c r="G1010" s="154"/>
      <c r="H1010" s="154"/>
      <c r="I1010" s="154"/>
      <c r="J1010" s="154"/>
      <c r="K1010" s="154"/>
      <c r="L1010" s="154"/>
      <c r="M1010" s="154"/>
      <c r="N1010" s="154"/>
      <c r="O1010" s="15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4"/>
      <c r="AL1010" s="154"/>
      <c r="AM1010" s="154"/>
      <c r="AN1010" s="154"/>
      <c r="AO1010" s="154"/>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c r="BI1010" s="154"/>
      <c r="BJ1010" s="154"/>
      <c r="BK1010" s="154"/>
      <c r="BL1010" s="154"/>
      <c r="BM1010" s="154"/>
      <c r="BN1010" s="154"/>
      <c r="BO1010" s="154"/>
      <c r="BP1010" s="154"/>
      <c r="BQ1010" s="154"/>
      <c r="BR1010" s="154"/>
      <c r="BS1010" s="154"/>
      <c r="BT1010" s="154"/>
      <c r="BU1010" s="154"/>
      <c r="BV1010" s="154"/>
    </row>
    <row r="1011" spans="1:74" x14ac:dyDescent="0.25">
      <c r="A1011" s="154"/>
      <c r="B1011" s="154"/>
      <c r="C1011" s="154"/>
      <c r="D1011" s="154"/>
      <c r="E1011" s="154"/>
      <c r="F1011" s="154"/>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4"/>
      <c r="AL1011" s="154"/>
      <c r="AM1011" s="154"/>
      <c r="AN1011" s="154"/>
      <c r="AO1011" s="154"/>
      <c r="AP1011" s="154"/>
      <c r="AQ1011" s="154"/>
      <c r="AR1011" s="154"/>
      <c r="AS1011" s="154"/>
      <c r="AT1011" s="154"/>
      <c r="AU1011" s="154"/>
      <c r="AV1011" s="154"/>
      <c r="AW1011" s="154"/>
      <c r="AX1011" s="154"/>
      <c r="AY1011" s="154"/>
      <c r="AZ1011" s="154"/>
      <c r="BA1011" s="154"/>
      <c r="BB1011" s="154"/>
      <c r="BC1011" s="154"/>
      <c r="BD1011" s="154"/>
      <c r="BE1011" s="154"/>
      <c r="BF1011" s="154"/>
      <c r="BG1011" s="154"/>
      <c r="BH1011" s="154"/>
      <c r="BI1011" s="154"/>
      <c r="BJ1011" s="154"/>
      <c r="BK1011" s="154"/>
      <c r="BL1011" s="154"/>
      <c r="BM1011" s="154"/>
      <c r="BN1011" s="154"/>
      <c r="BO1011" s="154"/>
      <c r="BP1011" s="154"/>
      <c r="BQ1011" s="154"/>
      <c r="BR1011" s="154"/>
      <c r="BS1011" s="154"/>
      <c r="BT1011" s="154"/>
      <c r="BU1011" s="154"/>
      <c r="BV1011" s="154"/>
    </row>
    <row r="1012" spans="1:74" x14ac:dyDescent="0.25">
      <c r="A1012" s="154"/>
      <c r="B1012" s="154"/>
      <c r="C1012" s="154"/>
      <c r="D1012" s="154"/>
      <c r="E1012" s="154"/>
      <c r="F1012" s="154"/>
      <c r="G1012" s="154"/>
      <c r="H1012" s="154"/>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G1012" s="154"/>
      <c r="AH1012" s="154"/>
      <c r="AI1012" s="154"/>
      <c r="AJ1012" s="154"/>
      <c r="AK1012" s="154"/>
      <c r="AL1012" s="154"/>
      <c r="AM1012" s="154"/>
      <c r="AN1012" s="154"/>
      <c r="AO1012" s="154"/>
      <c r="AP1012" s="154"/>
      <c r="AQ1012" s="154"/>
      <c r="AR1012" s="154"/>
      <c r="AS1012" s="154"/>
      <c r="AT1012" s="154"/>
      <c r="AU1012" s="154"/>
      <c r="AV1012" s="154"/>
      <c r="AW1012" s="154"/>
      <c r="AX1012" s="154"/>
      <c r="AY1012" s="154"/>
      <c r="AZ1012" s="154"/>
      <c r="BA1012" s="154"/>
      <c r="BB1012" s="154"/>
      <c r="BC1012" s="154"/>
      <c r="BD1012" s="154"/>
      <c r="BE1012" s="154"/>
      <c r="BF1012" s="154"/>
      <c r="BG1012" s="154"/>
      <c r="BH1012" s="154"/>
      <c r="BI1012" s="154"/>
      <c r="BJ1012" s="154"/>
      <c r="BK1012" s="154"/>
      <c r="BL1012" s="154"/>
      <c r="BM1012" s="154"/>
      <c r="BN1012" s="154"/>
      <c r="BO1012" s="154"/>
      <c r="BP1012" s="154"/>
      <c r="BQ1012" s="154"/>
      <c r="BR1012" s="154"/>
      <c r="BS1012" s="154"/>
      <c r="BT1012" s="154"/>
      <c r="BU1012" s="154"/>
      <c r="BV1012" s="154"/>
    </row>
    <row r="1013" spans="1:74" x14ac:dyDescent="0.25">
      <c r="A1013" s="154"/>
      <c r="B1013" s="154"/>
      <c r="C1013" s="154"/>
      <c r="D1013" s="154"/>
      <c r="E1013" s="154"/>
      <c r="F1013" s="154"/>
      <c r="G1013" s="154"/>
      <c r="H1013" s="154"/>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G1013" s="154"/>
      <c r="AH1013" s="154"/>
      <c r="AI1013" s="154"/>
      <c r="AJ1013" s="154"/>
      <c r="AK1013" s="154"/>
      <c r="AL1013" s="154"/>
      <c r="AM1013" s="154"/>
      <c r="AN1013" s="154"/>
      <c r="AO1013" s="154"/>
      <c r="AP1013" s="154"/>
      <c r="AQ1013" s="154"/>
      <c r="AR1013" s="154"/>
      <c r="AS1013" s="154"/>
      <c r="AT1013" s="154"/>
      <c r="AU1013" s="154"/>
      <c r="AV1013" s="154"/>
      <c r="AW1013" s="154"/>
      <c r="AX1013" s="154"/>
      <c r="AY1013" s="154"/>
      <c r="AZ1013" s="154"/>
      <c r="BA1013" s="154"/>
      <c r="BB1013" s="154"/>
      <c r="BC1013" s="154"/>
      <c r="BD1013" s="154"/>
      <c r="BE1013" s="154"/>
      <c r="BF1013" s="154"/>
      <c r="BG1013" s="154"/>
      <c r="BH1013" s="154"/>
      <c r="BI1013" s="154"/>
      <c r="BJ1013" s="154"/>
      <c r="BK1013" s="154"/>
      <c r="BL1013" s="154"/>
      <c r="BM1013" s="154"/>
      <c r="BN1013" s="154"/>
      <c r="BO1013" s="154"/>
      <c r="BP1013" s="154"/>
      <c r="BQ1013" s="154"/>
      <c r="BR1013" s="154"/>
      <c r="BS1013" s="154"/>
      <c r="BT1013" s="154"/>
      <c r="BU1013" s="154"/>
      <c r="BV1013" s="154"/>
    </row>
    <row r="1014" spans="1:74" x14ac:dyDescent="0.25">
      <c r="A1014" s="154"/>
      <c r="B1014" s="154"/>
      <c r="C1014" s="154"/>
      <c r="D1014" s="154"/>
      <c r="E1014" s="154"/>
      <c r="F1014" s="154"/>
      <c r="G1014" s="154"/>
      <c r="H1014" s="154"/>
      <c r="I1014" s="154"/>
      <c r="J1014" s="154"/>
      <c r="K1014" s="154"/>
      <c r="L1014" s="154"/>
      <c r="M1014" s="154"/>
      <c r="N1014" s="154"/>
      <c r="O1014" s="154"/>
      <c r="P1014" s="154"/>
      <c r="Q1014" s="154"/>
      <c r="R1014" s="154"/>
      <c r="S1014" s="154"/>
      <c r="T1014" s="154"/>
      <c r="U1014" s="154"/>
      <c r="V1014" s="154"/>
      <c r="W1014" s="154"/>
      <c r="X1014" s="154"/>
      <c r="Y1014" s="154"/>
      <c r="Z1014" s="154"/>
      <c r="AA1014" s="154"/>
      <c r="AB1014" s="154"/>
      <c r="AC1014" s="154"/>
      <c r="AD1014" s="154"/>
      <c r="AE1014" s="154"/>
      <c r="AF1014" s="154"/>
      <c r="AG1014" s="154"/>
      <c r="AH1014" s="154"/>
      <c r="AI1014" s="154"/>
      <c r="AJ1014" s="154"/>
      <c r="AK1014" s="154"/>
      <c r="AL1014" s="154"/>
      <c r="AM1014" s="154"/>
      <c r="AN1014" s="154"/>
      <c r="AO1014" s="154"/>
      <c r="AP1014" s="154"/>
      <c r="AQ1014" s="154"/>
      <c r="AR1014" s="154"/>
      <c r="AS1014" s="154"/>
      <c r="AT1014" s="154"/>
      <c r="AU1014" s="154"/>
      <c r="AV1014" s="154"/>
      <c r="AW1014" s="154"/>
      <c r="AX1014" s="154"/>
      <c r="AY1014" s="154"/>
      <c r="AZ1014" s="154"/>
      <c r="BA1014" s="154"/>
      <c r="BB1014" s="154"/>
      <c r="BC1014" s="154"/>
      <c r="BD1014" s="154"/>
      <c r="BE1014" s="154"/>
      <c r="BF1014" s="154"/>
      <c r="BG1014" s="154"/>
      <c r="BH1014" s="154"/>
      <c r="BI1014" s="154"/>
      <c r="BJ1014" s="154"/>
      <c r="BK1014" s="154"/>
      <c r="BL1014" s="154"/>
      <c r="BM1014" s="154"/>
      <c r="BN1014" s="154"/>
      <c r="BO1014" s="154"/>
      <c r="BP1014" s="154"/>
      <c r="BQ1014" s="154"/>
      <c r="BR1014" s="154"/>
      <c r="BS1014" s="154"/>
      <c r="BT1014" s="154"/>
      <c r="BU1014" s="154"/>
      <c r="BV1014" s="154"/>
    </row>
    <row r="1015" spans="1:74" x14ac:dyDescent="0.25">
      <c r="A1015" s="154"/>
      <c r="B1015" s="154"/>
      <c r="C1015" s="154"/>
      <c r="D1015" s="154"/>
      <c r="E1015" s="154"/>
      <c r="F1015" s="154"/>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154"/>
      <c r="AF1015" s="154"/>
      <c r="AG1015" s="154"/>
      <c r="AH1015" s="154"/>
      <c r="AI1015" s="154"/>
      <c r="AJ1015" s="154"/>
      <c r="AK1015" s="154"/>
      <c r="AL1015" s="154"/>
      <c r="AM1015" s="154"/>
      <c r="AN1015" s="154"/>
      <c r="AO1015" s="154"/>
      <c r="AP1015" s="154"/>
      <c r="AQ1015" s="154"/>
      <c r="AR1015" s="154"/>
      <c r="AS1015" s="154"/>
      <c r="AT1015" s="154"/>
      <c r="AU1015" s="154"/>
      <c r="AV1015" s="154"/>
      <c r="AW1015" s="154"/>
      <c r="AX1015" s="154"/>
      <c r="AY1015" s="154"/>
      <c r="AZ1015" s="154"/>
      <c r="BA1015" s="154"/>
      <c r="BB1015" s="154"/>
      <c r="BC1015" s="154"/>
      <c r="BD1015" s="154"/>
      <c r="BE1015" s="154"/>
      <c r="BF1015" s="154"/>
      <c r="BG1015" s="154"/>
      <c r="BH1015" s="154"/>
      <c r="BI1015" s="154"/>
      <c r="BJ1015" s="154"/>
      <c r="BK1015" s="154"/>
      <c r="BL1015" s="154"/>
      <c r="BM1015" s="154"/>
      <c r="BN1015" s="154"/>
      <c r="BO1015" s="154"/>
      <c r="BP1015" s="154"/>
      <c r="BQ1015" s="154"/>
      <c r="BR1015" s="154"/>
      <c r="BS1015" s="154"/>
      <c r="BT1015" s="154"/>
      <c r="BU1015" s="154"/>
      <c r="BV1015" s="154"/>
    </row>
    <row r="1016" spans="1:74" x14ac:dyDescent="0.25">
      <c r="A1016" s="154"/>
      <c r="B1016" s="154"/>
      <c r="C1016" s="154"/>
      <c r="D1016" s="154"/>
      <c r="E1016" s="154"/>
      <c r="F1016" s="154"/>
      <c r="G1016" s="154"/>
      <c r="H1016" s="154"/>
      <c r="I1016" s="154"/>
      <c r="J1016" s="154"/>
      <c r="K1016" s="154"/>
      <c r="L1016" s="154"/>
      <c r="M1016" s="154"/>
      <c r="N1016" s="154"/>
      <c r="O1016" s="154"/>
      <c r="P1016" s="154"/>
      <c r="Q1016" s="154"/>
      <c r="R1016" s="154"/>
      <c r="S1016" s="154"/>
      <c r="T1016" s="154"/>
      <c r="U1016" s="154"/>
      <c r="V1016" s="154"/>
      <c r="W1016" s="154"/>
      <c r="X1016" s="154"/>
      <c r="Y1016" s="154"/>
      <c r="Z1016" s="154"/>
      <c r="AA1016" s="154"/>
      <c r="AB1016" s="154"/>
      <c r="AC1016" s="154"/>
      <c r="AD1016" s="154"/>
      <c r="AE1016" s="154"/>
      <c r="AF1016" s="154"/>
      <c r="AG1016" s="154"/>
      <c r="AH1016" s="154"/>
      <c r="AI1016" s="154"/>
      <c r="AJ1016" s="154"/>
      <c r="AK1016" s="154"/>
      <c r="AL1016" s="154"/>
      <c r="AM1016" s="154"/>
      <c r="AN1016" s="154"/>
      <c r="AO1016" s="154"/>
      <c r="AP1016" s="154"/>
      <c r="AQ1016" s="154"/>
      <c r="AR1016" s="154"/>
      <c r="AS1016" s="154"/>
      <c r="AT1016" s="154"/>
      <c r="AU1016" s="154"/>
      <c r="AV1016" s="154"/>
      <c r="AW1016" s="154"/>
      <c r="AX1016" s="154"/>
      <c r="AY1016" s="154"/>
      <c r="AZ1016" s="154"/>
      <c r="BA1016" s="154"/>
      <c r="BB1016" s="154"/>
      <c r="BC1016" s="154"/>
      <c r="BD1016" s="154"/>
      <c r="BE1016" s="154"/>
      <c r="BF1016" s="154"/>
      <c r="BG1016" s="154"/>
      <c r="BH1016" s="154"/>
      <c r="BI1016" s="154"/>
      <c r="BJ1016" s="154"/>
      <c r="BK1016" s="154"/>
      <c r="BL1016" s="154"/>
      <c r="BM1016" s="154"/>
      <c r="BN1016" s="154"/>
      <c r="BO1016" s="154"/>
      <c r="BP1016" s="154"/>
      <c r="BQ1016" s="154"/>
      <c r="BR1016" s="154"/>
      <c r="BS1016" s="154"/>
      <c r="BT1016" s="154"/>
      <c r="BU1016" s="154"/>
      <c r="BV1016" s="154"/>
    </row>
    <row r="1017" spans="1:74" x14ac:dyDescent="0.25">
      <c r="A1017" s="154"/>
      <c r="B1017" s="154"/>
      <c r="C1017" s="154"/>
      <c r="D1017" s="154"/>
      <c r="E1017" s="154"/>
      <c r="F1017" s="154"/>
      <c r="G1017" s="154"/>
      <c r="H1017" s="154"/>
      <c r="I1017" s="154"/>
      <c r="J1017" s="154"/>
      <c r="K1017" s="154"/>
      <c r="L1017" s="154"/>
      <c r="M1017" s="154"/>
      <c r="N1017" s="154"/>
      <c r="O1017" s="154"/>
      <c r="P1017" s="154"/>
      <c r="Q1017" s="154"/>
      <c r="R1017" s="154"/>
      <c r="S1017" s="154"/>
      <c r="T1017" s="154"/>
      <c r="U1017" s="154"/>
      <c r="V1017" s="154"/>
      <c r="W1017" s="154"/>
      <c r="X1017" s="154"/>
      <c r="Y1017" s="154"/>
      <c r="Z1017" s="154"/>
      <c r="AA1017" s="154"/>
      <c r="AB1017" s="154"/>
      <c r="AC1017" s="154"/>
      <c r="AD1017" s="154"/>
      <c r="AE1017" s="154"/>
      <c r="AF1017" s="154"/>
      <c r="AG1017" s="154"/>
      <c r="AH1017" s="154"/>
      <c r="AI1017" s="154"/>
      <c r="AJ1017" s="154"/>
      <c r="AK1017" s="154"/>
      <c r="AL1017" s="154"/>
      <c r="AM1017" s="154"/>
      <c r="AN1017" s="154"/>
      <c r="AO1017" s="154"/>
      <c r="AP1017" s="154"/>
      <c r="AQ1017" s="154"/>
      <c r="AR1017" s="154"/>
      <c r="AS1017" s="154"/>
      <c r="AT1017" s="154"/>
      <c r="AU1017" s="154"/>
      <c r="AV1017" s="154"/>
      <c r="AW1017" s="154"/>
      <c r="AX1017" s="154"/>
      <c r="AY1017" s="154"/>
      <c r="AZ1017" s="154"/>
      <c r="BA1017" s="154"/>
      <c r="BB1017" s="154"/>
      <c r="BC1017" s="154"/>
      <c r="BD1017" s="154"/>
      <c r="BE1017" s="154"/>
      <c r="BF1017" s="154"/>
      <c r="BG1017" s="154"/>
      <c r="BH1017" s="154"/>
      <c r="BI1017" s="154"/>
      <c r="BJ1017" s="154"/>
      <c r="BK1017" s="154"/>
      <c r="BL1017" s="154"/>
      <c r="BM1017" s="154"/>
      <c r="BN1017" s="154"/>
      <c r="BO1017" s="154"/>
      <c r="BP1017" s="154"/>
      <c r="BQ1017" s="154"/>
      <c r="BR1017" s="154"/>
      <c r="BS1017" s="154"/>
      <c r="BT1017" s="154"/>
      <c r="BU1017" s="154"/>
      <c r="BV1017" s="154"/>
    </row>
    <row r="1018" spans="1:74" x14ac:dyDescent="0.25">
      <c r="A1018" s="154"/>
      <c r="B1018" s="154"/>
      <c r="C1018" s="154"/>
      <c r="D1018" s="154"/>
      <c r="E1018" s="154"/>
      <c r="F1018" s="154"/>
      <c r="G1018" s="154"/>
      <c r="H1018" s="154"/>
      <c r="I1018" s="154"/>
      <c r="J1018" s="154"/>
      <c r="K1018" s="154"/>
      <c r="L1018" s="154"/>
      <c r="M1018" s="154"/>
      <c r="N1018" s="154"/>
      <c r="O1018" s="154"/>
      <c r="P1018" s="154"/>
      <c r="Q1018" s="154"/>
      <c r="R1018" s="154"/>
      <c r="S1018" s="154"/>
      <c r="T1018" s="154"/>
      <c r="U1018" s="154"/>
      <c r="V1018" s="154"/>
      <c r="W1018" s="154"/>
      <c r="X1018" s="154"/>
      <c r="Y1018" s="154"/>
      <c r="Z1018" s="154"/>
      <c r="AA1018" s="154"/>
      <c r="AB1018" s="154"/>
      <c r="AC1018" s="154"/>
      <c r="AD1018" s="154"/>
      <c r="AE1018" s="154"/>
      <c r="AF1018" s="154"/>
      <c r="AG1018" s="154"/>
      <c r="AH1018" s="154"/>
      <c r="AI1018" s="154"/>
      <c r="AJ1018" s="154"/>
      <c r="AK1018" s="154"/>
      <c r="AL1018" s="154"/>
      <c r="AM1018" s="154"/>
      <c r="AN1018" s="154"/>
      <c r="AO1018" s="154"/>
      <c r="AP1018" s="154"/>
      <c r="AQ1018" s="154"/>
      <c r="AR1018" s="154"/>
      <c r="AS1018" s="154"/>
      <c r="AT1018" s="154"/>
      <c r="AU1018" s="154"/>
      <c r="AV1018" s="154"/>
      <c r="AW1018" s="154"/>
      <c r="AX1018" s="154"/>
      <c r="AY1018" s="154"/>
      <c r="AZ1018" s="154"/>
      <c r="BA1018" s="154"/>
      <c r="BB1018" s="154"/>
      <c r="BC1018" s="154"/>
      <c r="BD1018" s="154"/>
      <c r="BE1018" s="154"/>
      <c r="BF1018" s="154"/>
      <c r="BG1018" s="154"/>
      <c r="BH1018" s="154"/>
      <c r="BI1018" s="154"/>
      <c r="BJ1018" s="154"/>
      <c r="BK1018" s="154"/>
      <c r="BL1018" s="154"/>
      <c r="BM1018" s="154"/>
      <c r="BN1018" s="154"/>
      <c r="BO1018" s="154"/>
      <c r="BP1018" s="154"/>
      <c r="BQ1018" s="154"/>
      <c r="BR1018" s="154"/>
      <c r="BS1018" s="154"/>
      <c r="BT1018" s="154"/>
      <c r="BU1018" s="154"/>
      <c r="BV1018" s="154"/>
    </row>
    <row r="1019" spans="1:74" x14ac:dyDescent="0.25">
      <c r="A1019" s="154"/>
      <c r="B1019" s="154"/>
      <c r="C1019" s="154"/>
      <c r="D1019" s="154"/>
      <c r="E1019" s="154"/>
      <c r="F1019" s="154"/>
      <c r="G1019" s="154"/>
      <c r="H1019" s="154"/>
      <c r="I1019" s="154"/>
      <c r="J1019" s="154"/>
      <c r="K1019" s="154"/>
      <c r="L1019" s="154"/>
      <c r="M1019" s="154"/>
      <c r="N1019" s="154"/>
      <c r="O1019" s="154"/>
      <c r="P1019" s="154"/>
      <c r="Q1019" s="154"/>
      <c r="R1019" s="154"/>
      <c r="S1019" s="154"/>
      <c r="T1019" s="154"/>
      <c r="U1019" s="154"/>
      <c r="V1019" s="154"/>
      <c r="W1019" s="154"/>
      <c r="X1019" s="154"/>
      <c r="Y1019" s="154"/>
      <c r="Z1019" s="154"/>
      <c r="AA1019" s="154"/>
      <c r="AB1019" s="154"/>
      <c r="AC1019" s="154"/>
      <c r="AD1019" s="154"/>
      <c r="AE1019" s="154"/>
      <c r="AF1019" s="154"/>
      <c r="AG1019" s="154"/>
      <c r="AH1019" s="154"/>
      <c r="AI1019" s="154"/>
      <c r="AJ1019" s="154"/>
      <c r="AK1019" s="154"/>
      <c r="AL1019" s="154"/>
      <c r="AM1019" s="154"/>
      <c r="AN1019" s="154"/>
      <c r="AO1019" s="154"/>
      <c r="AP1019" s="154"/>
      <c r="AQ1019" s="154"/>
      <c r="AR1019" s="154"/>
      <c r="AS1019" s="154"/>
      <c r="AT1019" s="154"/>
      <c r="AU1019" s="154"/>
      <c r="AV1019" s="154"/>
      <c r="AW1019" s="154"/>
      <c r="AX1019" s="154"/>
      <c r="AY1019" s="154"/>
      <c r="AZ1019" s="154"/>
      <c r="BA1019" s="154"/>
      <c r="BB1019" s="154"/>
      <c r="BC1019" s="154"/>
      <c r="BD1019" s="154"/>
      <c r="BE1019" s="154"/>
      <c r="BF1019" s="154"/>
      <c r="BG1019" s="154"/>
      <c r="BH1019" s="154"/>
      <c r="BI1019" s="154"/>
      <c r="BJ1019" s="154"/>
      <c r="BK1019" s="154"/>
      <c r="BL1019" s="154"/>
      <c r="BM1019" s="154"/>
      <c r="BN1019" s="154"/>
      <c r="BO1019" s="154"/>
      <c r="BP1019" s="154"/>
      <c r="BQ1019" s="154"/>
      <c r="BR1019" s="154"/>
      <c r="BS1019" s="154"/>
      <c r="BT1019" s="154"/>
      <c r="BU1019" s="154"/>
      <c r="BV1019" s="154"/>
    </row>
    <row r="1020" spans="1:74" x14ac:dyDescent="0.25">
      <c r="A1020" s="154"/>
      <c r="B1020" s="154"/>
      <c r="C1020" s="154"/>
      <c r="D1020" s="154"/>
      <c r="E1020" s="154"/>
      <c r="F1020" s="154"/>
      <c r="G1020" s="154"/>
      <c r="H1020" s="154"/>
      <c r="I1020" s="154"/>
      <c r="J1020" s="154"/>
      <c r="K1020" s="154"/>
      <c r="L1020" s="154"/>
      <c r="M1020" s="154"/>
      <c r="N1020" s="154"/>
      <c r="O1020" s="154"/>
      <c r="P1020" s="154"/>
      <c r="Q1020" s="154"/>
      <c r="R1020" s="154"/>
      <c r="S1020" s="154"/>
      <c r="T1020" s="154"/>
      <c r="U1020" s="154"/>
      <c r="V1020" s="154"/>
      <c r="W1020" s="154"/>
      <c r="X1020" s="154"/>
      <c r="Y1020" s="154"/>
      <c r="Z1020" s="154"/>
      <c r="AA1020" s="154"/>
      <c r="AB1020" s="154"/>
      <c r="AC1020" s="154"/>
      <c r="AD1020" s="154"/>
      <c r="AE1020" s="154"/>
      <c r="AF1020" s="154"/>
      <c r="AG1020" s="154"/>
      <c r="AH1020" s="154"/>
      <c r="AI1020" s="154"/>
      <c r="AJ1020" s="154"/>
      <c r="AK1020" s="154"/>
      <c r="AL1020" s="154"/>
      <c r="AM1020" s="154"/>
      <c r="AN1020" s="154"/>
      <c r="AO1020" s="154"/>
      <c r="AP1020" s="154"/>
      <c r="AQ1020" s="154"/>
      <c r="AR1020" s="154"/>
      <c r="AS1020" s="154"/>
      <c r="AT1020" s="154"/>
      <c r="AU1020" s="154"/>
      <c r="AV1020" s="154"/>
      <c r="AW1020" s="154"/>
      <c r="AX1020" s="154"/>
      <c r="AY1020" s="154"/>
      <c r="AZ1020" s="154"/>
      <c r="BA1020" s="154"/>
      <c r="BB1020" s="154"/>
      <c r="BC1020" s="154"/>
      <c r="BD1020" s="154"/>
      <c r="BE1020" s="154"/>
      <c r="BF1020" s="154"/>
      <c r="BG1020" s="154"/>
      <c r="BH1020" s="154"/>
      <c r="BI1020" s="154"/>
      <c r="BJ1020" s="154"/>
      <c r="BK1020" s="154"/>
      <c r="BL1020" s="154"/>
      <c r="BM1020" s="154"/>
      <c r="BN1020" s="154"/>
      <c r="BO1020" s="154"/>
      <c r="BP1020" s="154"/>
      <c r="BQ1020" s="154"/>
      <c r="BR1020" s="154"/>
      <c r="BS1020" s="154"/>
      <c r="BT1020" s="154"/>
      <c r="BU1020" s="154"/>
      <c r="BV1020" s="154"/>
    </row>
    <row r="1021" spans="1:74" x14ac:dyDescent="0.25">
      <c r="A1021" s="154"/>
      <c r="B1021" s="154"/>
      <c r="C1021" s="154"/>
      <c r="D1021" s="154"/>
      <c r="E1021" s="154"/>
      <c r="F1021" s="154"/>
      <c r="G1021" s="154"/>
      <c r="H1021" s="154"/>
      <c r="I1021" s="154"/>
      <c r="J1021" s="154"/>
      <c r="K1021" s="154"/>
      <c r="L1021" s="154"/>
      <c r="M1021" s="154"/>
      <c r="N1021" s="154"/>
      <c r="O1021" s="154"/>
      <c r="P1021" s="154"/>
      <c r="Q1021" s="154"/>
      <c r="R1021" s="154"/>
      <c r="S1021" s="154"/>
      <c r="T1021" s="154"/>
      <c r="U1021" s="154"/>
      <c r="V1021" s="154"/>
      <c r="W1021" s="154"/>
      <c r="X1021" s="154"/>
      <c r="Y1021" s="154"/>
      <c r="Z1021" s="154"/>
      <c r="AA1021" s="154"/>
      <c r="AB1021" s="154"/>
      <c r="AC1021" s="154"/>
      <c r="AD1021" s="154"/>
      <c r="AE1021" s="154"/>
      <c r="AF1021" s="154"/>
      <c r="AG1021" s="154"/>
      <c r="AH1021" s="154"/>
      <c r="AI1021" s="154"/>
      <c r="AJ1021" s="154"/>
      <c r="AK1021" s="154"/>
      <c r="AL1021" s="154"/>
      <c r="AM1021" s="154"/>
      <c r="AN1021" s="154"/>
      <c r="AO1021" s="154"/>
      <c r="AP1021" s="154"/>
      <c r="AQ1021" s="154"/>
      <c r="AR1021" s="154"/>
      <c r="AS1021" s="154"/>
      <c r="AT1021" s="154"/>
      <c r="AU1021" s="154"/>
      <c r="AV1021" s="154"/>
      <c r="AW1021" s="154"/>
      <c r="AX1021" s="154"/>
      <c r="AY1021" s="154"/>
      <c r="AZ1021" s="154"/>
      <c r="BA1021" s="154"/>
      <c r="BB1021" s="154"/>
      <c r="BC1021" s="154"/>
      <c r="BD1021" s="154"/>
      <c r="BE1021" s="154"/>
      <c r="BF1021" s="154"/>
      <c r="BG1021" s="154"/>
      <c r="BH1021" s="154"/>
      <c r="BI1021" s="154"/>
      <c r="BJ1021" s="154"/>
      <c r="BK1021" s="154"/>
      <c r="BL1021" s="154"/>
      <c r="BM1021" s="154"/>
      <c r="BN1021" s="154"/>
      <c r="BO1021" s="154"/>
      <c r="BP1021" s="154"/>
      <c r="BQ1021" s="154"/>
      <c r="BR1021" s="154"/>
      <c r="BS1021" s="154"/>
      <c r="BT1021" s="154"/>
      <c r="BU1021" s="154"/>
      <c r="BV1021" s="154"/>
    </row>
    <row r="1022" spans="1:74" x14ac:dyDescent="0.25">
      <c r="A1022" s="154"/>
      <c r="B1022" s="154"/>
      <c r="C1022" s="154"/>
      <c r="D1022" s="154"/>
      <c r="E1022" s="154"/>
      <c r="F1022" s="154"/>
      <c r="G1022" s="154"/>
      <c r="H1022" s="154"/>
      <c r="I1022" s="154"/>
      <c r="J1022" s="154"/>
      <c r="K1022" s="154"/>
      <c r="L1022" s="154"/>
      <c r="M1022" s="154"/>
      <c r="N1022" s="154"/>
      <c r="O1022" s="154"/>
      <c r="P1022" s="154"/>
      <c r="Q1022" s="154"/>
      <c r="R1022" s="154"/>
      <c r="S1022" s="154"/>
      <c r="T1022" s="154"/>
      <c r="U1022" s="154"/>
      <c r="V1022" s="154"/>
      <c r="W1022" s="154"/>
      <c r="X1022" s="154"/>
      <c r="Y1022" s="154"/>
      <c r="Z1022" s="154"/>
      <c r="AA1022" s="154"/>
      <c r="AB1022" s="154"/>
      <c r="AC1022" s="154"/>
      <c r="AD1022" s="154"/>
      <c r="AE1022" s="154"/>
      <c r="AF1022" s="154"/>
      <c r="AG1022" s="154"/>
      <c r="AH1022" s="154"/>
      <c r="AI1022" s="154"/>
      <c r="AJ1022" s="154"/>
      <c r="AK1022" s="154"/>
      <c r="AL1022" s="154"/>
      <c r="AM1022" s="154"/>
      <c r="AN1022" s="154"/>
      <c r="AO1022" s="154"/>
      <c r="AP1022" s="154"/>
      <c r="AQ1022" s="154"/>
      <c r="AR1022" s="154"/>
      <c r="AS1022" s="154"/>
      <c r="AT1022" s="154"/>
      <c r="AU1022" s="154"/>
      <c r="AV1022" s="154"/>
      <c r="AW1022" s="154"/>
      <c r="AX1022" s="154"/>
      <c r="AY1022" s="154"/>
      <c r="AZ1022" s="154"/>
      <c r="BA1022" s="154"/>
      <c r="BB1022" s="154"/>
      <c r="BC1022" s="154"/>
      <c r="BD1022" s="154"/>
      <c r="BE1022" s="154"/>
      <c r="BF1022" s="154"/>
      <c r="BG1022" s="154"/>
      <c r="BH1022" s="154"/>
      <c r="BI1022" s="154"/>
      <c r="BJ1022" s="154"/>
      <c r="BK1022" s="154"/>
      <c r="BL1022" s="154"/>
      <c r="BM1022" s="154"/>
      <c r="BN1022" s="154"/>
      <c r="BO1022" s="154"/>
      <c r="BP1022" s="154"/>
      <c r="BQ1022" s="154"/>
      <c r="BR1022" s="154"/>
      <c r="BS1022" s="154"/>
      <c r="BT1022" s="154"/>
      <c r="BU1022" s="154"/>
      <c r="BV1022" s="154"/>
    </row>
    <row r="1023" spans="1:74" x14ac:dyDescent="0.25">
      <c r="A1023" s="154"/>
      <c r="B1023" s="154"/>
      <c r="C1023" s="154"/>
      <c r="D1023" s="154"/>
      <c r="E1023" s="154"/>
      <c r="F1023" s="154"/>
      <c r="G1023" s="154"/>
      <c r="H1023" s="154"/>
      <c r="I1023" s="154"/>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AN1023" s="154"/>
      <c r="AO1023" s="154"/>
      <c r="AP1023" s="154"/>
      <c r="AQ1023" s="154"/>
      <c r="AR1023" s="154"/>
      <c r="AS1023" s="154"/>
      <c r="AT1023" s="154"/>
      <c r="AU1023" s="154"/>
      <c r="AV1023" s="154"/>
      <c r="AW1023" s="154"/>
      <c r="AX1023" s="154"/>
      <c r="AY1023" s="154"/>
      <c r="AZ1023" s="154"/>
      <c r="BA1023" s="154"/>
      <c r="BB1023" s="154"/>
      <c r="BC1023" s="154"/>
      <c r="BD1023" s="154"/>
      <c r="BE1023" s="154"/>
      <c r="BF1023" s="154"/>
      <c r="BG1023" s="154"/>
      <c r="BH1023" s="154"/>
      <c r="BI1023" s="154"/>
      <c r="BJ1023" s="154"/>
      <c r="BK1023" s="154"/>
      <c r="BL1023" s="154"/>
      <c r="BM1023" s="154"/>
      <c r="BN1023" s="154"/>
      <c r="BO1023" s="154"/>
      <c r="BP1023" s="154"/>
      <c r="BQ1023" s="154"/>
      <c r="BR1023" s="154"/>
      <c r="BS1023" s="154"/>
      <c r="BT1023" s="154"/>
      <c r="BU1023" s="154"/>
      <c r="BV1023" s="154"/>
    </row>
    <row r="1024" spans="1:74" x14ac:dyDescent="0.25">
      <c r="A1024" s="154"/>
      <c r="B1024" s="154"/>
      <c r="C1024" s="154"/>
      <c r="D1024" s="154"/>
      <c r="E1024" s="154"/>
      <c r="F1024" s="154"/>
      <c r="G1024" s="154"/>
      <c r="H1024" s="154"/>
      <c r="I1024" s="154"/>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AN1024" s="154"/>
      <c r="AO1024" s="154"/>
      <c r="AP1024" s="154"/>
      <c r="AQ1024" s="154"/>
      <c r="AR1024" s="154"/>
      <c r="AS1024" s="154"/>
      <c r="AT1024" s="154"/>
      <c r="AU1024" s="154"/>
      <c r="AV1024" s="154"/>
      <c r="AW1024" s="154"/>
      <c r="AX1024" s="154"/>
      <c r="AY1024" s="154"/>
      <c r="AZ1024" s="154"/>
      <c r="BA1024" s="154"/>
      <c r="BB1024" s="154"/>
      <c r="BC1024" s="154"/>
      <c r="BD1024" s="154"/>
      <c r="BE1024" s="154"/>
      <c r="BF1024" s="154"/>
      <c r="BG1024" s="154"/>
      <c r="BH1024" s="154"/>
      <c r="BI1024" s="154"/>
      <c r="BJ1024" s="154"/>
      <c r="BK1024" s="154"/>
      <c r="BL1024" s="154"/>
      <c r="BM1024" s="154"/>
      <c r="BN1024" s="154"/>
      <c r="BO1024" s="154"/>
      <c r="BP1024" s="154"/>
      <c r="BQ1024" s="154"/>
      <c r="BR1024" s="154"/>
      <c r="BS1024" s="154"/>
      <c r="BT1024" s="154"/>
      <c r="BU1024" s="154"/>
      <c r="BV1024" s="154"/>
    </row>
    <row r="1025" spans="1:74" x14ac:dyDescent="0.25">
      <c r="A1025" s="154"/>
      <c r="B1025" s="154"/>
      <c r="C1025" s="154"/>
      <c r="D1025" s="154"/>
      <c r="E1025" s="154"/>
      <c r="F1025" s="154"/>
      <c r="G1025" s="154"/>
      <c r="H1025" s="154"/>
      <c r="I1025" s="15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AN1025" s="154"/>
      <c r="AO1025" s="154"/>
      <c r="AP1025" s="154"/>
      <c r="AQ1025" s="154"/>
      <c r="AR1025" s="154"/>
      <c r="AS1025" s="154"/>
      <c r="AT1025" s="154"/>
      <c r="AU1025" s="154"/>
      <c r="AV1025" s="154"/>
      <c r="AW1025" s="154"/>
      <c r="AX1025" s="154"/>
      <c r="AY1025" s="154"/>
      <c r="AZ1025" s="154"/>
      <c r="BA1025" s="154"/>
      <c r="BB1025" s="154"/>
      <c r="BC1025" s="154"/>
      <c r="BD1025" s="154"/>
      <c r="BE1025" s="154"/>
      <c r="BF1025" s="154"/>
      <c r="BG1025" s="154"/>
      <c r="BH1025" s="154"/>
      <c r="BI1025" s="154"/>
      <c r="BJ1025" s="154"/>
      <c r="BK1025" s="154"/>
      <c r="BL1025" s="154"/>
      <c r="BM1025" s="154"/>
      <c r="BN1025" s="154"/>
      <c r="BO1025" s="154"/>
      <c r="BP1025" s="154"/>
      <c r="BQ1025" s="154"/>
      <c r="BR1025" s="154"/>
      <c r="BS1025" s="154"/>
      <c r="BT1025" s="154"/>
      <c r="BU1025" s="154"/>
      <c r="BV1025" s="154"/>
    </row>
    <row r="1026" spans="1:74" x14ac:dyDescent="0.25">
      <c r="A1026" s="154"/>
      <c r="B1026" s="154"/>
      <c r="C1026" s="154"/>
      <c r="D1026" s="154"/>
      <c r="E1026" s="154"/>
      <c r="F1026" s="154"/>
      <c r="G1026" s="154"/>
      <c r="H1026" s="154"/>
      <c r="I1026" s="154"/>
      <c r="J1026" s="154"/>
      <c r="K1026" s="154"/>
      <c r="L1026" s="154"/>
      <c r="M1026" s="154"/>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4"/>
      <c r="AL1026" s="154"/>
      <c r="AM1026" s="154"/>
      <c r="AN1026" s="154"/>
      <c r="AO1026" s="154"/>
      <c r="AP1026" s="154"/>
      <c r="AQ1026" s="154"/>
      <c r="AR1026" s="154"/>
      <c r="AS1026" s="154"/>
      <c r="AT1026" s="154"/>
      <c r="AU1026" s="154"/>
      <c r="AV1026" s="154"/>
      <c r="AW1026" s="154"/>
      <c r="AX1026" s="154"/>
      <c r="AY1026" s="154"/>
      <c r="AZ1026" s="154"/>
      <c r="BA1026" s="154"/>
      <c r="BB1026" s="154"/>
      <c r="BC1026" s="154"/>
      <c r="BD1026" s="154"/>
      <c r="BE1026" s="154"/>
      <c r="BF1026" s="154"/>
      <c r="BG1026" s="154"/>
      <c r="BH1026" s="154"/>
      <c r="BI1026" s="154"/>
      <c r="BJ1026" s="154"/>
      <c r="BK1026" s="154"/>
      <c r="BL1026" s="154"/>
      <c r="BM1026" s="154"/>
      <c r="BN1026" s="154"/>
      <c r="BO1026" s="154"/>
      <c r="BP1026" s="154"/>
      <c r="BQ1026" s="154"/>
      <c r="BR1026" s="154"/>
      <c r="BS1026" s="154"/>
      <c r="BT1026" s="154"/>
      <c r="BU1026" s="154"/>
      <c r="BV1026" s="154"/>
    </row>
    <row r="1027" spans="1:74" x14ac:dyDescent="0.25">
      <c r="A1027" s="154"/>
      <c r="B1027" s="154"/>
      <c r="C1027" s="154"/>
      <c r="D1027" s="154"/>
      <c r="E1027" s="154"/>
      <c r="F1027" s="154"/>
      <c r="G1027" s="154"/>
      <c r="H1027" s="154"/>
      <c r="I1027" s="154"/>
      <c r="J1027" s="154"/>
      <c r="K1027" s="154"/>
      <c r="L1027" s="154"/>
      <c r="M1027" s="154"/>
      <c r="N1027" s="154"/>
      <c r="O1027" s="154"/>
      <c r="P1027" s="154"/>
      <c r="Q1027" s="154"/>
      <c r="R1027" s="154"/>
      <c r="S1027" s="154"/>
      <c r="T1027" s="154"/>
      <c r="U1027" s="154"/>
      <c r="V1027" s="154"/>
      <c r="W1027" s="154"/>
      <c r="X1027" s="154"/>
      <c r="Y1027" s="154"/>
      <c r="Z1027" s="154"/>
      <c r="AA1027" s="154"/>
      <c r="AB1027" s="154"/>
      <c r="AC1027" s="154"/>
      <c r="AD1027" s="154"/>
      <c r="AE1027" s="154"/>
      <c r="AF1027" s="154"/>
      <c r="AG1027" s="154"/>
      <c r="AH1027" s="154"/>
      <c r="AI1027" s="154"/>
      <c r="AJ1027" s="154"/>
      <c r="AK1027" s="154"/>
      <c r="AL1027" s="154"/>
      <c r="AM1027" s="154"/>
      <c r="AN1027" s="154"/>
      <c r="AO1027" s="154"/>
      <c r="AP1027" s="154"/>
      <c r="AQ1027" s="154"/>
      <c r="AR1027" s="154"/>
      <c r="AS1027" s="154"/>
      <c r="AT1027" s="154"/>
      <c r="AU1027" s="154"/>
      <c r="AV1027" s="154"/>
      <c r="AW1027" s="154"/>
      <c r="AX1027" s="154"/>
      <c r="AY1027" s="154"/>
      <c r="AZ1027" s="154"/>
      <c r="BA1027" s="154"/>
      <c r="BB1027" s="154"/>
      <c r="BC1027" s="154"/>
      <c r="BD1027" s="154"/>
      <c r="BE1027" s="154"/>
      <c r="BF1027" s="154"/>
      <c r="BG1027" s="154"/>
      <c r="BH1027" s="154"/>
      <c r="BI1027" s="154"/>
      <c r="BJ1027" s="154"/>
      <c r="BK1027" s="154"/>
      <c r="BL1027" s="154"/>
      <c r="BM1027" s="154"/>
      <c r="BN1027" s="154"/>
      <c r="BO1027" s="154"/>
      <c r="BP1027" s="154"/>
      <c r="BQ1027" s="154"/>
      <c r="BR1027" s="154"/>
      <c r="BS1027" s="154"/>
      <c r="BT1027" s="154"/>
      <c r="BU1027" s="154"/>
      <c r="BV1027" s="154"/>
    </row>
    <row r="1028" spans="1:74" x14ac:dyDescent="0.25">
      <c r="A1028" s="154"/>
      <c r="B1028" s="154"/>
      <c r="C1028" s="154"/>
      <c r="D1028" s="154"/>
      <c r="E1028" s="154"/>
      <c r="F1028" s="154"/>
      <c r="G1028" s="154"/>
      <c r="H1028" s="154"/>
      <c r="I1028" s="154"/>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AN1028" s="154"/>
      <c r="AO1028" s="154"/>
      <c r="AP1028" s="154"/>
      <c r="AQ1028" s="154"/>
      <c r="AR1028" s="154"/>
      <c r="AS1028" s="154"/>
      <c r="AT1028" s="154"/>
      <c r="AU1028" s="154"/>
      <c r="AV1028" s="154"/>
      <c r="AW1028" s="154"/>
      <c r="AX1028" s="154"/>
      <c r="AY1028" s="154"/>
      <c r="AZ1028" s="154"/>
      <c r="BA1028" s="154"/>
      <c r="BB1028" s="154"/>
      <c r="BC1028" s="154"/>
      <c r="BD1028" s="154"/>
      <c r="BE1028" s="154"/>
      <c r="BF1028" s="154"/>
      <c r="BG1028" s="154"/>
      <c r="BH1028" s="154"/>
      <c r="BI1028" s="154"/>
      <c r="BJ1028" s="154"/>
      <c r="BK1028" s="154"/>
      <c r="BL1028" s="154"/>
      <c r="BM1028" s="154"/>
      <c r="BN1028" s="154"/>
      <c r="BO1028" s="154"/>
      <c r="BP1028" s="154"/>
      <c r="BQ1028" s="154"/>
      <c r="BR1028" s="154"/>
      <c r="BS1028" s="154"/>
      <c r="BT1028" s="154"/>
      <c r="BU1028" s="154"/>
      <c r="BV1028" s="154"/>
    </row>
    <row r="1029" spans="1:74" x14ac:dyDescent="0.25">
      <c r="A1029" s="154"/>
      <c r="B1029" s="154"/>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c r="BI1029" s="154"/>
      <c r="BJ1029" s="154"/>
      <c r="BK1029" s="154"/>
      <c r="BL1029" s="154"/>
      <c r="BM1029" s="154"/>
      <c r="BN1029" s="154"/>
      <c r="BO1029" s="154"/>
      <c r="BP1029" s="154"/>
      <c r="BQ1029" s="154"/>
      <c r="BR1029" s="154"/>
      <c r="BS1029" s="154"/>
      <c r="BT1029" s="154"/>
      <c r="BU1029" s="154"/>
      <c r="BV1029" s="154"/>
    </row>
    <row r="1030" spans="1:74" x14ac:dyDescent="0.25">
      <c r="A1030" s="154"/>
      <c r="B1030" s="154"/>
      <c r="C1030" s="154"/>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AN1030" s="154"/>
      <c r="AO1030" s="154"/>
      <c r="AP1030" s="154"/>
      <c r="AQ1030" s="154"/>
      <c r="AR1030" s="154"/>
      <c r="AS1030" s="154"/>
      <c r="AT1030" s="154"/>
      <c r="AU1030" s="154"/>
      <c r="AV1030" s="154"/>
      <c r="AW1030" s="154"/>
      <c r="AX1030" s="154"/>
      <c r="AY1030" s="154"/>
      <c r="AZ1030" s="154"/>
      <c r="BA1030" s="154"/>
      <c r="BB1030" s="154"/>
      <c r="BC1030" s="154"/>
      <c r="BD1030" s="154"/>
      <c r="BE1030" s="154"/>
      <c r="BF1030" s="154"/>
      <c r="BG1030" s="154"/>
      <c r="BH1030" s="154"/>
      <c r="BI1030" s="154"/>
      <c r="BJ1030" s="154"/>
      <c r="BK1030" s="154"/>
      <c r="BL1030" s="154"/>
      <c r="BM1030" s="154"/>
      <c r="BN1030" s="154"/>
      <c r="BO1030" s="154"/>
      <c r="BP1030" s="154"/>
      <c r="BQ1030" s="154"/>
      <c r="BR1030" s="154"/>
      <c r="BS1030" s="154"/>
      <c r="BT1030" s="154"/>
      <c r="BU1030" s="154"/>
      <c r="BV1030" s="154"/>
    </row>
    <row r="1031" spans="1:74" x14ac:dyDescent="0.25">
      <c r="A1031" s="154"/>
      <c r="B1031" s="154"/>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AN1031" s="154"/>
      <c r="AO1031" s="154"/>
      <c r="AP1031" s="154"/>
      <c r="AQ1031" s="154"/>
      <c r="AR1031" s="154"/>
      <c r="AS1031" s="154"/>
      <c r="AT1031" s="154"/>
      <c r="AU1031" s="154"/>
      <c r="AV1031" s="154"/>
      <c r="AW1031" s="154"/>
      <c r="AX1031" s="154"/>
      <c r="AY1031" s="154"/>
      <c r="AZ1031" s="154"/>
      <c r="BA1031" s="154"/>
      <c r="BB1031" s="154"/>
      <c r="BC1031" s="154"/>
      <c r="BD1031" s="154"/>
      <c r="BE1031" s="154"/>
      <c r="BF1031" s="154"/>
      <c r="BG1031" s="154"/>
      <c r="BH1031" s="154"/>
      <c r="BI1031" s="154"/>
      <c r="BJ1031" s="154"/>
      <c r="BK1031" s="154"/>
      <c r="BL1031" s="154"/>
      <c r="BM1031" s="154"/>
      <c r="BN1031" s="154"/>
      <c r="BO1031" s="154"/>
      <c r="BP1031" s="154"/>
      <c r="BQ1031" s="154"/>
      <c r="BR1031" s="154"/>
      <c r="BS1031" s="154"/>
      <c r="BT1031" s="154"/>
      <c r="BU1031" s="154"/>
      <c r="BV1031" s="154"/>
    </row>
    <row r="1032" spans="1:74" x14ac:dyDescent="0.25">
      <c r="A1032" s="154"/>
      <c r="B1032" s="154"/>
      <c r="C1032" s="154"/>
      <c r="D1032" s="154"/>
      <c r="E1032" s="154"/>
      <c r="F1032" s="154"/>
      <c r="G1032" s="154"/>
      <c r="H1032" s="154"/>
      <c r="I1032" s="15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AN1032" s="154"/>
      <c r="AO1032" s="154"/>
      <c r="AP1032" s="154"/>
      <c r="AQ1032" s="154"/>
      <c r="AR1032" s="154"/>
      <c r="AS1032" s="154"/>
      <c r="AT1032" s="154"/>
      <c r="AU1032" s="154"/>
      <c r="AV1032" s="154"/>
      <c r="AW1032" s="154"/>
      <c r="AX1032" s="154"/>
      <c r="AY1032" s="154"/>
      <c r="AZ1032" s="154"/>
      <c r="BA1032" s="154"/>
      <c r="BB1032" s="154"/>
      <c r="BC1032" s="154"/>
      <c r="BD1032" s="154"/>
      <c r="BE1032" s="154"/>
      <c r="BF1032" s="154"/>
      <c r="BG1032" s="154"/>
      <c r="BH1032" s="154"/>
      <c r="BI1032" s="154"/>
      <c r="BJ1032" s="154"/>
      <c r="BK1032" s="154"/>
      <c r="BL1032" s="154"/>
      <c r="BM1032" s="154"/>
      <c r="BN1032" s="154"/>
      <c r="BO1032" s="154"/>
      <c r="BP1032" s="154"/>
      <c r="BQ1032" s="154"/>
      <c r="BR1032" s="154"/>
      <c r="BS1032" s="154"/>
      <c r="BT1032" s="154"/>
      <c r="BU1032" s="154"/>
      <c r="BV1032" s="154"/>
    </row>
    <row r="1033" spans="1:74" x14ac:dyDescent="0.25">
      <c r="A1033" s="154"/>
      <c r="B1033" s="154"/>
      <c r="C1033" s="154"/>
      <c r="D1033" s="154"/>
      <c r="E1033" s="154"/>
      <c r="F1033" s="154"/>
      <c r="G1033" s="154"/>
      <c r="H1033" s="154"/>
      <c r="I1033" s="154"/>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AN1033" s="154"/>
      <c r="AO1033" s="154"/>
      <c r="AP1033" s="154"/>
      <c r="AQ1033" s="154"/>
      <c r="AR1033" s="154"/>
      <c r="AS1033" s="154"/>
      <c r="AT1033" s="154"/>
      <c r="AU1033" s="154"/>
      <c r="AV1033" s="154"/>
      <c r="AW1033" s="154"/>
      <c r="AX1033" s="154"/>
      <c r="AY1033" s="154"/>
      <c r="AZ1033" s="154"/>
      <c r="BA1033" s="154"/>
      <c r="BB1033" s="154"/>
      <c r="BC1033" s="154"/>
      <c r="BD1033" s="154"/>
      <c r="BE1033" s="154"/>
      <c r="BF1033" s="154"/>
      <c r="BG1033" s="154"/>
      <c r="BH1033" s="154"/>
      <c r="BI1033" s="154"/>
      <c r="BJ1033" s="154"/>
      <c r="BK1033" s="154"/>
      <c r="BL1033" s="154"/>
      <c r="BM1033" s="154"/>
      <c r="BN1033" s="154"/>
      <c r="BO1033" s="154"/>
      <c r="BP1033" s="154"/>
      <c r="BQ1033" s="154"/>
      <c r="BR1033" s="154"/>
      <c r="BS1033" s="154"/>
      <c r="BT1033" s="154"/>
      <c r="BU1033" s="154"/>
      <c r="BV1033" s="154"/>
    </row>
    <row r="1034" spans="1:74" x14ac:dyDescent="0.25">
      <c r="A1034" s="154"/>
      <c r="B1034" s="154"/>
      <c r="C1034" s="154"/>
      <c r="D1034" s="154"/>
      <c r="E1034" s="154"/>
      <c r="F1034" s="154"/>
      <c r="G1034" s="154"/>
      <c r="H1034" s="154"/>
      <c r="I1034" s="15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AN1034" s="154"/>
      <c r="AO1034" s="154"/>
      <c r="AP1034" s="154"/>
      <c r="AQ1034" s="154"/>
      <c r="AR1034" s="154"/>
      <c r="AS1034" s="154"/>
      <c r="AT1034" s="154"/>
      <c r="AU1034" s="154"/>
      <c r="AV1034" s="154"/>
      <c r="AW1034" s="154"/>
      <c r="AX1034" s="154"/>
      <c r="AY1034" s="154"/>
      <c r="AZ1034" s="154"/>
      <c r="BA1034" s="154"/>
      <c r="BB1034" s="154"/>
      <c r="BC1034" s="154"/>
      <c r="BD1034" s="154"/>
      <c r="BE1034" s="154"/>
      <c r="BF1034" s="154"/>
      <c r="BG1034" s="154"/>
      <c r="BH1034" s="154"/>
      <c r="BI1034" s="154"/>
      <c r="BJ1034" s="154"/>
      <c r="BK1034" s="154"/>
      <c r="BL1034" s="154"/>
      <c r="BM1034" s="154"/>
      <c r="BN1034" s="154"/>
      <c r="BO1034" s="154"/>
      <c r="BP1034" s="154"/>
      <c r="BQ1034" s="154"/>
      <c r="BR1034" s="154"/>
      <c r="BS1034" s="154"/>
      <c r="BT1034" s="154"/>
      <c r="BU1034" s="154"/>
      <c r="BV1034" s="154"/>
    </row>
    <row r="1035" spans="1:74" x14ac:dyDescent="0.25">
      <c r="A1035" s="154"/>
      <c r="B1035" s="154"/>
      <c r="C1035" s="154"/>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154"/>
      <c r="AH1035" s="154"/>
      <c r="AI1035" s="154"/>
      <c r="AJ1035" s="154"/>
      <c r="AK1035" s="154"/>
      <c r="AL1035" s="154"/>
      <c r="AM1035" s="154"/>
      <c r="AN1035" s="154"/>
      <c r="AO1035" s="154"/>
      <c r="AP1035" s="154"/>
      <c r="AQ1035" s="154"/>
      <c r="AR1035" s="154"/>
      <c r="AS1035" s="154"/>
      <c r="AT1035" s="154"/>
      <c r="AU1035" s="154"/>
      <c r="AV1035" s="154"/>
      <c r="AW1035" s="154"/>
      <c r="AX1035" s="154"/>
      <c r="AY1035" s="154"/>
      <c r="AZ1035" s="154"/>
      <c r="BA1035" s="154"/>
      <c r="BB1035" s="154"/>
      <c r="BC1035" s="154"/>
      <c r="BD1035" s="154"/>
      <c r="BE1035" s="154"/>
      <c r="BF1035" s="154"/>
      <c r="BG1035" s="154"/>
      <c r="BH1035" s="154"/>
      <c r="BI1035" s="154"/>
      <c r="BJ1035" s="154"/>
      <c r="BK1035" s="154"/>
      <c r="BL1035" s="154"/>
      <c r="BM1035" s="154"/>
      <c r="BN1035" s="154"/>
      <c r="BO1035" s="154"/>
      <c r="BP1035" s="154"/>
      <c r="BQ1035" s="154"/>
      <c r="BR1035" s="154"/>
      <c r="BS1035" s="154"/>
      <c r="BT1035" s="154"/>
      <c r="BU1035" s="154"/>
      <c r="BV1035" s="154"/>
    </row>
    <row r="1036" spans="1:74" x14ac:dyDescent="0.25">
      <c r="A1036" s="154"/>
      <c r="B1036" s="154"/>
      <c r="C1036" s="154"/>
      <c r="D1036" s="154"/>
      <c r="E1036" s="154"/>
      <c r="F1036" s="154"/>
      <c r="G1036" s="154"/>
      <c r="H1036" s="154"/>
      <c r="I1036" s="154"/>
      <c r="J1036" s="154"/>
      <c r="K1036" s="154"/>
      <c r="L1036" s="154"/>
      <c r="M1036" s="154"/>
      <c r="N1036" s="154"/>
      <c r="O1036" s="154"/>
      <c r="P1036" s="154"/>
      <c r="Q1036" s="154"/>
      <c r="R1036" s="154"/>
      <c r="S1036" s="154"/>
      <c r="T1036" s="154"/>
      <c r="U1036" s="154"/>
      <c r="V1036" s="154"/>
      <c r="W1036" s="154"/>
      <c r="X1036" s="154"/>
      <c r="Y1036" s="154"/>
      <c r="Z1036" s="154"/>
      <c r="AA1036" s="154"/>
      <c r="AB1036" s="154"/>
      <c r="AC1036" s="154"/>
      <c r="AD1036" s="154"/>
      <c r="AE1036" s="154"/>
      <c r="AF1036" s="154"/>
      <c r="AG1036" s="154"/>
      <c r="AH1036" s="154"/>
      <c r="AI1036" s="154"/>
      <c r="AJ1036" s="154"/>
      <c r="AK1036" s="154"/>
      <c r="AL1036" s="154"/>
      <c r="AM1036" s="154"/>
      <c r="AN1036" s="154"/>
      <c r="AO1036" s="154"/>
      <c r="AP1036" s="154"/>
      <c r="AQ1036" s="154"/>
      <c r="AR1036" s="154"/>
      <c r="AS1036" s="154"/>
      <c r="AT1036" s="154"/>
      <c r="AU1036" s="154"/>
      <c r="AV1036" s="154"/>
      <c r="AW1036" s="154"/>
      <c r="AX1036" s="154"/>
      <c r="AY1036" s="154"/>
      <c r="AZ1036" s="154"/>
      <c r="BA1036" s="154"/>
      <c r="BB1036" s="154"/>
      <c r="BC1036" s="154"/>
      <c r="BD1036" s="154"/>
      <c r="BE1036" s="154"/>
      <c r="BF1036" s="154"/>
      <c r="BG1036" s="154"/>
      <c r="BH1036" s="154"/>
      <c r="BI1036" s="154"/>
      <c r="BJ1036" s="154"/>
      <c r="BK1036" s="154"/>
      <c r="BL1036" s="154"/>
      <c r="BM1036" s="154"/>
      <c r="BN1036" s="154"/>
      <c r="BO1036" s="154"/>
      <c r="BP1036" s="154"/>
      <c r="BQ1036" s="154"/>
      <c r="BR1036" s="154"/>
      <c r="BS1036" s="154"/>
      <c r="BT1036" s="154"/>
      <c r="BU1036" s="154"/>
      <c r="BV1036" s="154"/>
    </row>
    <row r="1037" spans="1:74" x14ac:dyDescent="0.25">
      <c r="A1037" s="154"/>
      <c r="B1037" s="154"/>
      <c r="C1037" s="154"/>
      <c r="D1037" s="154"/>
      <c r="E1037" s="154"/>
      <c r="F1037" s="154"/>
      <c r="G1037" s="154"/>
      <c r="H1037" s="154"/>
      <c r="I1037" s="154"/>
      <c r="J1037" s="154"/>
      <c r="K1037" s="154"/>
      <c r="L1037" s="154"/>
      <c r="M1037" s="154"/>
      <c r="N1037" s="154"/>
      <c r="O1037" s="154"/>
      <c r="P1037" s="154"/>
      <c r="Q1037" s="154"/>
      <c r="R1037" s="154"/>
      <c r="S1037" s="154"/>
      <c r="T1037" s="154"/>
      <c r="U1037" s="154"/>
      <c r="V1037" s="154"/>
      <c r="W1037" s="154"/>
      <c r="X1037" s="154"/>
      <c r="Y1037" s="154"/>
      <c r="Z1037" s="154"/>
      <c r="AA1037" s="154"/>
      <c r="AB1037" s="154"/>
      <c r="AC1037" s="154"/>
      <c r="AD1037" s="154"/>
      <c r="AE1037" s="154"/>
      <c r="AF1037" s="154"/>
      <c r="AG1037" s="154"/>
      <c r="AH1037" s="154"/>
      <c r="AI1037" s="154"/>
      <c r="AJ1037" s="154"/>
      <c r="AK1037" s="154"/>
      <c r="AL1037" s="154"/>
      <c r="AM1037" s="154"/>
      <c r="AN1037" s="154"/>
      <c r="AO1037" s="154"/>
      <c r="AP1037" s="154"/>
      <c r="AQ1037" s="154"/>
      <c r="AR1037" s="154"/>
      <c r="AS1037" s="154"/>
      <c r="AT1037" s="154"/>
      <c r="AU1037" s="154"/>
      <c r="AV1037" s="154"/>
      <c r="AW1037" s="154"/>
      <c r="AX1037" s="154"/>
      <c r="AY1037" s="154"/>
      <c r="AZ1037" s="154"/>
      <c r="BA1037" s="154"/>
      <c r="BB1037" s="154"/>
      <c r="BC1037" s="154"/>
      <c r="BD1037" s="154"/>
      <c r="BE1037" s="154"/>
      <c r="BF1037" s="154"/>
      <c r="BG1037" s="154"/>
      <c r="BH1037" s="154"/>
      <c r="BI1037" s="154"/>
      <c r="BJ1037" s="154"/>
      <c r="BK1037" s="154"/>
      <c r="BL1037" s="154"/>
      <c r="BM1037" s="154"/>
      <c r="BN1037" s="154"/>
      <c r="BO1037" s="154"/>
      <c r="BP1037" s="154"/>
      <c r="BQ1037" s="154"/>
      <c r="BR1037" s="154"/>
      <c r="BS1037" s="154"/>
      <c r="BT1037" s="154"/>
      <c r="BU1037" s="154"/>
      <c r="BV1037" s="154"/>
    </row>
    <row r="1038" spans="1:74" x14ac:dyDescent="0.25">
      <c r="A1038" s="154"/>
      <c r="B1038" s="154"/>
      <c r="C1038" s="154"/>
      <c r="D1038" s="154"/>
      <c r="E1038" s="154"/>
      <c r="F1038" s="154"/>
      <c r="G1038" s="154"/>
      <c r="H1038" s="154"/>
      <c r="I1038" s="154"/>
      <c r="J1038" s="154"/>
      <c r="K1038" s="154"/>
      <c r="L1038" s="154"/>
      <c r="M1038" s="154"/>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4"/>
      <c r="AL1038" s="154"/>
      <c r="AM1038" s="154"/>
      <c r="AN1038" s="154"/>
      <c r="AO1038" s="154"/>
      <c r="AP1038" s="154"/>
      <c r="AQ1038" s="154"/>
      <c r="AR1038" s="154"/>
      <c r="AS1038" s="154"/>
      <c r="AT1038" s="154"/>
      <c r="AU1038" s="154"/>
      <c r="AV1038" s="154"/>
      <c r="AW1038" s="154"/>
      <c r="AX1038" s="154"/>
      <c r="AY1038" s="154"/>
      <c r="AZ1038" s="154"/>
      <c r="BA1038" s="154"/>
      <c r="BB1038" s="154"/>
      <c r="BC1038" s="154"/>
      <c r="BD1038" s="154"/>
      <c r="BE1038" s="154"/>
      <c r="BF1038" s="154"/>
      <c r="BG1038" s="154"/>
      <c r="BH1038" s="154"/>
      <c r="BI1038" s="154"/>
      <c r="BJ1038" s="154"/>
      <c r="BK1038" s="154"/>
      <c r="BL1038" s="154"/>
      <c r="BM1038" s="154"/>
      <c r="BN1038" s="154"/>
      <c r="BO1038" s="154"/>
      <c r="BP1038" s="154"/>
      <c r="BQ1038" s="154"/>
      <c r="BR1038" s="154"/>
      <c r="BS1038" s="154"/>
      <c r="BT1038" s="154"/>
      <c r="BU1038" s="154"/>
      <c r="BV1038" s="154"/>
    </row>
    <row r="1039" spans="1:74" x14ac:dyDescent="0.25">
      <c r="A1039" s="154"/>
      <c r="B1039" s="154"/>
      <c r="C1039" s="154"/>
      <c r="D1039" s="154"/>
      <c r="E1039" s="154"/>
      <c r="F1039" s="154"/>
      <c r="G1039" s="154"/>
      <c r="H1039" s="154"/>
      <c r="I1039" s="154"/>
      <c r="J1039" s="154"/>
      <c r="K1039" s="154"/>
      <c r="L1039" s="154"/>
      <c r="M1039" s="154"/>
      <c r="N1039" s="154"/>
      <c r="O1039" s="154"/>
      <c r="P1039" s="154"/>
      <c r="Q1039" s="154"/>
      <c r="R1039" s="154"/>
      <c r="S1039" s="154"/>
      <c r="T1039" s="154"/>
      <c r="U1039" s="154"/>
      <c r="V1039" s="154"/>
      <c r="W1039" s="154"/>
      <c r="X1039" s="154"/>
      <c r="Y1039" s="154"/>
      <c r="Z1039" s="154"/>
      <c r="AA1039" s="154"/>
      <c r="AB1039" s="154"/>
      <c r="AC1039" s="154"/>
      <c r="AD1039" s="154"/>
      <c r="AE1039" s="154"/>
      <c r="AF1039" s="154"/>
      <c r="AG1039" s="154"/>
      <c r="AH1039" s="154"/>
      <c r="AI1039" s="154"/>
      <c r="AJ1039" s="154"/>
      <c r="AK1039" s="154"/>
      <c r="AL1039" s="154"/>
      <c r="AM1039" s="154"/>
      <c r="AN1039" s="154"/>
      <c r="AO1039" s="154"/>
      <c r="AP1039" s="154"/>
      <c r="AQ1039" s="154"/>
      <c r="AR1039" s="154"/>
      <c r="AS1039" s="154"/>
      <c r="AT1039" s="154"/>
      <c r="AU1039" s="154"/>
      <c r="AV1039" s="154"/>
      <c r="AW1039" s="154"/>
      <c r="AX1039" s="154"/>
      <c r="AY1039" s="154"/>
      <c r="AZ1039" s="154"/>
      <c r="BA1039" s="154"/>
      <c r="BB1039" s="154"/>
      <c r="BC1039" s="154"/>
      <c r="BD1039" s="154"/>
      <c r="BE1039" s="154"/>
      <c r="BF1039" s="154"/>
      <c r="BG1039" s="154"/>
      <c r="BH1039" s="154"/>
      <c r="BI1039" s="154"/>
      <c r="BJ1039" s="154"/>
      <c r="BK1039" s="154"/>
      <c r="BL1039" s="154"/>
      <c r="BM1039" s="154"/>
      <c r="BN1039" s="154"/>
      <c r="BO1039" s="154"/>
      <c r="BP1039" s="154"/>
      <c r="BQ1039" s="154"/>
      <c r="BR1039" s="154"/>
      <c r="BS1039" s="154"/>
      <c r="BT1039" s="154"/>
      <c r="BU1039" s="154"/>
      <c r="BV1039" s="154"/>
    </row>
    <row r="1040" spans="1:74" x14ac:dyDescent="0.25">
      <c r="A1040" s="154"/>
      <c r="B1040" s="154"/>
      <c r="C1040" s="154"/>
      <c r="D1040" s="154"/>
      <c r="E1040" s="154"/>
      <c r="F1040" s="154"/>
      <c r="G1040" s="154"/>
      <c r="H1040" s="154"/>
      <c r="I1040" s="154"/>
      <c r="J1040" s="154"/>
      <c r="K1040" s="154"/>
      <c r="L1040" s="154"/>
      <c r="M1040" s="154"/>
      <c r="N1040" s="154"/>
      <c r="O1040" s="154"/>
      <c r="P1040" s="154"/>
      <c r="Q1040" s="154"/>
      <c r="R1040" s="154"/>
      <c r="S1040" s="154"/>
      <c r="T1040" s="154"/>
      <c r="U1040" s="154"/>
      <c r="V1040" s="154"/>
      <c r="W1040" s="154"/>
      <c r="X1040" s="154"/>
      <c r="Y1040" s="154"/>
      <c r="Z1040" s="154"/>
      <c r="AA1040" s="154"/>
      <c r="AB1040" s="154"/>
      <c r="AC1040" s="154"/>
      <c r="AD1040" s="154"/>
      <c r="AE1040" s="154"/>
      <c r="AF1040" s="154"/>
      <c r="AG1040" s="154"/>
      <c r="AH1040" s="154"/>
      <c r="AI1040" s="154"/>
      <c r="AJ1040" s="154"/>
      <c r="AK1040" s="154"/>
      <c r="AL1040" s="154"/>
      <c r="AM1040" s="154"/>
      <c r="AN1040" s="154"/>
      <c r="AO1040" s="154"/>
      <c r="AP1040" s="154"/>
      <c r="AQ1040" s="154"/>
      <c r="AR1040" s="154"/>
      <c r="AS1040" s="154"/>
      <c r="AT1040" s="154"/>
      <c r="AU1040" s="154"/>
      <c r="AV1040" s="154"/>
      <c r="AW1040" s="154"/>
      <c r="AX1040" s="154"/>
      <c r="AY1040" s="154"/>
      <c r="AZ1040" s="154"/>
      <c r="BA1040" s="154"/>
      <c r="BB1040" s="154"/>
      <c r="BC1040" s="154"/>
      <c r="BD1040" s="154"/>
      <c r="BE1040" s="154"/>
      <c r="BF1040" s="154"/>
      <c r="BG1040" s="154"/>
      <c r="BH1040" s="154"/>
      <c r="BI1040" s="154"/>
      <c r="BJ1040" s="154"/>
      <c r="BK1040" s="154"/>
      <c r="BL1040" s="154"/>
      <c r="BM1040" s="154"/>
      <c r="BN1040" s="154"/>
      <c r="BO1040" s="154"/>
      <c r="BP1040" s="154"/>
      <c r="BQ1040" s="154"/>
      <c r="BR1040" s="154"/>
      <c r="BS1040" s="154"/>
      <c r="BT1040" s="154"/>
      <c r="BU1040" s="154"/>
      <c r="BV1040" s="154"/>
    </row>
    <row r="1041" spans="1:74" x14ac:dyDescent="0.25">
      <c r="A1041" s="154"/>
      <c r="B1041" s="154"/>
      <c r="C1041" s="154"/>
      <c r="D1041" s="154"/>
      <c r="E1041" s="154"/>
      <c r="F1041" s="154"/>
      <c r="G1041" s="154"/>
      <c r="H1041" s="154"/>
      <c r="I1041" s="154"/>
      <c r="J1041" s="154"/>
      <c r="K1041" s="154"/>
      <c r="L1041" s="154"/>
      <c r="M1041" s="154"/>
      <c r="N1041" s="154"/>
      <c r="O1041" s="154"/>
      <c r="P1041" s="154"/>
      <c r="Q1041" s="154"/>
      <c r="R1041" s="154"/>
      <c r="S1041" s="154"/>
      <c r="T1041" s="154"/>
      <c r="U1041" s="154"/>
      <c r="V1041" s="154"/>
      <c r="W1041" s="154"/>
      <c r="X1041" s="154"/>
      <c r="Y1041" s="154"/>
      <c r="Z1041" s="154"/>
      <c r="AA1041" s="154"/>
      <c r="AB1041" s="154"/>
      <c r="AC1041" s="154"/>
      <c r="AD1041" s="154"/>
      <c r="AE1041" s="154"/>
      <c r="AF1041" s="154"/>
      <c r="AG1041" s="154"/>
      <c r="AH1041" s="154"/>
      <c r="AI1041" s="154"/>
      <c r="AJ1041" s="154"/>
      <c r="AK1041" s="154"/>
      <c r="AL1041" s="154"/>
      <c r="AM1041" s="154"/>
      <c r="AN1041" s="154"/>
      <c r="AO1041" s="154"/>
      <c r="AP1041" s="154"/>
      <c r="AQ1041" s="154"/>
      <c r="AR1041" s="154"/>
      <c r="AS1041" s="154"/>
      <c r="AT1041" s="154"/>
      <c r="AU1041" s="154"/>
      <c r="AV1041" s="154"/>
      <c r="AW1041" s="154"/>
      <c r="AX1041" s="154"/>
      <c r="AY1041" s="154"/>
      <c r="AZ1041" s="154"/>
      <c r="BA1041" s="154"/>
      <c r="BB1041" s="154"/>
      <c r="BC1041" s="154"/>
      <c r="BD1041" s="154"/>
      <c r="BE1041" s="154"/>
      <c r="BF1041" s="154"/>
      <c r="BG1041" s="154"/>
      <c r="BH1041" s="154"/>
      <c r="BI1041" s="154"/>
      <c r="BJ1041" s="154"/>
      <c r="BK1041" s="154"/>
      <c r="BL1041" s="154"/>
      <c r="BM1041" s="154"/>
      <c r="BN1041" s="154"/>
      <c r="BO1041" s="154"/>
      <c r="BP1041" s="154"/>
      <c r="BQ1041" s="154"/>
      <c r="BR1041" s="154"/>
      <c r="BS1041" s="154"/>
      <c r="BT1041" s="154"/>
      <c r="BU1041" s="154"/>
      <c r="BV1041" s="154"/>
    </row>
    <row r="1042" spans="1:74" x14ac:dyDescent="0.25">
      <c r="A1042" s="154"/>
      <c r="B1042" s="154"/>
      <c r="C1042" s="154"/>
      <c r="D1042" s="154"/>
      <c r="E1042" s="154"/>
      <c r="F1042" s="154"/>
      <c r="G1042" s="154"/>
      <c r="H1042" s="154"/>
      <c r="I1042" s="154"/>
      <c r="J1042" s="154"/>
      <c r="K1042" s="154"/>
      <c r="L1042" s="154"/>
      <c r="M1042" s="154"/>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4"/>
      <c r="AL1042" s="154"/>
      <c r="AM1042" s="154"/>
      <c r="AN1042" s="154"/>
      <c r="AO1042" s="154"/>
      <c r="AP1042" s="154"/>
      <c r="AQ1042" s="154"/>
      <c r="AR1042" s="154"/>
      <c r="AS1042" s="154"/>
      <c r="AT1042" s="154"/>
      <c r="AU1042" s="154"/>
      <c r="AV1042" s="154"/>
      <c r="AW1042" s="154"/>
      <c r="AX1042" s="154"/>
      <c r="AY1042" s="154"/>
      <c r="AZ1042" s="154"/>
      <c r="BA1042" s="154"/>
      <c r="BB1042" s="154"/>
      <c r="BC1042" s="154"/>
      <c r="BD1042" s="154"/>
      <c r="BE1042" s="154"/>
      <c r="BF1042" s="154"/>
      <c r="BG1042" s="154"/>
      <c r="BH1042" s="154"/>
      <c r="BI1042" s="154"/>
      <c r="BJ1042" s="154"/>
      <c r="BK1042" s="154"/>
      <c r="BL1042" s="154"/>
      <c r="BM1042" s="154"/>
      <c r="BN1042" s="154"/>
      <c r="BO1042" s="154"/>
      <c r="BP1042" s="154"/>
      <c r="BQ1042" s="154"/>
      <c r="BR1042" s="154"/>
      <c r="BS1042" s="154"/>
      <c r="BT1042" s="154"/>
      <c r="BU1042" s="154"/>
      <c r="BV1042" s="154"/>
    </row>
    <row r="1043" spans="1:74" x14ac:dyDescent="0.25">
      <c r="A1043" s="154"/>
      <c r="B1043" s="154"/>
      <c r="C1043" s="154"/>
      <c r="D1043" s="154"/>
      <c r="E1043" s="154"/>
      <c r="F1043" s="154"/>
      <c r="G1043" s="154"/>
      <c r="H1043" s="154"/>
      <c r="I1043" s="154"/>
      <c r="J1043" s="154"/>
      <c r="K1043" s="154"/>
      <c r="L1043" s="154"/>
      <c r="M1043" s="154"/>
      <c r="N1043" s="154"/>
      <c r="O1043" s="154"/>
      <c r="P1043" s="154"/>
      <c r="Q1043" s="154"/>
      <c r="R1043" s="154"/>
      <c r="S1043" s="154"/>
      <c r="T1043" s="154"/>
      <c r="U1043" s="154"/>
      <c r="V1043" s="154"/>
      <c r="W1043" s="154"/>
      <c r="X1043" s="154"/>
      <c r="Y1043" s="154"/>
      <c r="Z1043" s="154"/>
      <c r="AA1043" s="154"/>
      <c r="AB1043" s="154"/>
      <c r="AC1043" s="154"/>
      <c r="AD1043" s="154"/>
      <c r="AE1043" s="154"/>
      <c r="AF1043" s="154"/>
      <c r="AG1043" s="154"/>
      <c r="AH1043" s="154"/>
      <c r="AI1043" s="154"/>
      <c r="AJ1043" s="154"/>
      <c r="AK1043" s="154"/>
      <c r="AL1043" s="154"/>
      <c r="AM1043" s="154"/>
      <c r="AN1043" s="154"/>
      <c r="AO1043" s="154"/>
      <c r="AP1043" s="154"/>
      <c r="AQ1043" s="154"/>
      <c r="AR1043" s="154"/>
      <c r="AS1043" s="154"/>
      <c r="AT1043" s="154"/>
      <c r="AU1043" s="154"/>
      <c r="AV1043" s="154"/>
      <c r="AW1043" s="154"/>
      <c r="AX1043" s="154"/>
      <c r="AY1043" s="154"/>
      <c r="AZ1043" s="154"/>
      <c r="BA1043" s="154"/>
      <c r="BB1043" s="154"/>
      <c r="BC1043" s="154"/>
      <c r="BD1043" s="154"/>
      <c r="BE1043" s="154"/>
      <c r="BF1043" s="154"/>
      <c r="BG1043" s="154"/>
      <c r="BH1043" s="154"/>
      <c r="BI1043" s="154"/>
      <c r="BJ1043" s="154"/>
      <c r="BK1043" s="154"/>
      <c r="BL1043" s="154"/>
      <c r="BM1043" s="154"/>
      <c r="BN1043" s="154"/>
      <c r="BO1043" s="154"/>
      <c r="BP1043" s="154"/>
      <c r="BQ1043" s="154"/>
      <c r="BR1043" s="154"/>
      <c r="BS1043" s="154"/>
      <c r="BT1043" s="154"/>
      <c r="BU1043" s="154"/>
      <c r="BV1043" s="154"/>
    </row>
    <row r="1044" spans="1:74" x14ac:dyDescent="0.25">
      <c r="A1044" s="154"/>
      <c r="B1044" s="154"/>
      <c r="C1044" s="154"/>
      <c r="D1044" s="154"/>
      <c r="E1044" s="154"/>
      <c r="F1044" s="154"/>
      <c r="G1044" s="154"/>
      <c r="H1044" s="154"/>
      <c r="I1044" s="154"/>
      <c r="J1044" s="154"/>
      <c r="K1044" s="154"/>
      <c r="L1044" s="154"/>
      <c r="M1044" s="154"/>
      <c r="N1044" s="154"/>
      <c r="O1044" s="154"/>
      <c r="P1044" s="154"/>
      <c r="Q1044" s="154"/>
      <c r="R1044" s="154"/>
      <c r="S1044" s="154"/>
      <c r="T1044" s="154"/>
      <c r="U1044" s="154"/>
      <c r="V1044" s="154"/>
      <c r="W1044" s="154"/>
      <c r="X1044" s="154"/>
      <c r="Y1044" s="154"/>
      <c r="Z1044" s="154"/>
      <c r="AA1044" s="154"/>
      <c r="AB1044" s="154"/>
      <c r="AC1044" s="154"/>
      <c r="AD1044" s="154"/>
      <c r="AE1044" s="154"/>
      <c r="AF1044" s="154"/>
      <c r="AG1044" s="154"/>
      <c r="AH1044" s="154"/>
      <c r="AI1044" s="154"/>
      <c r="AJ1044" s="154"/>
      <c r="AK1044" s="154"/>
      <c r="AL1044" s="154"/>
      <c r="AM1044" s="154"/>
      <c r="AN1044" s="154"/>
      <c r="AO1044" s="154"/>
      <c r="AP1044" s="154"/>
      <c r="AQ1044" s="154"/>
      <c r="AR1044" s="154"/>
      <c r="AS1044" s="154"/>
      <c r="AT1044" s="154"/>
      <c r="AU1044" s="154"/>
      <c r="AV1044" s="154"/>
      <c r="AW1044" s="154"/>
      <c r="AX1044" s="154"/>
      <c r="AY1044" s="154"/>
      <c r="AZ1044" s="154"/>
      <c r="BA1044" s="154"/>
      <c r="BB1044" s="154"/>
      <c r="BC1044" s="154"/>
      <c r="BD1044" s="154"/>
      <c r="BE1044" s="154"/>
      <c r="BF1044" s="154"/>
      <c r="BG1044" s="154"/>
      <c r="BH1044" s="154"/>
      <c r="BI1044" s="154"/>
      <c r="BJ1044" s="154"/>
      <c r="BK1044" s="154"/>
      <c r="BL1044" s="154"/>
      <c r="BM1044" s="154"/>
      <c r="BN1044" s="154"/>
      <c r="BO1044" s="154"/>
      <c r="BP1044" s="154"/>
      <c r="BQ1044" s="154"/>
      <c r="BR1044" s="154"/>
      <c r="BS1044" s="154"/>
      <c r="BT1044" s="154"/>
      <c r="BU1044" s="154"/>
      <c r="BV1044" s="154"/>
    </row>
    <row r="1045" spans="1:74" x14ac:dyDescent="0.25">
      <c r="A1045" s="154"/>
      <c r="B1045" s="154"/>
      <c r="C1045" s="154"/>
      <c r="D1045" s="154"/>
      <c r="E1045" s="154"/>
      <c r="F1045" s="154"/>
      <c r="G1045" s="154"/>
      <c r="H1045" s="154"/>
      <c r="I1045" s="154"/>
      <c r="J1045" s="154"/>
      <c r="K1045" s="154"/>
      <c r="L1045" s="154"/>
      <c r="M1045" s="154"/>
      <c r="N1045" s="154"/>
      <c r="O1045" s="154"/>
      <c r="P1045" s="154"/>
      <c r="Q1045" s="154"/>
      <c r="R1045" s="154"/>
      <c r="S1045" s="154"/>
      <c r="T1045" s="154"/>
      <c r="U1045" s="154"/>
      <c r="V1045" s="154"/>
      <c r="W1045" s="154"/>
      <c r="X1045" s="154"/>
      <c r="Y1045" s="154"/>
      <c r="Z1045" s="154"/>
      <c r="AA1045" s="154"/>
      <c r="AB1045" s="154"/>
      <c r="AC1045" s="154"/>
      <c r="AD1045" s="154"/>
      <c r="AE1045" s="154"/>
      <c r="AF1045" s="154"/>
      <c r="AG1045" s="154"/>
      <c r="AH1045" s="154"/>
      <c r="AI1045" s="154"/>
      <c r="AJ1045" s="154"/>
      <c r="AK1045" s="154"/>
      <c r="AL1045" s="154"/>
      <c r="AM1045" s="154"/>
      <c r="AN1045" s="154"/>
      <c r="AO1045" s="154"/>
      <c r="AP1045" s="154"/>
      <c r="AQ1045" s="154"/>
      <c r="AR1045" s="154"/>
      <c r="AS1045" s="154"/>
      <c r="AT1045" s="154"/>
      <c r="AU1045" s="154"/>
      <c r="AV1045" s="154"/>
      <c r="AW1045" s="154"/>
      <c r="AX1045" s="154"/>
      <c r="AY1045" s="154"/>
      <c r="AZ1045" s="154"/>
      <c r="BA1045" s="154"/>
      <c r="BB1045" s="154"/>
      <c r="BC1045" s="154"/>
      <c r="BD1045" s="154"/>
      <c r="BE1045" s="154"/>
      <c r="BF1045" s="154"/>
      <c r="BG1045" s="154"/>
      <c r="BH1045" s="154"/>
      <c r="BI1045" s="154"/>
      <c r="BJ1045" s="154"/>
      <c r="BK1045" s="154"/>
      <c r="BL1045" s="154"/>
      <c r="BM1045" s="154"/>
      <c r="BN1045" s="154"/>
      <c r="BO1045" s="154"/>
      <c r="BP1045" s="154"/>
      <c r="BQ1045" s="154"/>
      <c r="BR1045" s="154"/>
      <c r="BS1045" s="154"/>
      <c r="BT1045" s="154"/>
      <c r="BU1045" s="154"/>
      <c r="BV1045" s="154"/>
    </row>
    <row r="1046" spans="1:74" x14ac:dyDescent="0.25">
      <c r="A1046" s="154"/>
      <c r="B1046" s="154"/>
      <c r="C1046" s="154"/>
      <c r="D1046" s="154"/>
      <c r="E1046" s="154"/>
      <c r="F1046" s="154"/>
      <c r="G1046" s="154"/>
      <c r="H1046" s="154"/>
      <c r="I1046" s="154"/>
      <c r="J1046" s="154"/>
      <c r="K1046" s="154"/>
      <c r="L1046" s="154"/>
      <c r="M1046" s="154"/>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4"/>
      <c r="AL1046" s="154"/>
      <c r="AM1046" s="154"/>
      <c r="AN1046" s="154"/>
      <c r="AO1046" s="154"/>
      <c r="AP1046" s="154"/>
      <c r="AQ1046" s="154"/>
      <c r="AR1046" s="154"/>
      <c r="AS1046" s="154"/>
      <c r="AT1046" s="154"/>
      <c r="AU1046" s="154"/>
      <c r="AV1046" s="154"/>
      <c r="AW1046" s="154"/>
      <c r="AX1046" s="154"/>
      <c r="AY1046" s="154"/>
      <c r="AZ1046" s="154"/>
      <c r="BA1046" s="154"/>
      <c r="BB1046" s="154"/>
      <c r="BC1046" s="154"/>
      <c r="BD1046" s="154"/>
      <c r="BE1046" s="154"/>
      <c r="BF1046" s="154"/>
      <c r="BG1046" s="154"/>
      <c r="BH1046" s="154"/>
      <c r="BI1046" s="154"/>
      <c r="BJ1046" s="154"/>
      <c r="BK1046" s="154"/>
      <c r="BL1046" s="154"/>
      <c r="BM1046" s="154"/>
      <c r="BN1046" s="154"/>
      <c r="BO1046" s="154"/>
      <c r="BP1046" s="154"/>
      <c r="BQ1046" s="154"/>
      <c r="BR1046" s="154"/>
      <c r="BS1046" s="154"/>
      <c r="BT1046" s="154"/>
      <c r="BU1046" s="154"/>
      <c r="BV1046" s="154"/>
    </row>
    <row r="1047" spans="1:74" x14ac:dyDescent="0.25">
      <c r="A1047" s="154"/>
      <c r="B1047" s="154"/>
      <c r="C1047" s="154"/>
      <c r="D1047" s="154"/>
      <c r="E1047" s="154"/>
      <c r="F1047" s="154"/>
      <c r="G1047" s="154"/>
      <c r="H1047" s="154"/>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4"/>
      <c r="AL1047" s="154"/>
      <c r="AM1047" s="154"/>
      <c r="AN1047" s="154"/>
      <c r="AO1047" s="154"/>
      <c r="AP1047" s="154"/>
      <c r="AQ1047" s="154"/>
      <c r="AR1047" s="154"/>
      <c r="AS1047" s="154"/>
      <c r="AT1047" s="154"/>
      <c r="AU1047" s="154"/>
      <c r="AV1047" s="154"/>
      <c r="AW1047" s="154"/>
      <c r="AX1047" s="154"/>
      <c r="AY1047" s="154"/>
      <c r="AZ1047" s="154"/>
      <c r="BA1047" s="154"/>
      <c r="BB1047" s="154"/>
      <c r="BC1047" s="154"/>
      <c r="BD1047" s="154"/>
      <c r="BE1047" s="154"/>
      <c r="BF1047" s="154"/>
      <c r="BG1047" s="154"/>
      <c r="BH1047" s="154"/>
      <c r="BI1047" s="154"/>
      <c r="BJ1047" s="154"/>
      <c r="BK1047" s="154"/>
      <c r="BL1047" s="154"/>
      <c r="BM1047" s="154"/>
      <c r="BN1047" s="154"/>
      <c r="BO1047" s="154"/>
      <c r="BP1047" s="154"/>
      <c r="BQ1047" s="154"/>
      <c r="BR1047" s="154"/>
      <c r="BS1047" s="154"/>
      <c r="BT1047" s="154"/>
      <c r="BU1047" s="154"/>
      <c r="BV1047" s="154"/>
    </row>
    <row r="1048" spans="1:74" x14ac:dyDescent="0.25">
      <c r="A1048" s="154"/>
      <c r="B1048" s="154"/>
      <c r="C1048" s="154"/>
      <c r="D1048" s="154"/>
      <c r="E1048" s="154"/>
      <c r="F1048" s="154"/>
      <c r="G1048" s="154"/>
      <c r="H1048" s="154"/>
      <c r="I1048" s="154"/>
      <c r="J1048" s="154"/>
      <c r="K1048" s="154"/>
      <c r="L1048" s="154"/>
      <c r="M1048" s="154"/>
      <c r="N1048" s="154"/>
      <c r="O1048" s="154"/>
      <c r="P1048" s="154"/>
      <c r="Q1048" s="154"/>
      <c r="R1048" s="154"/>
      <c r="S1048" s="154"/>
      <c r="T1048" s="154"/>
      <c r="U1048" s="154"/>
      <c r="V1048" s="154"/>
      <c r="W1048" s="154"/>
      <c r="X1048" s="154"/>
      <c r="Y1048" s="154"/>
      <c r="Z1048" s="154"/>
      <c r="AA1048" s="154"/>
      <c r="AB1048" s="154"/>
      <c r="AC1048" s="154"/>
      <c r="AD1048" s="154"/>
      <c r="AE1048" s="154"/>
      <c r="AF1048" s="154"/>
      <c r="AG1048" s="154"/>
      <c r="AH1048" s="154"/>
      <c r="AI1048" s="154"/>
      <c r="AJ1048" s="154"/>
      <c r="AK1048" s="154"/>
      <c r="AL1048" s="154"/>
      <c r="AM1048" s="154"/>
      <c r="AN1048" s="154"/>
      <c r="AO1048" s="154"/>
      <c r="AP1048" s="154"/>
      <c r="AQ1048" s="154"/>
      <c r="AR1048" s="154"/>
      <c r="AS1048" s="154"/>
      <c r="AT1048" s="154"/>
      <c r="AU1048" s="154"/>
      <c r="AV1048" s="154"/>
      <c r="AW1048" s="154"/>
      <c r="AX1048" s="154"/>
      <c r="AY1048" s="154"/>
      <c r="AZ1048" s="154"/>
      <c r="BA1048" s="154"/>
      <c r="BB1048" s="154"/>
      <c r="BC1048" s="154"/>
      <c r="BD1048" s="154"/>
      <c r="BE1048" s="154"/>
      <c r="BF1048" s="154"/>
      <c r="BG1048" s="154"/>
      <c r="BH1048" s="154"/>
      <c r="BI1048" s="154"/>
      <c r="BJ1048" s="154"/>
      <c r="BK1048" s="154"/>
      <c r="BL1048" s="154"/>
      <c r="BM1048" s="154"/>
      <c r="BN1048" s="154"/>
      <c r="BO1048" s="154"/>
      <c r="BP1048" s="154"/>
      <c r="BQ1048" s="154"/>
      <c r="BR1048" s="154"/>
      <c r="BS1048" s="154"/>
      <c r="BT1048" s="154"/>
      <c r="BU1048" s="154"/>
      <c r="BV1048" s="154"/>
    </row>
    <row r="1049" spans="1:74" x14ac:dyDescent="0.25">
      <c r="A1049" s="154"/>
      <c r="B1049" s="154"/>
      <c r="C1049" s="154"/>
      <c r="D1049" s="154"/>
      <c r="E1049" s="154"/>
      <c r="F1049" s="154"/>
      <c r="G1049" s="154"/>
      <c r="H1049" s="154"/>
      <c r="I1049" s="154"/>
      <c r="J1049" s="154"/>
      <c r="K1049" s="154"/>
      <c r="L1049" s="154"/>
      <c r="M1049" s="154"/>
      <c r="N1049" s="154"/>
      <c r="O1049" s="154"/>
      <c r="P1049" s="154"/>
      <c r="Q1049" s="154"/>
      <c r="R1049" s="154"/>
      <c r="S1049" s="154"/>
      <c r="T1049" s="154"/>
      <c r="U1049" s="154"/>
      <c r="V1049" s="154"/>
      <c r="W1049" s="154"/>
      <c r="X1049" s="154"/>
      <c r="Y1049" s="154"/>
      <c r="Z1049" s="154"/>
      <c r="AA1049" s="154"/>
      <c r="AB1049" s="154"/>
      <c r="AC1049" s="154"/>
      <c r="AD1049" s="154"/>
      <c r="AE1049" s="154"/>
      <c r="AF1049" s="154"/>
      <c r="AG1049" s="154"/>
      <c r="AH1049" s="154"/>
      <c r="AI1049" s="154"/>
      <c r="AJ1049" s="154"/>
      <c r="AK1049" s="154"/>
      <c r="AL1049" s="154"/>
      <c r="AM1049" s="154"/>
      <c r="AN1049" s="154"/>
      <c r="AO1049" s="154"/>
      <c r="AP1049" s="154"/>
      <c r="AQ1049" s="154"/>
      <c r="AR1049" s="154"/>
      <c r="AS1049" s="154"/>
      <c r="AT1049" s="154"/>
      <c r="AU1049" s="154"/>
      <c r="AV1049" s="154"/>
      <c r="AW1049" s="154"/>
      <c r="AX1049" s="154"/>
      <c r="AY1049" s="154"/>
      <c r="AZ1049" s="154"/>
      <c r="BA1049" s="154"/>
      <c r="BB1049" s="154"/>
      <c r="BC1049" s="154"/>
      <c r="BD1049" s="154"/>
      <c r="BE1049" s="154"/>
      <c r="BF1049" s="154"/>
      <c r="BG1049" s="154"/>
      <c r="BH1049" s="154"/>
      <c r="BI1049" s="154"/>
      <c r="BJ1049" s="154"/>
      <c r="BK1049" s="154"/>
      <c r="BL1049" s="154"/>
      <c r="BM1049" s="154"/>
      <c r="BN1049" s="154"/>
      <c r="BO1049" s="154"/>
      <c r="BP1049" s="154"/>
      <c r="BQ1049" s="154"/>
      <c r="BR1049" s="154"/>
      <c r="BS1049" s="154"/>
      <c r="BT1049" s="154"/>
      <c r="BU1049" s="154"/>
      <c r="BV1049" s="154"/>
    </row>
    <row r="1050" spans="1:74" x14ac:dyDescent="0.25">
      <c r="A1050" s="154"/>
      <c r="B1050" s="154"/>
      <c r="C1050" s="154"/>
      <c r="D1050" s="154"/>
      <c r="E1050" s="154"/>
      <c r="F1050" s="154"/>
      <c r="G1050" s="154"/>
      <c r="H1050" s="154"/>
      <c r="I1050" s="154"/>
      <c r="J1050" s="154"/>
      <c r="K1050" s="154"/>
      <c r="L1050" s="154"/>
      <c r="M1050" s="154"/>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4"/>
      <c r="AL1050" s="154"/>
      <c r="AM1050" s="154"/>
      <c r="AN1050" s="154"/>
      <c r="AO1050" s="154"/>
      <c r="AP1050" s="154"/>
      <c r="AQ1050" s="154"/>
      <c r="AR1050" s="154"/>
      <c r="AS1050" s="154"/>
      <c r="AT1050" s="154"/>
      <c r="AU1050" s="154"/>
      <c r="AV1050" s="154"/>
      <c r="AW1050" s="154"/>
      <c r="AX1050" s="154"/>
      <c r="AY1050" s="154"/>
      <c r="AZ1050" s="154"/>
      <c r="BA1050" s="154"/>
      <c r="BB1050" s="154"/>
      <c r="BC1050" s="154"/>
      <c r="BD1050" s="154"/>
      <c r="BE1050" s="154"/>
      <c r="BF1050" s="154"/>
      <c r="BG1050" s="154"/>
      <c r="BH1050" s="154"/>
      <c r="BI1050" s="154"/>
      <c r="BJ1050" s="154"/>
      <c r="BK1050" s="154"/>
      <c r="BL1050" s="154"/>
      <c r="BM1050" s="154"/>
      <c r="BN1050" s="154"/>
      <c r="BO1050" s="154"/>
      <c r="BP1050" s="154"/>
      <c r="BQ1050" s="154"/>
      <c r="BR1050" s="154"/>
      <c r="BS1050" s="154"/>
      <c r="BT1050" s="154"/>
      <c r="BU1050" s="154"/>
      <c r="BV1050" s="154"/>
    </row>
    <row r="1051" spans="1:74" x14ac:dyDescent="0.25">
      <c r="A1051" s="154"/>
      <c r="B1051" s="154"/>
      <c r="C1051" s="154"/>
      <c r="D1051" s="154"/>
      <c r="E1051" s="154"/>
      <c r="F1051" s="154"/>
      <c r="G1051" s="154"/>
      <c r="H1051" s="154"/>
      <c r="I1051" s="154"/>
      <c r="J1051" s="154"/>
      <c r="K1051" s="154"/>
      <c r="L1051" s="154"/>
      <c r="M1051" s="154"/>
      <c r="N1051" s="154"/>
      <c r="O1051" s="154"/>
      <c r="P1051" s="154"/>
      <c r="Q1051" s="154"/>
      <c r="R1051" s="154"/>
      <c r="S1051" s="154"/>
      <c r="T1051" s="154"/>
      <c r="U1051" s="154"/>
      <c r="V1051" s="154"/>
      <c r="W1051" s="154"/>
      <c r="X1051" s="154"/>
      <c r="Y1051" s="154"/>
      <c r="Z1051" s="154"/>
      <c r="AA1051" s="154"/>
      <c r="AB1051" s="154"/>
      <c r="AC1051" s="154"/>
      <c r="AD1051" s="154"/>
      <c r="AE1051" s="154"/>
      <c r="AF1051" s="154"/>
      <c r="AG1051" s="154"/>
      <c r="AH1051" s="154"/>
      <c r="AI1051" s="154"/>
      <c r="AJ1051" s="154"/>
      <c r="AK1051" s="154"/>
      <c r="AL1051" s="154"/>
      <c r="AM1051" s="154"/>
      <c r="AN1051" s="154"/>
      <c r="AO1051" s="154"/>
      <c r="AP1051" s="154"/>
      <c r="AQ1051" s="154"/>
      <c r="AR1051" s="154"/>
      <c r="AS1051" s="154"/>
      <c r="AT1051" s="154"/>
      <c r="AU1051" s="154"/>
      <c r="AV1051" s="154"/>
      <c r="AW1051" s="154"/>
      <c r="AX1051" s="154"/>
      <c r="AY1051" s="154"/>
      <c r="AZ1051" s="154"/>
      <c r="BA1051" s="154"/>
      <c r="BB1051" s="154"/>
      <c r="BC1051" s="154"/>
      <c r="BD1051" s="154"/>
      <c r="BE1051" s="154"/>
      <c r="BF1051" s="154"/>
      <c r="BG1051" s="154"/>
      <c r="BH1051" s="154"/>
      <c r="BI1051" s="154"/>
      <c r="BJ1051" s="154"/>
      <c r="BK1051" s="154"/>
      <c r="BL1051" s="154"/>
      <c r="BM1051" s="154"/>
      <c r="BN1051" s="154"/>
      <c r="BO1051" s="154"/>
      <c r="BP1051" s="154"/>
      <c r="BQ1051" s="154"/>
      <c r="BR1051" s="154"/>
      <c r="BS1051" s="154"/>
      <c r="BT1051" s="154"/>
      <c r="BU1051" s="154"/>
      <c r="BV1051" s="154"/>
    </row>
    <row r="1052" spans="1:74" x14ac:dyDescent="0.25">
      <c r="A1052" s="154"/>
      <c r="B1052" s="154"/>
      <c r="C1052" s="154"/>
      <c r="D1052" s="154"/>
      <c r="E1052" s="154"/>
      <c r="F1052" s="154"/>
      <c r="G1052" s="154"/>
      <c r="H1052" s="154"/>
      <c r="I1052" s="154"/>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AN1052" s="154"/>
      <c r="AO1052" s="154"/>
      <c r="AP1052" s="154"/>
      <c r="AQ1052" s="154"/>
      <c r="AR1052" s="154"/>
      <c r="AS1052" s="154"/>
      <c r="AT1052" s="154"/>
      <c r="AU1052" s="154"/>
      <c r="AV1052" s="154"/>
      <c r="AW1052" s="154"/>
      <c r="AX1052" s="154"/>
      <c r="AY1052" s="154"/>
      <c r="AZ1052" s="154"/>
      <c r="BA1052" s="154"/>
      <c r="BB1052" s="154"/>
      <c r="BC1052" s="154"/>
      <c r="BD1052" s="154"/>
      <c r="BE1052" s="154"/>
      <c r="BF1052" s="154"/>
      <c r="BG1052" s="154"/>
      <c r="BH1052" s="154"/>
      <c r="BI1052" s="154"/>
      <c r="BJ1052" s="154"/>
      <c r="BK1052" s="154"/>
      <c r="BL1052" s="154"/>
      <c r="BM1052" s="154"/>
      <c r="BN1052" s="154"/>
      <c r="BO1052" s="154"/>
      <c r="BP1052" s="154"/>
      <c r="BQ1052" s="154"/>
      <c r="BR1052" s="154"/>
      <c r="BS1052" s="154"/>
      <c r="BT1052" s="154"/>
      <c r="BU1052" s="154"/>
      <c r="BV1052" s="154"/>
    </row>
    <row r="1053" spans="1:74" x14ac:dyDescent="0.25">
      <c r="A1053" s="154"/>
      <c r="B1053" s="154"/>
      <c r="C1053" s="154"/>
      <c r="D1053" s="154"/>
      <c r="E1053" s="154"/>
      <c r="F1053" s="154"/>
      <c r="G1053" s="154"/>
      <c r="H1053" s="154"/>
      <c r="I1053" s="154"/>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AN1053" s="154"/>
      <c r="AO1053" s="154"/>
      <c r="AP1053" s="154"/>
      <c r="AQ1053" s="154"/>
      <c r="AR1053" s="154"/>
      <c r="AS1053" s="154"/>
      <c r="AT1053" s="154"/>
      <c r="AU1053" s="154"/>
      <c r="AV1053" s="154"/>
      <c r="AW1053" s="154"/>
      <c r="AX1053" s="154"/>
      <c r="AY1053" s="154"/>
      <c r="AZ1053" s="154"/>
      <c r="BA1053" s="154"/>
      <c r="BB1053" s="154"/>
      <c r="BC1053" s="154"/>
      <c r="BD1053" s="154"/>
      <c r="BE1053" s="154"/>
      <c r="BF1053" s="154"/>
      <c r="BG1053" s="154"/>
      <c r="BH1053" s="154"/>
      <c r="BI1053" s="154"/>
      <c r="BJ1053" s="154"/>
      <c r="BK1053" s="154"/>
      <c r="BL1053" s="154"/>
      <c r="BM1053" s="154"/>
      <c r="BN1053" s="154"/>
      <c r="BO1053" s="154"/>
      <c r="BP1053" s="154"/>
      <c r="BQ1053" s="154"/>
      <c r="BR1053" s="154"/>
      <c r="BS1053" s="154"/>
      <c r="BT1053" s="154"/>
      <c r="BU1053" s="154"/>
      <c r="BV1053" s="154"/>
    </row>
    <row r="1054" spans="1:74" x14ac:dyDescent="0.25">
      <c r="A1054" s="154"/>
      <c r="B1054" s="154"/>
      <c r="C1054" s="154"/>
      <c r="D1054" s="154"/>
      <c r="E1054" s="154"/>
      <c r="F1054" s="154"/>
      <c r="G1054" s="154"/>
      <c r="H1054" s="154"/>
      <c r="I1054" s="15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AN1054" s="154"/>
      <c r="AO1054" s="154"/>
      <c r="AP1054" s="154"/>
      <c r="AQ1054" s="154"/>
      <c r="AR1054" s="154"/>
      <c r="AS1054" s="154"/>
      <c r="AT1054" s="154"/>
      <c r="AU1054" s="154"/>
      <c r="AV1054" s="154"/>
      <c r="AW1054" s="154"/>
      <c r="AX1054" s="154"/>
      <c r="AY1054" s="154"/>
      <c r="AZ1054" s="154"/>
      <c r="BA1054" s="154"/>
      <c r="BB1054" s="154"/>
      <c r="BC1054" s="154"/>
      <c r="BD1054" s="154"/>
      <c r="BE1054" s="154"/>
      <c r="BF1054" s="154"/>
      <c r="BG1054" s="154"/>
      <c r="BH1054" s="154"/>
      <c r="BI1054" s="154"/>
      <c r="BJ1054" s="154"/>
      <c r="BK1054" s="154"/>
      <c r="BL1054" s="154"/>
      <c r="BM1054" s="154"/>
      <c r="BN1054" s="154"/>
      <c r="BO1054" s="154"/>
      <c r="BP1054" s="154"/>
      <c r="BQ1054" s="154"/>
      <c r="BR1054" s="154"/>
      <c r="BS1054" s="154"/>
      <c r="BT1054" s="154"/>
      <c r="BU1054" s="154"/>
      <c r="BV1054" s="154"/>
    </row>
    <row r="1055" spans="1:74" x14ac:dyDescent="0.25">
      <c r="A1055" s="154"/>
      <c r="B1055" s="154"/>
      <c r="C1055" s="154"/>
      <c r="D1055" s="154"/>
      <c r="E1055" s="154"/>
      <c r="F1055" s="154"/>
      <c r="G1055" s="154"/>
      <c r="H1055" s="154"/>
      <c r="I1055" s="154"/>
      <c r="J1055" s="154"/>
      <c r="K1055" s="154"/>
      <c r="L1055" s="154"/>
      <c r="M1055" s="154"/>
      <c r="N1055" s="154"/>
      <c r="O1055" s="154"/>
      <c r="P1055" s="154"/>
      <c r="Q1055" s="154"/>
      <c r="R1055" s="154"/>
      <c r="S1055" s="154"/>
      <c r="T1055" s="154"/>
      <c r="U1055" s="154"/>
      <c r="V1055" s="154"/>
      <c r="W1055" s="154"/>
      <c r="X1055" s="154"/>
      <c r="Y1055" s="154"/>
      <c r="Z1055" s="154"/>
      <c r="AA1055" s="154"/>
      <c r="AB1055" s="154"/>
      <c r="AC1055" s="154"/>
      <c r="AD1055" s="154"/>
      <c r="AE1055" s="154"/>
      <c r="AF1055" s="154"/>
      <c r="AG1055" s="154"/>
      <c r="AH1055" s="154"/>
      <c r="AI1055" s="154"/>
      <c r="AJ1055" s="154"/>
      <c r="AK1055" s="154"/>
      <c r="AL1055" s="154"/>
      <c r="AM1055" s="154"/>
      <c r="AN1055" s="154"/>
      <c r="AO1055" s="154"/>
      <c r="AP1055" s="154"/>
      <c r="AQ1055" s="154"/>
      <c r="AR1055" s="154"/>
      <c r="AS1055" s="154"/>
      <c r="AT1055" s="154"/>
      <c r="AU1055" s="154"/>
      <c r="AV1055" s="154"/>
      <c r="AW1055" s="154"/>
      <c r="AX1055" s="154"/>
      <c r="AY1055" s="154"/>
      <c r="AZ1055" s="154"/>
      <c r="BA1055" s="154"/>
      <c r="BB1055" s="154"/>
      <c r="BC1055" s="154"/>
      <c r="BD1055" s="154"/>
      <c r="BE1055" s="154"/>
      <c r="BF1055" s="154"/>
      <c r="BG1055" s="154"/>
      <c r="BH1055" s="154"/>
      <c r="BI1055" s="154"/>
      <c r="BJ1055" s="154"/>
      <c r="BK1055" s="154"/>
      <c r="BL1055" s="154"/>
      <c r="BM1055" s="154"/>
      <c r="BN1055" s="154"/>
      <c r="BO1055" s="154"/>
      <c r="BP1055" s="154"/>
      <c r="BQ1055" s="154"/>
      <c r="BR1055" s="154"/>
      <c r="BS1055" s="154"/>
      <c r="BT1055" s="154"/>
      <c r="BU1055" s="154"/>
      <c r="BV1055" s="154"/>
    </row>
    <row r="1056" spans="1:74" x14ac:dyDescent="0.25">
      <c r="A1056" s="154"/>
      <c r="B1056" s="154"/>
      <c r="C1056" s="154"/>
      <c r="D1056" s="154"/>
      <c r="E1056" s="154"/>
      <c r="F1056" s="154"/>
      <c r="G1056" s="154"/>
      <c r="H1056" s="154"/>
      <c r="I1056" s="154"/>
      <c r="J1056" s="154"/>
      <c r="K1056" s="154"/>
      <c r="L1056" s="154"/>
      <c r="M1056" s="154"/>
      <c r="N1056" s="154"/>
      <c r="O1056" s="154"/>
      <c r="P1056" s="154"/>
      <c r="Q1056" s="154"/>
      <c r="R1056" s="154"/>
      <c r="S1056" s="154"/>
      <c r="T1056" s="154"/>
      <c r="U1056" s="154"/>
      <c r="V1056" s="154"/>
      <c r="W1056" s="154"/>
      <c r="X1056" s="154"/>
      <c r="Y1056" s="154"/>
      <c r="Z1056" s="154"/>
      <c r="AA1056" s="154"/>
      <c r="AB1056" s="154"/>
      <c r="AC1056" s="154"/>
      <c r="AD1056" s="154"/>
      <c r="AE1056" s="154"/>
      <c r="AF1056" s="154"/>
      <c r="AG1056" s="154"/>
      <c r="AH1056" s="154"/>
      <c r="AI1056" s="154"/>
      <c r="AJ1056" s="154"/>
      <c r="AK1056" s="154"/>
      <c r="AL1056" s="154"/>
      <c r="AM1056" s="154"/>
      <c r="AN1056" s="154"/>
      <c r="AO1056" s="154"/>
      <c r="AP1056" s="154"/>
      <c r="AQ1056" s="154"/>
      <c r="AR1056" s="154"/>
      <c r="AS1056" s="154"/>
      <c r="AT1056" s="154"/>
      <c r="AU1056" s="154"/>
      <c r="AV1056" s="154"/>
      <c r="AW1056" s="154"/>
      <c r="AX1056" s="154"/>
      <c r="AY1056" s="154"/>
      <c r="AZ1056" s="154"/>
      <c r="BA1056" s="154"/>
      <c r="BB1056" s="154"/>
      <c r="BC1056" s="154"/>
      <c r="BD1056" s="154"/>
      <c r="BE1056" s="154"/>
      <c r="BF1056" s="154"/>
      <c r="BG1056" s="154"/>
      <c r="BH1056" s="154"/>
      <c r="BI1056" s="154"/>
      <c r="BJ1056" s="154"/>
      <c r="BK1056" s="154"/>
      <c r="BL1056" s="154"/>
      <c r="BM1056" s="154"/>
      <c r="BN1056" s="154"/>
      <c r="BO1056" s="154"/>
      <c r="BP1056" s="154"/>
      <c r="BQ1056" s="154"/>
      <c r="BR1056" s="154"/>
      <c r="BS1056" s="154"/>
      <c r="BT1056" s="154"/>
      <c r="BU1056" s="154"/>
      <c r="BV1056" s="154"/>
    </row>
    <row r="1057" spans="1:74" x14ac:dyDescent="0.25">
      <c r="A1057" s="154"/>
      <c r="B1057" s="154"/>
      <c r="C1057" s="154"/>
      <c r="D1057" s="154"/>
      <c r="E1057" s="154"/>
      <c r="F1057" s="154"/>
      <c r="G1057" s="154"/>
      <c r="H1057" s="154"/>
      <c r="I1057" s="154"/>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AN1057" s="154"/>
      <c r="AO1057" s="154"/>
      <c r="AP1057" s="154"/>
      <c r="AQ1057" s="154"/>
      <c r="AR1057" s="154"/>
      <c r="AS1057" s="154"/>
      <c r="AT1057" s="154"/>
      <c r="AU1057" s="154"/>
      <c r="AV1057" s="154"/>
      <c r="AW1057" s="154"/>
      <c r="AX1057" s="154"/>
      <c r="AY1057" s="154"/>
      <c r="AZ1057" s="154"/>
      <c r="BA1057" s="154"/>
      <c r="BB1057" s="154"/>
      <c r="BC1057" s="154"/>
      <c r="BD1057" s="154"/>
      <c r="BE1057" s="154"/>
      <c r="BF1057" s="154"/>
      <c r="BG1057" s="154"/>
      <c r="BH1057" s="154"/>
      <c r="BI1057" s="154"/>
      <c r="BJ1057" s="154"/>
      <c r="BK1057" s="154"/>
      <c r="BL1057" s="154"/>
      <c r="BM1057" s="154"/>
      <c r="BN1057" s="154"/>
      <c r="BO1057" s="154"/>
      <c r="BP1057" s="154"/>
      <c r="BQ1057" s="154"/>
      <c r="BR1057" s="154"/>
      <c r="BS1057" s="154"/>
      <c r="BT1057" s="154"/>
      <c r="BU1057" s="154"/>
      <c r="BV1057" s="154"/>
    </row>
    <row r="1058" spans="1:74" x14ac:dyDescent="0.25">
      <c r="A1058" s="154"/>
      <c r="B1058" s="154"/>
      <c r="C1058" s="154"/>
      <c r="D1058" s="154"/>
      <c r="E1058" s="154"/>
      <c r="F1058" s="154"/>
      <c r="G1058" s="154"/>
      <c r="H1058" s="154"/>
      <c r="I1058" s="15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c r="AN1058" s="154"/>
      <c r="AO1058" s="154"/>
      <c r="AP1058" s="154"/>
      <c r="AQ1058" s="154"/>
      <c r="AR1058" s="154"/>
      <c r="AS1058" s="154"/>
      <c r="AT1058" s="154"/>
      <c r="AU1058" s="154"/>
      <c r="AV1058" s="154"/>
      <c r="AW1058" s="154"/>
      <c r="AX1058" s="154"/>
      <c r="AY1058" s="154"/>
      <c r="AZ1058" s="154"/>
      <c r="BA1058" s="154"/>
      <c r="BB1058" s="154"/>
      <c r="BC1058" s="154"/>
      <c r="BD1058" s="154"/>
      <c r="BE1058" s="154"/>
      <c r="BF1058" s="154"/>
      <c r="BG1058" s="154"/>
      <c r="BH1058" s="154"/>
      <c r="BI1058" s="154"/>
      <c r="BJ1058" s="154"/>
      <c r="BK1058" s="154"/>
      <c r="BL1058" s="154"/>
      <c r="BM1058" s="154"/>
      <c r="BN1058" s="154"/>
      <c r="BO1058" s="154"/>
      <c r="BP1058" s="154"/>
      <c r="BQ1058" s="154"/>
      <c r="BR1058" s="154"/>
      <c r="BS1058" s="154"/>
      <c r="BT1058" s="154"/>
      <c r="BU1058" s="154"/>
      <c r="BV1058" s="154"/>
    </row>
    <row r="1059" spans="1:74" x14ac:dyDescent="0.25">
      <c r="A1059" s="154"/>
      <c r="B1059" s="154"/>
      <c r="C1059" s="154"/>
      <c r="D1059" s="154"/>
      <c r="E1059" s="154"/>
      <c r="F1059" s="154"/>
      <c r="G1059" s="154"/>
      <c r="H1059" s="154"/>
      <c r="I1059" s="154"/>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AN1059" s="154"/>
      <c r="AO1059" s="154"/>
      <c r="AP1059" s="154"/>
      <c r="AQ1059" s="154"/>
      <c r="AR1059" s="154"/>
      <c r="AS1059" s="154"/>
      <c r="AT1059" s="154"/>
      <c r="AU1059" s="154"/>
      <c r="AV1059" s="154"/>
      <c r="AW1059" s="154"/>
      <c r="AX1059" s="154"/>
      <c r="AY1059" s="154"/>
      <c r="AZ1059" s="154"/>
      <c r="BA1059" s="154"/>
      <c r="BB1059" s="154"/>
      <c r="BC1059" s="154"/>
      <c r="BD1059" s="154"/>
      <c r="BE1059" s="154"/>
      <c r="BF1059" s="154"/>
      <c r="BG1059" s="154"/>
      <c r="BH1059" s="154"/>
      <c r="BI1059" s="154"/>
      <c r="BJ1059" s="154"/>
      <c r="BK1059" s="154"/>
      <c r="BL1059" s="154"/>
      <c r="BM1059" s="154"/>
      <c r="BN1059" s="154"/>
      <c r="BO1059" s="154"/>
      <c r="BP1059" s="154"/>
      <c r="BQ1059" s="154"/>
      <c r="BR1059" s="154"/>
      <c r="BS1059" s="154"/>
      <c r="BT1059" s="154"/>
      <c r="BU1059" s="154"/>
      <c r="BV1059" s="154"/>
    </row>
    <row r="1060" spans="1:74" x14ac:dyDescent="0.25">
      <c r="A1060" s="154"/>
      <c r="B1060" s="154"/>
      <c r="C1060" s="154"/>
      <c r="D1060" s="154"/>
      <c r="E1060" s="154"/>
      <c r="F1060" s="154"/>
      <c r="G1060" s="154"/>
      <c r="H1060" s="154"/>
      <c r="I1060" s="154"/>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AN1060" s="154"/>
      <c r="AO1060" s="154"/>
      <c r="AP1060" s="154"/>
      <c r="AQ1060" s="154"/>
      <c r="AR1060" s="154"/>
      <c r="AS1060" s="154"/>
      <c r="AT1060" s="154"/>
      <c r="AU1060" s="154"/>
      <c r="AV1060" s="154"/>
      <c r="AW1060" s="154"/>
      <c r="AX1060" s="154"/>
      <c r="AY1060" s="154"/>
      <c r="AZ1060" s="154"/>
      <c r="BA1060" s="154"/>
      <c r="BB1060" s="154"/>
      <c r="BC1060" s="154"/>
      <c r="BD1060" s="154"/>
      <c r="BE1060" s="154"/>
      <c r="BF1060" s="154"/>
      <c r="BG1060" s="154"/>
      <c r="BH1060" s="154"/>
      <c r="BI1060" s="154"/>
      <c r="BJ1060" s="154"/>
      <c r="BK1060" s="154"/>
      <c r="BL1060" s="154"/>
      <c r="BM1060" s="154"/>
      <c r="BN1060" s="154"/>
      <c r="BO1060" s="154"/>
      <c r="BP1060" s="154"/>
      <c r="BQ1060" s="154"/>
      <c r="BR1060" s="154"/>
      <c r="BS1060" s="154"/>
      <c r="BT1060" s="154"/>
      <c r="BU1060" s="154"/>
      <c r="BV1060" s="154"/>
    </row>
    <row r="1061" spans="1:74" x14ac:dyDescent="0.25">
      <c r="A1061" s="154"/>
      <c r="B1061" s="154"/>
      <c r="C1061" s="154"/>
      <c r="D1061" s="154"/>
      <c r="E1061" s="154"/>
      <c r="F1061" s="154"/>
      <c r="G1061" s="154"/>
      <c r="H1061" s="154"/>
      <c r="I1061" s="15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AN1061" s="154"/>
      <c r="AO1061" s="154"/>
      <c r="AP1061" s="154"/>
      <c r="AQ1061" s="154"/>
      <c r="AR1061" s="154"/>
      <c r="AS1061" s="154"/>
      <c r="AT1061" s="154"/>
      <c r="AU1061" s="154"/>
      <c r="AV1061" s="154"/>
      <c r="AW1061" s="154"/>
      <c r="AX1061" s="154"/>
      <c r="AY1061" s="154"/>
      <c r="AZ1061" s="154"/>
      <c r="BA1061" s="154"/>
      <c r="BB1061" s="154"/>
      <c r="BC1061" s="154"/>
      <c r="BD1061" s="154"/>
      <c r="BE1061" s="154"/>
      <c r="BF1061" s="154"/>
      <c r="BG1061" s="154"/>
      <c r="BH1061" s="154"/>
      <c r="BI1061" s="154"/>
      <c r="BJ1061" s="154"/>
      <c r="BK1061" s="154"/>
      <c r="BL1061" s="154"/>
      <c r="BM1061" s="154"/>
      <c r="BN1061" s="154"/>
      <c r="BO1061" s="154"/>
      <c r="BP1061" s="154"/>
      <c r="BQ1061" s="154"/>
      <c r="BR1061" s="154"/>
      <c r="BS1061" s="154"/>
      <c r="BT1061" s="154"/>
      <c r="BU1061" s="154"/>
      <c r="BV1061" s="154"/>
    </row>
    <row r="1062" spans="1:74" x14ac:dyDescent="0.25">
      <c r="A1062" s="154"/>
      <c r="B1062" s="154"/>
      <c r="C1062" s="154"/>
      <c r="D1062" s="154"/>
      <c r="E1062" s="154"/>
      <c r="F1062" s="154"/>
      <c r="G1062" s="154"/>
      <c r="H1062" s="154"/>
      <c r="I1062" s="154"/>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AN1062" s="154"/>
      <c r="AO1062" s="154"/>
      <c r="AP1062" s="154"/>
      <c r="AQ1062" s="154"/>
      <c r="AR1062" s="154"/>
      <c r="AS1062" s="154"/>
      <c r="AT1062" s="154"/>
      <c r="AU1062" s="154"/>
      <c r="AV1062" s="154"/>
      <c r="AW1062" s="154"/>
      <c r="AX1062" s="154"/>
      <c r="AY1062" s="154"/>
      <c r="AZ1062" s="154"/>
      <c r="BA1062" s="154"/>
      <c r="BB1062" s="154"/>
      <c r="BC1062" s="154"/>
      <c r="BD1062" s="154"/>
      <c r="BE1062" s="154"/>
      <c r="BF1062" s="154"/>
      <c r="BG1062" s="154"/>
      <c r="BH1062" s="154"/>
      <c r="BI1062" s="154"/>
      <c r="BJ1062" s="154"/>
      <c r="BK1062" s="154"/>
      <c r="BL1062" s="154"/>
      <c r="BM1062" s="154"/>
      <c r="BN1062" s="154"/>
      <c r="BO1062" s="154"/>
      <c r="BP1062" s="154"/>
      <c r="BQ1062" s="154"/>
      <c r="BR1062" s="154"/>
      <c r="BS1062" s="154"/>
      <c r="BT1062" s="154"/>
      <c r="BU1062" s="154"/>
      <c r="BV1062" s="154"/>
    </row>
    <row r="1063" spans="1:74" x14ac:dyDescent="0.25">
      <c r="A1063" s="154"/>
      <c r="B1063" s="154"/>
      <c r="C1063" s="154"/>
      <c r="D1063" s="154"/>
      <c r="E1063" s="154"/>
      <c r="F1063" s="154"/>
      <c r="G1063" s="154"/>
      <c r="H1063" s="154"/>
      <c r="I1063" s="15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AN1063" s="154"/>
      <c r="AO1063" s="154"/>
      <c r="AP1063" s="154"/>
      <c r="AQ1063" s="154"/>
      <c r="AR1063" s="154"/>
      <c r="AS1063" s="154"/>
      <c r="AT1063" s="154"/>
      <c r="AU1063" s="154"/>
      <c r="AV1063" s="154"/>
      <c r="AW1063" s="154"/>
      <c r="AX1063" s="154"/>
      <c r="AY1063" s="154"/>
      <c r="AZ1063" s="154"/>
      <c r="BA1063" s="154"/>
      <c r="BB1063" s="154"/>
      <c r="BC1063" s="154"/>
      <c r="BD1063" s="154"/>
      <c r="BE1063" s="154"/>
      <c r="BF1063" s="154"/>
      <c r="BG1063" s="154"/>
      <c r="BH1063" s="154"/>
      <c r="BI1063" s="154"/>
      <c r="BJ1063" s="154"/>
      <c r="BK1063" s="154"/>
      <c r="BL1063" s="154"/>
      <c r="BM1063" s="154"/>
      <c r="BN1063" s="154"/>
      <c r="BO1063" s="154"/>
      <c r="BP1063" s="154"/>
      <c r="BQ1063" s="154"/>
      <c r="BR1063" s="154"/>
      <c r="BS1063" s="154"/>
      <c r="BT1063" s="154"/>
      <c r="BU1063" s="154"/>
      <c r="BV1063" s="154"/>
    </row>
    <row r="1064" spans="1:74" x14ac:dyDescent="0.25">
      <c r="A1064" s="154"/>
      <c r="B1064" s="154"/>
      <c r="C1064" s="154"/>
      <c r="D1064" s="154"/>
      <c r="E1064" s="154"/>
      <c r="F1064" s="154"/>
      <c r="G1064" s="154"/>
      <c r="H1064" s="154"/>
      <c r="I1064" s="154"/>
      <c r="J1064" s="154"/>
      <c r="K1064" s="154"/>
      <c r="L1064" s="154"/>
      <c r="M1064" s="154"/>
      <c r="N1064" s="154"/>
      <c r="O1064" s="154"/>
      <c r="P1064" s="154"/>
      <c r="Q1064" s="154"/>
      <c r="R1064" s="154"/>
      <c r="S1064" s="154"/>
      <c r="T1064" s="154"/>
      <c r="U1064" s="154"/>
      <c r="V1064" s="154"/>
      <c r="W1064" s="154"/>
      <c r="X1064" s="154"/>
      <c r="Y1064" s="154"/>
      <c r="Z1064" s="154"/>
      <c r="AA1064" s="154"/>
      <c r="AB1064" s="154"/>
      <c r="AC1064" s="154"/>
      <c r="AD1064" s="154"/>
      <c r="AE1064" s="154"/>
      <c r="AF1064" s="154"/>
      <c r="AG1064" s="154"/>
      <c r="AH1064" s="154"/>
      <c r="AI1064" s="154"/>
      <c r="AJ1064" s="154"/>
      <c r="AK1064" s="154"/>
      <c r="AL1064" s="154"/>
      <c r="AM1064" s="154"/>
      <c r="AN1064" s="154"/>
      <c r="AO1064" s="154"/>
      <c r="AP1064" s="154"/>
      <c r="AQ1064" s="154"/>
      <c r="AR1064" s="154"/>
      <c r="AS1064" s="154"/>
      <c r="AT1064" s="154"/>
      <c r="AU1064" s="154"/>
      <c r="AV1064" s="154"/>
      <c r="AW1064" s="154"/>
      <c r="AX1064" s="154"/>
      <c r="AY1064" s="154"/>
      <c r="AZ1064" s="154"/>
      <c r="BA1064" s="154"/>
      <c r="BB1064" s="154"/>
      <c r="BC1064" s="154"/>
      <c r="BD1064" s="154"/>
      <c r="BE1064" s="154"/>
      <c r="BF1064" s="154"/>
      <c r="BG1064" s="154"/>
      <c r="BH1064" s="154"/>
      <c r="BI1064" s="154"/>
      <c r="BJ1064" s="154"/>
      <c r="BK1064" s="154"/>
      <c r="BL1064" s="154"/>
      <c r="BM1064" s="154"/>
      <c r="BN1064" s="154"/>
      <c r="BO1064" s="154"/>
      <c r="BP1064" s="154"/>
      <c r="BQ1064" s="154"/>
      <c r="BR1064" s="154"/>
      <c r="BS1064" s="154"/>
      <c r="BT1064" s="154"/>
      <c r="BU1064" s="154"/>
      <c r="BV1064" s="154"/>
    </row>
    <row r="1065" spans="1:74" x14ac:dyDescent="0.25">
      <c r="A1065" s="154"/>
      <c r="B1065" s="154"/>
      <c r="C1065" s="154"/>
      <c r="D1065" s="154"/>
      <c r="E1065" s="154"/>
      <c r="F1065" s="154"/>
      <c r="G1065" s="154"/>
      <c r="H1065" s="154"/>
      <c r="I1065" s="154"/>
      <c r="J1065" s="154"/>
      <c r="K1065" s="154"/>
      <c r="L1065" s="154"/>
      <c r="M1065" s="154"/>
      <c r="N1065" s="154"/>
      <c r="O1065" s="154"/>
      <c r="P1065" s="154"/>
      <c r="Q1065" s="154"/>
      <c r="R1065" s="154"/>
      <c r="S1065" s="154"/>
      <c r="T1065" s="154"/>
      <c r="U1065" s="154"/>
      <c r="V1065" s="154"/>
      <c r="W1065" s="154"/>
      <c r="X1065" s="154"/>
      <c r="Y1065" s="154"/>
      <c r="Z1065" s="154"/>
      <c r="AA1065" s="154"/>
      <c r="AB1065" s="154"/>
      <c r="AC1065" s="154"/>
      <c r="AD1065" s="154"/>
      <c r="AE1065" s="154"/>
      <c r="AF1065" s="154"/>
      <c r="AG1065" s="154"/>
      <c r="AH1065" s="154"/>
      <c r="AI1065" s="154"/>
      <c r="AJ1065" s="154"/>
      <c r="AK1065" s="154"/>
      <c r="AL1065" s="154"/>
      <c r="AM1065" s="154"/>
      <c r="AN1065" s="154"/>
      <c r="AO1065" s="154"/>
      <c r="AP1065" s="154"/>
      <c r="AQ1065" s="154"/>
      <c r="AR1065" s="154"/>
      <c r="AS1065" s="154"/>
      <c r="AT1065" s="154"/>
      <c r="AU1065" s="154"/>
      <c r="AV1065" s="154"/>
      <c r="AW1065" s="154"/>
      <c r="AX1065" s="154"/>
      <c r="AY1065" s="154"/>
      <c r="AZ1065" s="154"/>
      <c r="BA1065" s="154"/>
      <c r="BB1065" s="154"/>
      <c r="BC1065" s="154"/>
      <c r="BD1065" s="154"/>
      <c r="BE1065" s="154"/>
      <c r="BF1065" s="154"/>
      <c r="BG1065" s="154"/>
      <c r="BH1065" s="154"/>
      <c r="BI1065" s="154"/>
      <c r="BJ1065" s="154"/>
      <c r="BK1065" s="154"/>
      <c r="BL1065" s="154"/>
      <c r="BM1065" s="154"/>
      <c r="BN1065" s="154"/>
      <c r="BO1065" s="154"/>
      <c r="BP1065" s="154"/>
      <c r="BQ1065" s="154"/>
      <c r="BR1065" s="154"/>
      <c r="BS1065" s="154"/>
      <c r="BT1065" s="154"/>
      <c r="BU1065" s="154"/>
      <c r="BV1065" s="154"/>
    </row>
    <row r="1066" spans="1:74" x14ac:dyDescent="0.25">
      <c r="A1066" s="154"/>
      <c r="B1066" s="154"/>
      <c r="C1066" s="154"/>
      <c r="D1066" s="154"/>
      <c r="E1066" s="154"/>
      <c r="F1066" s="154"/>
      <c r="G1066" s="154"/>
      <c r="H1066" s="154"/>
      <c r="I1066" s="154"/>
      <c r="J1066" s="154"/>
      <c r="K1066" s="154"/>
      <c r="L1066" s="154"/>
      <c r="M1066" s="154"/>
      <c r="N1066" s="154"/>
      <c r="O1066" s="154"/>
      <c r="P1066" s="154"/>
      <c r="Q1066" s="154"/>
      <c r="R1066" s="154"/>
      <c r="S1066" s="154"/>
      <c r="T1066" s="154"/>
      <c r="U1066" s="154"/>
      <c r="V1066" s="154"/>
      <c r="W1066" s="154"/>
      <c r="X1066" s="154"/>
      <c r="Y1066" s="154"/>
      <c r="Z1066" s="154"/>
      <c r="AA1066" s="154"/>
      <c r="AB1066" s="154"/>
      <c r="AC1066" s="154"/>
      <c r="AD1066" s="154"/>
      <c r="AE1066" s="154"/>
      <c r="AF1066" s="154"/>
      <c r="AG1066" s="154"/>
      <c r="AH1066" s="154"/>
      <c r="AI1066" s="154"/>
      <c r="AJ1066" s="154"/>
      <c r="AK1066" s="154"/>
      <c r="AL1066" s="154"/>
      <c r="AM1066" s="154"/>
      <c r="AN1066" s="154"/>
      <c r="AO1066" s="154"/>
      <c r="AP1066" s="154"/>
      <c r="AQ1066" s="154"/>
      <c r="AR1066" s="154"/>
      <c r="AS1066" s="154"/>
      <c r="AT1066" s="154"/>
      <c r="AU1066" s="154"/>
      <c r="AV1066" s="154"/>
      <c r="AW1066" s="154"/>
      <c r="AX1066" s="154"/>
      <c r="AY1066" s="154"/>
      <c r="AZ1066" s="154"/>
      <c r="BA1066" s="154"/>
      <c r="BB1066" s="154"/>
      <c r="BC1066" s="154"/>
      <c r="BD1066" s="154"/>
      <c r="BE1066" s="154"/>
      <c r="BF1066" s="154"/>
      <c r="BG1066" s="154"/>
      <c r="BH1066" s="154"/>
      <c r="BI1066" s="154"/>
      <c r="BJ1066" s="154"/>
      <c r="BK1066" s="154"/>
      <c r="BL1066" s="154"/>
      <c r="BM1066" s="154"/>
      <c r="BN1066" s="154"/>
      <c r="BO1066" s="154"/>
      <c r="BP1066" s="154"/>
      <c r="BQ1066" s="154"/>
      <c r="BR1066" s="154"/>
      <c r="BS1066" s="154"/>
      <c r="BT1066" s="154"/>
      <c r="BU1066" s="154"/>
      <c r="BV1066" s="154"/>
    </row>
    <row r="1067" spans="1:74" x14ac:dyDescent="0.25">
      <c r="A1067" s="154"/>
      <c r="B1067" s="154"/>
      <c r="C1067" s="154"/>
      <c r="D1067" s="154"/>
      <c r="E1067" s="154"/>
      <c r="F1067" s="154"/>
      <c r="G1067" s="154"/>
      <c r="H1067" s="154"/>
      <c r="I1067" s="154"/>
      <c r="J1067" s="154"/>
      <c r="K1067" s="154"/>
      <c r="L1067" s="154"/>
      <c r="M1067" s="154"/>
      <c r="N1067" s="154"/>
      <c r="O1067" s="154"/>
      <c r="P1067" s="154"/>
      <c r="Q1067" s="154"/>
      <c r="R1067" s="154"/>
      <c r="S1067" s="154"/>
      <c r="T1067" s="154"/>
      <c r="U1067" s="154"/>
      <c r="V1067" s="154"/>
      <c r="W1067" s="154"/>
      <c r="X1067" s="154"/>
      <c r="Y1067" s="154"/>
      <c r="Z1067" s="154"/>
      <c r="AA1067" s="154"/>
      <c r="AB1067" s="154"/>
      <c r="AC1067" s="154"/>
      <c r="AD1067" s="154"/>
      <c r="AE1067" s="154"/>
      <c r="AF1067" s="154"/>
      <c r="AG1067" s="154"/>
      <c r="AH1067" s="154"/>
      <c r="AI1067" s="154"/>
      <c r="AJ1067" s="154"/>
      <c r="AK1067" s="154"/>
      <c r="AL1067" s="154"/>
      <c r="AM1067" s="154"/>
      <c r="AN1067" s="154"/>
      <c r="AO1067" s="154"/>
      <c r="AP1067" s="154"/>
      <c r="AQ1067" s="154"/>
      <c r="AR1067" s="154"/>
      <c r="AS1067" s="154"/>
      <c r="AT1067" s="154"/>
      <c r="AU1067" s="154"/>
      <c r="AV1067" s="154"/>
      <c r="AW1067" s="154"/>
      <c r="AX1067" s="154"/>
      <c r="AY1067" s="154"/>
      <c r="AZ1067" s="154"/>
      <c r="BA1067" s="154"/>
      <c r="BB1067" s="154"/>
      <c r="BC1067" s="154"/>
      <c r="BD1067" s="154"/>
      <c r="BE1067" s="154"/>
      <c r="BF1067" s="154"/>
      <c r="BG1067" s="154"/>
      <c r="BH1067" s="154"/>
      <c r="BI1067" s="154"/>
      <c r="BJ1067" s="154"/>
      <c r="BK1067" s="154"/>
      <c r="BL1067" s="154"/>
      <c r="BM1067" s="154"/>
      <c r="BN1067" s="154"/>
      <c r="BO1067" s="154"/>
      <c r="BP1067" s="154"/>
      <c r="BQ1067" s="154"/>
      <c r="BR1067" s="154"/>
      <c r="BS1067" s="154"/>
      <c r="BT1067" s="154"/>
      <c r="BU1067" s="154"/>
      <c r="BV1067" s="154"/>
    </row>
    <row r="1068" spans="1:74" x14ac:dyDescent="0.25">
      <c r="A1068" s="154"/>
      <c r="B1068" s="154"/>
      <c r="C1068" s="154"/>
      <c r="D1068" s="154"/>
      <c r="E1068" s="154"/>
      <c r="F1068" s="154"/>
      <c r="G1068" s="154"/>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4"/>
      <c r="AL1068" s="154"/>
      <c r="AM1068" s="154"/>
      <c r="AN1068" s="154"/>
      <c r="AO1068" s="154"/>
      <c r="AP1068" s="154"/>
      <c r="AQ1068" s="154"/>
      <c r="AR1068" s="154"/>
      <c r="AS1068" s="154"/>
      <c r="AT1068" s="154"/>
      <c r="AU1068" s="154"/>
      <c r="AV1068" s="154"/>
      <c r="AW1068" s="154"/>
      <c r="AX1068" s="154"/>
      <c r="AY1068" s="154"/>
      <c r="AZ1068" s="154"/>
      <c r="BA1068" s="154"/>
      <c r="BB1068" s="154"/>
      <c r="BC1068" s="154"/>
      <c r="BD1068" s="154"/>
      <c r="BE1068" s="154"/>
      <c r="BF1068" s="154"/>
      <c r="BG1068" s="154"/>
      <c r="BH1068" s="154"/>
      <c r="BI1068" s="154"/>
      <c r="BJ1068" s="154"/>
      <c r="BK1068" s="154"/>
      <c r="BL1068" s="154"/>
      <c r="BM1068" s="154"/>
      <c r="BN1068" s="154"/>
      <c r="BO1068" s="154"/>
      <c r="BP1068" s="154"/>
      <c r="BQ1068" s="154"/>
      <c r="BR1068" s="154"/>
      <c r="BS1068" s="154"/>
      <c r="BT1068" s="154"/>
      <c r="BU1068" s="154"/>
      <c r="BV1068" s="154"/>
    </row>
    <row r="1069" spans="1:74" x14ac:dyDescent="0.25">
      <c r="A1069" s="154"/>
      <c r="B1069" s="154"/>
      <c r="C1069" s="154"/>
      <c r="D1069" s="154"/>
      <c r="E1069" s="154"/>
      <c r="F1069" s="154"/>
      <c r="G1069" s="154"/>
      <c r="H1069" s="154"/>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4"/>
      <c r="AL1069" s="154"/>
      <c r="AM1069" s="154"/>
      <c r="AN1069" s="154"/>
      <c r="AO1069" s="154"/>
      <c r="AP1069" s="154"/>
      <c r="AQ1069" s="154"/>
      <c r="AR1069" s="154"/>
      <c r="AS1069" s="154"/>
      <c r="AT1069" s="154"/>
      <c r="AU1069" s="154"/>
      <c r="AV1069" s="154"/>
      <c r="AW1069" s="154"/>
      <c r="AX1069" s="154"/>
      <c r="AY1069" s="154"/>
      <c r="AZ1069" s="154"/>
      <c r="BA1069" s="154"/>
      <c r="BB1069" s="154"/>
      <c r="BC1069" s="154"/>
      <c r="BD1069" s="154"/>
      <c r="BE1069" s="154"/>
      <c r="BF1069" s="154"/>
      <c r="BG1069" s="154"/>
      <c r="BH1069" s="154"/>
      <c r="BI1069" s="154"/>
      <c r="BJ1069" s="154"/>
      <c r="BK1069" s="154"/>
      <c r="BL1069" s="154"/>
      <c r="BM1069" s="154"/>
      <c r="BN1069" s="154"/>
      <c r="BO1069" s="154"/>
      <c r="BP1069" s="154"/>
      <c r="BQ1069" s="154"/>
      <c r="BR1069" s="154"/>
      <c r="BS1069" s="154"/>
      <c r="BT1069" s="154"/>
      <c r="BU1069" s="154"/>
      <c r="BV1069" s="154"/>
    </row>
    <row r="1070" spans="1:74" x14ac:dyDescent="0.25">
      <c r="A1070" s="154"/>
      <c r="B1070" s="154"/>
      <c r="C1070" s="154"/>
      <c r="D1070" s="154"/>
      <c r="E1070" s="154"/>
      <c r="F1070" s="154"/>
      <c r="G1070" s="154"/>
      <c r="H1070" s="154"/>
      <c r="I1070" s="154"/>
      <c r="J1070" s="154"/>
      <c r="K1070" s="154"/>
      <c r="L1070" s="154"/>
      <c r="M1070" s="154"/>
      <c r="N1070" s="154"/>
      <c r="O1070" s="154"/>
      <c r="P1070" s="154"/>
      <c r="Q1070" s="154"/>
      <c r="R1070" s="154"/>
      <c r="S1070" s="154"/>
      <c r="T1070" s="154"/>
      <c r="U1070" s="154"/>
      <c r="V1070" s="154"/>
      <c r="W1070" s="154"/>
      <c r="X1070" s="154"/>
      <c r="Y1070" s="154"/>
      <c r="Z1070" s="154"/>
      <c r="AA1070" s="154"/>
      <c r="AB1070" s="154"/>
      <c r="AC1070" s="154"/>
      <c r="AD1070" s="154"/>
      <c r="AE1070" s="154"/>
      <c r="AF1070" s="154"/>
      <c r="AG1070" s="154"/>
      <c r="AH1070" s="154"/>
      <c r="AI1070" s="154"/>
      <c r="AJ1070" s="154"/>
      <c r="AK1070" s="154"/>
      <c r="AL1070" s="154"/>
      <c r="AM1070" s="154"/>
      <c r="AN1070" s="154"/>
      <c r="AO1070" s="154"/>
      <c r="AP1070" s="154"/>
      <c r="AQ1070" s="154"/>
      <c r="AR1070" s="154"/>
      <c r="AS1070" s="154"/>
      <c r="AT1070" s="154"/>
      <c r="AU1070" s="154"/>
      <c r="AV1070" s="154"/>
      <c r="AW1070" s="154"/>
      <c r="AX1070" s="154"/>
      <c r="AY1070" s="154"/>
      <c r="AZ1070" s="154"/>
      <c r="BA1070" s="154"/>
      <c r="BB1070" s="154"/>
      <c r="BC1070" s="154"/>
      <c r="BD1070" s="154"/>
      <c r="BE1070" s="154"/>
      <c r="BF1070" s="154"/>
      <c r="BG1070" s="154"/>
      <c r="BH1070" s="154"/>
      <c r="BI1070" s="154"/>
      <c r="BJ1070" s="154"/>
      <c r="BK1070" s="154"/>
      <c r="BL1070" s="154"/>
      <c r="BM1070" s="154"/>
      <c r="BN1070" s="154"/>
      <c r="BO1070" s="154"/>
      <c r="BP1070" s="154"/>
      <c r="BQ1070" s="154"/>
      <c r="BR1070" s="154"/>
      <c r="BS1070" s="154"/>
      <c r="BT1070" s="154"/>
      <c r="BU1070" s="154"/>
      <c r="BV1070" s="154"/>
    </row>
    <row r="1071" spans="1:74" x14ac:dyDescent="0.25">
      <c r="A1071" s="154"/>
      <c r="B1071" s="154"/>
      <c r="C1071" s="154"/>
      <c r="D1071" s="154"/>
      <c r="E1071" s="154"/>
      <c r="F1071" s="154"/>
      <c r="G1071" s="154"/>
      <c r="H1071" s="154"/>
      <c r="I1071" s="154"/>
      <c r="J1071" s="154"/>
      <c r="K1071" s="154"/>
      <c r="L1071" s="154"/>
      <c r="M1071" s="154"/>
      <c r="N1071" s="154"/>
      <c r="O1071" s="154"/>
      <c r="P1071" s="154"/>
      <c r="Q1071" s="154"/>
      <c r="R1071" s="154"/>
      <c r="S1071" s="154"/>
      <c r="T1071" s="154"/>
      <c r="U1071" s="154"/>
      <c r="V1071" s="154"/>
      <c r="W1071" s="154"/>
      <c r="X1071" s="154"/>
      <c r="Y1071" s="154"/>
      <c r="Z1071" s="154"/>
      <c r="AA1071" s="154"/>
      <c r="AB1071" s="154"/>
      <c r="AC1071" s="154"/>
      <c r="AD1071" s="154"/>
      <c r="AE1071" s="154"/>
      <c r="AF1071" s="154"/>
      <c r="AG1071" s="154"/>
      <c r="AH1071" s="154"/>
      <c r="AI1071" s="154"/>
      <c r="AJ1071" s="154"/>
      <c r="AK1071" s="154"/>
      <c r="AL1071" s="154"/>
      <c r="AM1071" s="154"/>
      <c r="AN1071" s="154"/>
      <c r="AO1071" s="154"/>
      <c r="AP1071" s="154"/>
      <c r="AQ1071" s="154"/>
      <c r="AR1071" s="154"/>
      <c r="AS1071" s="154"/>
      <c r="AT1071" s="154"/>
      <c r="AU1071" s="154"/>
      <c r="AV1071" s="154"/>
      <c r="AW1071" s="154"/>
      <c r="AX1071" s="154"/>
      <c r="AY1071" s="154"/>
      <c r="AZ1071" s="154"/>
      <c r="BA1071" s="154"/>
      <c r="BB1071" s="154"/>
      <c r="BC1071" s="154"/>
      <c r="BD1071" s="154"/>
      <c r="BE1071" s="154"/>
      <c r="BF1071" s="154"/>
      <c r="BG1071" s="154"/>
      <c r="BH1071" s="154"/>
      <c r="BI1071" s="154"/>
      <c r="BJ1071" s="154"/>
      <c r="BK1071" s="154"/>
      <c r="BL1071" s="154"/>
      <c r="BM1071" s="154"/>
      <c r="BN1071" s="154"/>
      <c r="BO1071" s="154"/>
      <c r="BP1071" s="154"/>
      <c r="BQ1071" s="154"/>
      <c r="BR1071" s="154"/>
      <c r="BS1071" s="154"/>
      <c r="BT1071" s="154"/>
      <c r="BU1071" s="154"/>
      <c r="BV1071" s="154"/>
    </row>
    <row r="1072" spans="1:74" x14ac:dyDescent="0.25">
      <c r="A1072" s="154"/>
      <c r="B1072" s="154"/>
      <c r="C1072" s="154"/>
      <c r="D1072" s="154"/>
      <c r="E1072" s="154"/>
      <c r="F1072" s="154"/>
      <c r="G1072" s="154"/>
      <c r="H1072" s="154"/>
      <c r="I1072" s="154"/>
      <c r="J1072" s="154"/>
      <c r="K1072" s="154"/>
      <c r="L1072" s="154"/>
      <c r="M1072" s="154"/>
      <c r="N1072" s="154"/>
      <c r="O1072" s="154"/>
      <c r="P1072" s="154"/>
      <c r="Q1072" s="154"/>
      <c r="R1072" s="154"/>
      <c r="S1072" s="154"/>
      <c r="T1072" s="154"/>
      <c r="U1072" s="154"/>
      <c r="V1072" s="154"/>
      <c r="W1072" s="154"/>
      <c r="X1072" s="154"/>
      <c r="Y1072" s="154"/>
      <c r="Z1072" s="154"/>
      <c r="AA1072" s="154"/>
      <c r="AB1072" s="154"/>
      <c r="AC1072" s="154"/>
      <c r="AD1072" s="154"/>
      <c r="AE1072" s="154"/>
      <c r="AF1072" s="154"/>
      <c r="AG1072" s="154"/>
      <c r="AH1072" s="154"/>
      <c r="AI1072" s="154"/>
      <c r="AJ1072" s="154"/>
      <c r="AK1072" s="154"/>
      <c r="AL1072" s="154"/>
      <c r="AM1072" s="154"/>
      <c r="AN1072" s="154"/>
      <c r="AO1072" s="154"/>
      <c r="AP1072" s="154"/>
      <c r="AQ1072" s="154"/>
      <c r="AR1072" s="154"/>
      <c r="AS1072" s="154"/>
      <c r="AT1072" s="154"/>
      <c r="AU1072" s="154"/>
      <c r="AV1072" s="154"/>
      <c r="AW1072" s="154"/>
      <c r="AX1072" s="154"/>
      <c r="AY1072" s="154"/>
      <c r="AZ1072" s="154"/>
      <c r="BA1072" s="154"/>
      <c r="BB1072" s="154"/>
      <c r="BC1072" s="154"/>
      <c r="BD1072" s="154"/>
      <c r="BE1072" s="154"/>
      <c r="BF1072" s="154"/>
      <c r="BG1072" s="154"/>
      <c r="BH1072" s="154"/>
      <c r="BI1072" s="154"/>
      <c r="BJ1072" s="154"/>
      <c r="BK1072" s="154"/>
      <c r="BL1072" s="154"/>
      <c r="BM1072" s="154"/>
      <c r="BN1072" s="154"/>
      <c r="BO1072" s="154"/>
      <c r="BP1072" s="154"/>
      <c r="BQ1072" s="154"/>
      <c r="BR1072" s="154"/>
      <c r="BS1072" s="154"/>
      <c r="BT1072" s="154"/>
      <c r="BU1072" s="154"/>
      <c r="BV1072" s="154"/>
    </row>
    <row r="1073" spans="1:74" x14ac:dyDescent="0.25">
      <c r="A1073" s="154"/>
      <c r="B1073" s="154"/>
      <c r="C1073" s="154"/>
      <c r="D1073" s="154"/>
      <c r="E1073" s="154"/>
      <c r="F1073" s="154"/>
      <c r="G1073" s="154"/>
      <c r="H1073" s="154"/>
      <c r="I1073" s="154"/>
      <c r="J1073" s="154"/>
      <c r="K1073" s="154"/>
      <c r="L1073" s="154"/>
      <c r="M1073" s="154"/>
      <c r="N1073" s="154"/>
      <c r="O1073" s="154"/>
      <c r="P1073" s="154"/>
      <c r="Q1073" s="154"/>
      <c r="R1073" s="154"/>
      <c r="S1073" s="154"/>
      <c r="T1073" s="154"/>
      <c r="U1073" s="154"/>
      <c r="V1073" s="154"/>
      <c r="W1073" s="154"/>
      <c r="X1073" s="154"/>
      <c r="Y1073" s="154"/>
      <c r="Z1073" s="154"/>
      <c r="AA1073" s="154"/>
      <c r="AB1073" s="154"/>
      <c r="AC1073" s="154"/>
      <c r="AD1073" s="154"/>
      <c r="AE1073" s="154"/>
      <c r="AF1073" s="154"/>
      <c r="AG1073" s="154"/>
      <c r="AH1073" s="154"/>
      <c r="AI1073" s="154"/>
      <c r="AJ1073" s="154"/>
      <c r="AK1073" s="154"/>
      <c r="AL1073" s="154"/>
      <c r="AM1073" s="154"/>
      <c r="AN1073" s="154"/>
      <c r="AO1073" s="154"/>
      <c r="AP1073" s="154"/>
      <c r="AQ1073" s="154"/>
      <c r="AR1073" s="154"/>
      <c r="AS1073" s="154"/>
      <c r="AT1073" s="154"/>
      <c r="AU1073" s="154"/>
      <c r="AV1073" s="154"/>
      <c r="AW1073" s="154"/>
      <c r="AX1073" s="154"/>
      <c r="AY1073" s="154"/>
      <c r="AZ1073" s="154"/>
      <c r="BA1073" s="154"/>
      <c r="BB1073" s="154"/>
      <c r="BC1073" s="154"/>
      <c r="BD1073" s="154"/>
      <c r="BE1073" s="154"/>
      <c r="BF1073" s="154"/>
      <c r="BG1073" s="154"/>
      <c r="BH1073" s="154"/>
      <c r="BI1073" s="154"/>
      <c r="BJ1073" s="154"/>
      <c r="BK1073" s="154"/>
      <c r="BL1073" s="154"/>
      <c r="BM1073" s="154"/>
      <c r="BN1073" s="154"/>
      <c r="BO1073" s="154"/>
      <c r="BP1073" s="154"/>
      <c r="BQ1073" s="154"/>
      <c r="BR1073" s="154"/>
      <c r="BS1073" s="154"/>
      <c r="BT1073" s="154"/>
      <c r="BU1073" s="154"/>
      <c r="BV1073" s="154"/>
    </row>
    <row r="1074" spans="1:74" x14ac:dyDescent="0.25">
      <c r="A1074" s="154"/>
      <c r="B1074" s="154"/>
      <c r="C1074" s="154"/>
      <c r="D1074" s="154"/>
      <c r="E1074" s="154"/>
      <c r="F1074" s="154"/>
      <c r="G1074" s="154"/>
      <c r="H1074" s="154"/>
      <c r="I1074" s="154"/>
      <c r="J1074" s="154"/>
      <c r="K1074" s="154"/>
      <c r="L1074" s="154"/>
      <c r="M1074" s="154"/>
      <c r="N1074" s="154"/>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4"/>
      <c r="AL1074" s="154"/>
      <c r="AM1074" s="154"/>
      <c r="AN1074" s="154"/>
      <c r="AO1074" s="154"/>
      <c r="AP1074" s="154"/>
      <c r="AQ1074" s="154"/>
      <c r="AR1074" s="154"/>
      <c r="AS1074" s="154"/>
      <c r="AT1074" s="154"/>
      <c r="AU1074" s="154"/>
      <c r="AV1074" s="154"/>
      <c r="AW1074" s="154"/>
      <c r="AX1074" s="154"/>
      <c r="AY1074" s="154"/>
      <c r="AZ1074" s="154"/>
      <c r="BA1074" s="154"/>
      <c r="BB1074" s="154"/>
      <c r="BC1074" s="154"/>
      <c r="BD1074" s="154"/>
      <c r="BE1074" s="154"/>
      <c r="BF1074" s="154"/>
      <c r="BG1074" s="154"/>
      <c r="BH1074" s="154"/>
      <c r="BI1074" s="154"/>
      <c r="BJ1074" s="154"/>
      <c r="BK1074" s="154"/>
      <c r="BL1074" s="154"/>
      <c r="BM1074" s="154"/>
      <c r="BN1074" s="154"/>
      <c r="BO1074" s="154"/>
      <c r="BP1074" s="154"/>
      <c r="BQ1074" s="154"/>
      <c r="BR1074" s="154"/>
      <c r="BS1074" s="154"/>
      <c r="BT1074" s="154"/>
      <c r="BU1074" s="154"/>
      <c r="BV1074" s="154"/>
    </row>
    <row r="1075" spans="1:74" x14ac:dyDescent="0.25">
      <c r="A1075" s="154"/>
      <c r="B1075" s="154"/>
      <c r="C1075" s="154"/>
      <c r="D1075" s="154"/>
      <c r="E1075" s="154"/>
      <c r="F1075" s="154"/>
      <c r="G1075" s="154"/>
      <c r="H1075" s="154"/>
      <c r="I1075" s="154"/>
      <c r="J1075" s="154"/>
      <c r="K1075" s="154"/>
      <c r="L1075" s="154"/>
      <c r="M1075" s="154"/>
      <c r="N1075" s="154"/>
      <c r="O1075" s="154"/>
      <c r="P1075" s="154"/>
      <c r="Q1075" s="154"/>
      <c r="R1075" s="154"/>
      <c r="S1075" s="154"/>
      <c r="T1075" s="154"/>
      <c r="U1075" s="154"/>
      <c r="V1075" s="154"/>
      <c r="W1075" s="154"/>
      <c r="X1075" s="154"/>
      <c r="Y1075" s="154"/>
      <c r="Z1075" s="154"/>
      <c r="AA1075" s="154"/>
      <c r="AB1075" s="154"/>
      <c r="AC1075" s="154"/>
      <c r="AD1075" s="154"/>
      <c r="AE1075" s="154"/>
      <c r="AF1075" s="154"/>
      <c r="AG1075" s="154"/>
      <c r="AH1075" s="154"/>
      <c r="AI1075" s="154"/>
      <c r="AJ1075" s="154"/>
      <c r="AK1075" s="154"/>
      <c r="AL1075" s="154"/>
      <c r="AM1075" s="154"/>
      <c r="AN1075" s="154"/>
      <c r="AO1075" s="154"/>
      <c r="AP1075" s="154"/>
      <c r="AQ1075" s="154"/>
      <c r="AR1075" s="154"/>
      <c r="AS1075" s="154"/>
      <c r="AT1075" s="154"/>
      <c r="AU1075" s="154"/>
      <c r="AV1075" s="154"/>
      <c r="AW1075" s="154"/>
      <c r="AX1075" s="154"/>
      <c r="AY1075" s="154"/>
      <c r="AZ1075" s="154"/>
      <c r="BA1075" s="154"/>
      <c r="BB1075" s="154"/>
      <c r="BC1075" s="154"/>
      <c r="BD1075" s="154"/>
      <c r="BE1075" s="154"/>
      <c r="BF1075" s="154"/>
      <c r="BG1075" s="154"/>
      <c r="BH1075" s="154"/>
      <c r="BI1075" s="154"/>
      <c r="BJ1075" s="154"/>
      <c r="BK1075" s="154"/>
      <c r="BL1075" s="154"/>
      <c r="BM1075" s="154"/>
      <c r="BN1075" s="154"/>
      <c r="BO1075" s="154"/>
      <c r="BP1075" s="154"/>
      <c r="BQ1075" s="154"/>
      <c r="BR1075" s="154"/>
      <c r="BS1075" s="154"/>
      <c r="BT1075" s="154"/>
      <c r="BU1075" s="154"/>
      <c r="BV1075" s="154"/>
    </row>
    <row r="1076" spans="1:74" x14ac:dyDescent="0.25">
      <c r="A1076" s="154"/>
      <c r="B1076" s="154"/>
      <c r="C1076" s="154"/>
      <c r="D1076" s="154"/>
      <c r="E1076" s="154"/>
      <c r="F1076" s="154"/>
      <c r="G1076" s="154"/>
      <c r="H1076" s="154"/>
      <c r="I1076" s="154"/>
      <c r="J1076" s="154"/>
      <c r="K1076" s="154"/>
      <c r="L1076" s="154"/>
      <c r="M1076" s="154"/>
      <c r="N1076" s="154"/>
      <c r="O1076" s="154"/>
      <c r="P1076" s="154"/>
      <c r="Q1076" s="154"/>
      <c r="R1076" s="154"/>
      <c r="S1076" s="154"/>
      <c r="T1076" s="154"/>
      <c r="U1076" s="154"/>
      <c r="V1076" s="154"/>
      <c r="W1076" s="154"/>
      <c r="X1076" s="154"/>
      <c r="Y1076" s="154"/>
      <c r="Z1076" s="154"/>
      <c r="AA1076" s="154"/>
      <c r="AB1076" s="154"/>
      <c r="AC1076" s="154"/>
      <c r="AD1076" s="154"/>
      <c r="AE1076" s="154"/>
      <c r="AF1076" s="154"/>
      <c r="AG1076" s="154"/>
      <c r="AH1076" s="154"/>
      <c r="AI1076" s="154"/>
      <c r="AJ1076" s="154"/>
      <c r="AK1076" s="154"/>
      <c r="AL1076" s="154"/>
      <c r="AM1076" s="154"/>
      <c r="AN1076" s="154"/>
      <c r="AO1076" s="154"/>
      <c r="AP1076" s="154"/>
      <c r="AQ1076" s="154"/>
      <c r="AR1076" s="154"/>
      <c r="AS1076" s="154"/>
      <c r="AT1076" s="154"/>
      <c r="AU1076" s="154"/>
      <c r="AV1076" s="154"/>
      <c r="AW1076" s="154"/>
      <c r="AX1076" s="154"/>
      <c r="AY1076" s="154"/>
      <c r="AZ1076" s="154"/>
      <c r="BA1076" s="154"/>
      <c r="BB1076" s="154"/>
      <c r="BC1076" s="154"/>
      <c r="BD1076" s="154"/>
      <c r="BE1076" s="154"/>
      <c r="BF1076" s="154"/>
      <c r="BG1076" s="154"/>
      <c r="BH1076" s="154"/>
      <c r="BI1076" s="154"/>
      <c r="BJ1076" s="154"/>
      <c r="BK1076" s="154"/>
      <c r="BL1076" s="154"/>
      <c r="BM1076" s="154"/>
      <c r="BN1076" s="154"/>
      <c r="BO1076" s="154"/>
      <c r="BP1076" s="154"/>
      <c r="BQ1076" s="154"/>
      <c r="BR1076" s="154"/>
      <c r="BS1076" s="154"/>
      <c r="BT1076" s="154"/>
      <c r="BU1076" s="154"/>
      <c r="BV1076" s="154"/>
    </row>
    <row r="1077" spans="1:74" x14ac:dyDescent="0.25">
      <c r="A1077" s="154"/>
      <c r="B1077" s="154"/>
      <c r="C1077" s="154"/>
      <c r="D1077" s="154"/>
      <c r="E1077" s="154"/>
      <c r="F1077" s="154"/>
      <c r="G1077" s="154"/>
      <c r="H1077" s="154"/>
      <c r="I1077" s="154"/>
      <c r="J1077" s="154"/>
      <c r="K1077" s="154"/>
      <c r="L1077" s="154"/>
      <c r="M1077" s="154"/>
      <c r="N1077" s="154"/>
      <c r="O1077" s="154"/>
      <c r="P1077" s="154"/>
      <c r="Q1077" s="154"/>
      <c r="R1077" s="154"/>
      <c r="S1077" s="154"/>
      <c r="T1077" s="154"/>
      <c r="U1077" s="154"/>
      <c r="V1077" s="154"/>
      <c r="W1077" s="154"/>
      <c r="X1077" s="154"/>
      <c r="Y1077" s="154"/>
      <c r="Z1077" s="154"/>
      <c r="AA1077" s="154"/>
      <c r="AB1077" s="154"/>
      <c r="AC1077" s="154"/>
      <c r="AD1077" s="154"/>
      <c r="AE1077" s="154"/>
      <c r="AF1077" s="154"/>
      <c r="AG1077" s="154"/>
      <c r="AH1077" s="154"/>
      <c r="AI1077" s="154"/>
      <c r="AJ1077" s="154"/>
      <c r="AK1077" s="154"/>
      <c r="AL1077" s="154"/>
      <c r="AM1077" s="154"/>
      <c r="AN1077" s="154"/>
      <c r="AO1077" s="154"/>
      <c r="AP1077" s="154"/>
      <c r="AQ1077" s="154"/>
      <c r="AR1077" s="154"/>
      <c r="AS1077" s="154"/>
      <c r="AT1077" s="154"/>
      <c r="AU1077" s="154"/>
      <c r="AV1077" s="154"/>
      <c r="AW1077" s="154"/>
      <c r="AX1077" s="154"/>
      <c r="AY1077" s="154"/>
      <c r="AZ1077" s="154"/>
      <c r="BA1077" s="154"/>
      <c r="BB1077" s="154"/>
      <c r="BC1077" s="154"/>
      <c r="BD1077" s="154"/>
      <c r="BE1077" s="154"/>
      <c r="BF1077" s="154"/>
      <c r="BG1077" s="154"/>
      <c r="BH1077" s="154"/>
      <c r="BI1077" s="154"/>
      <c r="BJ1077" s="154"/>
      <c r="BK1077" s="154"/>
      <c r="BL1077" s="154"/>
      <c r="BM1077" s="154"/>
      <c r="BN1077" s="154"/>
      <c r="BO1077" s="154"/>
      <c r="BP1077" s="154"/>
      <c r="BQ1077" s="154"/>
      <c r="BR1077" s="154"/>
      <c r="BS1077" s="154"/>
      <c r="BT1077" s="154"/>
      <c r="BU1077" s="154"/>
      <c r="BV1077" s="154"/>
    </row>
    <row r="1078" spans="1:74" x14ac:dyDescent="0.25">
      <c r="A1078" s="154"/>
      <c r="B1078" s="154"/>
      <c r="C1078" s="154"/>
      <c r="D1078" s="154"/>
      <c r="E1078" s="154"/>
      <c r="F1078" s="154"/>
      <c r="G1078" s="154"/>
      <c r="H1078" s="154"/>
      <c r="I1078" s="154"/>
      <c r="J1078" s="154"/>
      <c r="K1078" s="154"/>
      <c r="L1078" s="154"/>
      <c r="M1078" s="154"/>
      <c r="N1078" s="154"/>
      <c r="O1078" s="154"/>
      <c r="P1078" s="154"/>
      <c r="Q1078" s="154"/>
      <c r="R1078" s="154"/>
      <c r="S1078" s="154"/>
      <c r="T1078" s="154"/>
      <c r="U1078" s="154"/>
      <c r="V1078" s="154"/>
      <c r="W1078" s="154"/>
      <c r="X1078" s="154"/>
      <c r="Y1078" s="154"/>
      <c r="Z1078" s="154"/>
      <c r="AA1078" s="154"/>
      <c r="AB1078" s="154"/>
      <c r="AC1078" s="154"/>
      <c r="AD1078" s="154"/>
      <c r="AE1078" s="154"/>
      <c r="AF1078" s="154"/>
      <c r="AG1078" s="154"/>
      <c r="AH1078" s="154"/>
      <c r="AI1078" s="154"/>
      <c r="AJ1078" s="154"/>
      <c r="AK1078" s="154"/>
      <c r="AL1078" s="154"/>
      <c r="AM1078" s="154"/>
      <c r="AN1078" s="154"/>
      <c r="AO1078" s="154"/>
      <c r="AP1078" s="154"/>
      <c r="AQ1078" s="154"/>
      <c r="AR1078" s="154"/>
      <c r="AS1078" s="154"/>
      <c r="AT1078" s="154"/>
      <c r="AU1078" s="154"/>
      <c r="AV1078" s="154"/>
      <c r="AW1078" s="154"/>
      <c r="AX1078" s="154"/>
      <c r="AY1078" s="154"/>
      <c r="AZ1078" s="154"/>
      <c r="BA1078" s="154"/>
      <c r="BB1078" s="154"/>
      <c r="BC1078" s="154"/>
      <c r="BD1078" s="154"/>
      <c r="BE1078" s="154"/>
      <c r="BF1078" s="154"/>
      <c r="BG1078" s="154"/>
      <c r="BH1078" s="154"/>
      <c r="BI1078" s="154"/>
      <c r="BJ1078" s="154"/>
      <c r="BK1078" s="154"/>
      <c r="BL1078" s="154"/>
      <c r="BM1078" s="154"/>
      <c r="BN1078" s="154"/>
      <c r="BO1078" s="154"/>
      <c r="BP1078" s="154"/>
      <c r="BQ1078" s="154"/>
      <c r="BR1078" s="154"/>
      <c r="BS1078" s="154"/>
      <c r="BT1078" s="154"/>
      <c r="BU1078" s="154"/>
      <c r="BV1078" s="154"/>
    </row>
    <row r="1079" spans="1:74" x14ac:dyDescent="0.25">
      <c r="A1079" s="154"/>
      <c r="B1079" s="154"/>
      <c r="C1079" s="154"/>
      <c r="D1079" s="154"/>
      <c r="E1079" s="154"/>
      <c r="F1079" s="154"/>
      <c r="G1079" s="154"/>
      <c r="H1079" s="154"/>
      <c r="I1079" s="154"/>
      <c r="J1079" s="154"/>
      <c r="K1079" s="154"/>
      <c r="L1079" s="154"/>
      <c r="M1079" s="154"/>
      <c r="N1079" s="154"/>
      <c r="O1079" s="154"/>
      <c r="P1079" s="154"/>
      <c r="Q1079" s="154"/>
      <c r="R1079" s="154"/>
      <c r="S1079" s="154"/>
      <c r="T1079" s="154"/>
      <c r="U1079" s="154"/>
      <c r="V1079" s="154"/>
      <c r="W1079" s="154"/>
      <c r="X1079" s="154"/>
      <c r="Y1079" s="154"/>
      <c r="Z1079" s="154"/>
      <c r="AA1079" s="154"/>
      <c r="AB1079" s="154"/>
      <c r="AC1079" s="154"/>
      <c r="AD1079" s="154"/>
      <c r="AE1079" s="154"/>
      <c r="AF1079" s="154"/>
      <c r="AG1079" s="154"/>
      <c r="AH1079" s="154"/>
      <c r="AI1079" s="154"/>
      <c r="AJ1079" s="154"/>
      <c r="AK1079" s="154"/>
      <c r="AL1079" s="154"/>
      <c r="AM1079" s="154"/>
      <c r="AN1079" s="154"/>
      <c r="AO1079" s="154"/>
      <c r="AP1079" s="154"/>
      <c r="AQ1079" s="154"/>
      <c r="AR1079" s="154"/>
      <c r="AS1079" s="154"/>
      <c r="AT1079" s="154"/>
      <c r="AU1079" s="154"/>
      <c r="AV1079" s="154"/>
      <c r="AW1079" s="154"/>
      <c r="AX1079" s="154"/>
      <c r="AY1079" s="154"/>
      <c r="AZ1079" s="154"/>
      <c r="BA1079" s="154"/>
      <c r="BB1079" s="154"/>
      <c r="BC1079" s="154"/>
      <c r="BD1079" s="154"/>
      <c r="BE1079" s="154"/>
      <c r="BF1079" s="154"/>
      <c r="BG1079" s="154"/>
      <c r="BH1079" s="154"/>
      <c r="BI1079" s="154"/>
      <c r="BJ1079" s="154"/>
      <c r="BK1079" s="154"/>
      <c r="BL1079" s="154"/>
      <c r="BM1079" s="154"/>
      <c r="BN1079" s="154"/>
      <c r="BO1079" s="154"/>
      <c r="BP1079" s="154"/>
      <c r="BQ1079" s="154"/>
      <c r="BR1079" s="154"/>
      <c r="BS1079" s="154"/>
      <c r="BT1079" s="154"/>
      <c r="BU1079" s="154"/>
      <c r="BV1079" s="154"/>
    </row>
    <row r="1080" spans="1:74" x14ac:dyDescent="0.25">
      <c r="A1080" s="154"/>
      <c r="B1080" s="154"/>
      <c r="C1080" s="154"/>
      <c r="D1080" s="154"/>
      <c r="E1080" s="154"/>
      <c r="F1080" s="154"/>
      <c r="G1080" s="154"/>
      <c r="H1080" s="154"/>
      <c r="I1080" s="154"/>
      <c r="J1080" s="154"/>
      <c r="K1080" s="154"/>
      <c r="L1080" s="154"/>
      <c r="M1080" s="154"/>
      <c r="N1080" s="154"/>
      <c r="O1080" s="154"/>
      <c r="P1080" s="154"/>
      <c r="Q1080" s="154"/>
      <c r="R1080" s="154"/>
      <c r="S1080" s="154"/>
      <c r="T1080" s="154"/>
      <c r="U1080" s="154"/>
      <c r="V1080" s="154"/>
      <c r="W1080" s="154"/>
      <c r="X1080" s="154"/>
      <c r="Y1080" s="154"/>
      <c r="Z1080" s="154"/>
      <c r="AA1080" s="154"/>
      <c r="AB1080" s="154"/>
      <c r="AC1080" s="154"/>
      <c r="AD1080" s="154"/>
      <c r="AE1080" s="154"/>
      <c r="AF1080" s="154"/>
      <c r="AG1080" s="154"/>
      <c r="AH1080" s="154"/>
      <c r="AI1080" s="154"/>
      <c r="AJ1080" s="154"/>
      <c r="AK1080" s="154"/>
      <c r="AL1080" s="154"/>
      <c r="AM1080" s="154"/>
      <c r="AN1080" s="154"/>
      <c r="AO1080" s="154"/>
      <c r="AP1080" s="154"/>
      <c r="AQ1080" s="154"/>
      <c r="AR1080" s="154"/>
      <c r="AS1080" s="154"/>
      <c r="AT1080" s="154"/>
      <c r="AU1080" s="154"/>
      <c r="AV1080" s="154"/>
      <c r="AW1080" s="154"/>
      <c r="AX1080" s="154"/>
      <c r="AY1080" s="154"/>
      <c r="AZ1080" s="154"/>
      <c r="BA1080" s="154"/>
      <c r="BB1080" s="154"/>
      <c r="BC1080" s="154"/>
      <c r="BD1080" s="154"/>
      <c r="BE1080" s="154"/>
      <c r="BF1080" s="154"/>
      <c r="BG1080" s="154"/>
      <c r="BH1080" s="154"/>
      <c r="BI1080" s="154"/>
      <c r="BJ1080" s="154"/>
      <c r="BK1080" s="154"/>
      <c r="BL1080" s="154"/>
      <c r="BM1080" s="154"/>
      <c r="BN1080" s="154"/>
      <c r="BO1080" s="154"/>
      <c r="BP1080" s="154"/>
      <c r="BQ1080" s="154"/>
      <c r="BR1080" s="154"/>
      <c r="BS1080" s="154"/>
      <c r="BT1080" s="154"/>
      <c r="BU1080" s="154"/>
      <c r="BV1080" s="154"/>
    </row>
    <row r="1081" spans="1:74" x14ac:dyDescent="0.25">
      <c r="A1081" s="154"/>
      <c r="B1081" s="154"/>
      <c r="C1081" s="154"/>
      <c r="D1081" s="154"/>
      <c r="E1081" s="154"/>
      <c r="F1081" s="154"/>
      <c r="G1081" s="154"/>
      <c r="H1081" s="154"/>
      <c r="I1081" s="154"/>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AN1081" s="154"/>
      <c r="AO1081" s="154"/>
      <c r="AP1081" s="154"/>
      <c r="AQ1081" s="154"/>
      <c r="AR1081" s="154"/>
      <c r="AS1081" s="154"/>
      <c r="AT1081" s="154"/>
      <c r="AU1081" s="154"/>
      <c r="AV1081" s="154"/>
      <c r="AW1081" s="154"/>
      <c r="AX1081" s="154"/>
      <c r="AY1081" s="154"/>
      <c r="AZ1081" s="154"/>
      <c r="BA1081" s="154"/>
      <c r="BB1081" s="154"/>
      <c r="BC1081" s="154"/>
      <c r="BD1081" s="154"/>
      <c r="BE1081" s="154"/>
      <c r="BF1081" s="154"/>
      <c r="BG1081" s="154"/>
      <c r="BH1081" s="154"/>
      <c r="BI1081" s="154"/>
      <c r="BJ1081" s="154"/>
      <c r="BK1081" s="154"/>
      <c r="BL1081" s="154"/>
      <c r="BM1081" s="154"/>
      <c r="BN1081" s="154"/>
      <c r="BO1081" s="154"/>
      <c r="BP1081" s="154"/>
      <c r="BQ1081" s="154"/>
      <c r="BR1081" s="154"/>
      <c r="BS1081" s="154"/>
      <c r="BT1081" s="154"/>
      <c r="BU1081" s="154"/>
      <c r="BV1081" s="154"/>
    </row>
    <row r="1082" spans="1:74" x14ac:dyDescent="0.25">
      <c r="A1082" s="154"/>
      <c r="B1082" s="154"/>
      <c r="C1082" s="154"/>
      <c r="D1082" s="154"/>
      <c r="E1082" s="154"/>
      <c r="F1082" s="154"/>
      <c r="G1082" s="154"/>
      <c r="H1082" s="154"/>
      <c r="I1082" s="154"/>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AN1082" s="154"/>
      <c r="AO1082" s="154"/>
      <c r="AP1082" s="154"/>
      <c r="AQ1082" s="154"/>
      <c r="AR1082" s="154"/>
      <c r="AS1082" s="154"/>
      <c r="AT1082" s="154"/>
      <c r="AU1082" s="154"/>
      <c r="AV1082" s="154"/>
      <c r="AW1082" s="154"/>
      <c r="AX1082" s="154"/>
      <c r="AY1082" s="154"/>
      <c r="AZ1082" s="154"/>
      <c r="BA1082" s="154"/>
      <c r="BB1082" s="154"/>
      <c r="BC1082" s="154"/>
      <c r="BD1082" s="154"/>
      <c r="BE1082" s="154"/>
      <c r="BF1082" s="154"/>
      <c r="BG1082" s="154"/>
      <c r="BH1082" s="154"/>
      <c r="BI1082" s="154"/>
      <c r="BJ1082" s="154"/>
      <c r="BK1082" s="154"/>
      <c r="BL1082" s="154"/>
      <c r="BM1082" s="154"/>
      <c r="BN1082" s="154"/>
      <c r="BO1082" s="154"/>
      <c r="BP1082" s="154"/>
      <c r="BQ1082" s="154"/>
      <c r="BR1082" s="154"/>
      <c r="BS1082" s="154"/>
      <c r="BT1082" s="154"/>
      <c r="BU1082" s="154"/>
      <c r="BV1082" s="154"/>
    </row>
    <row r="1083" spans="1:74" x14ac:dyDescent="0.25">
      <c r="A1083" s="154"/>
      <c r="B1083" s="154"/>
      <c r="C1083" s="154"/>
      <c r="D1083" s="154"/>
      <c r="E1083" s="154"/>
      <c r="F1083" s="154"/>
      <c r="G1083" s="154"/>
      <c r="H1083" s="154"/>
      <c r="I1083" s="15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AN1083" s="154"/>
      <c r="AO1083" s="154"/>
      <c r="AP1083" s="154"/>
      <c r="AQ1083" s="154"/>
      <c r="AR1083" s="154"/>
      <c r="AS1083" s="154"/>
      <c r="AT1083" s="154"/>
      <c r="AU1083" s="154"/>
      <c r="AV1083" s="154"/>
      <c r="AW1083" s="154"/>
      <c r="AX1083" s="154"/>
      <c r="AY1083" s="154"/>
      <c r="AZ1083" s="154"/>
      <c r="BA1083" s="154"/>
      <c r="BB1083" s="154"/>
      <c r="BC1083" s="154"/>
      <c r="BD1083" s="154"/>
      <c r="BE1083" s="154"/>
      <c r="BF1083" s="154"/>
      <c r="BG1083" s="154"/>
      <c r="BH1083" s="154"/>
      <c r="BI1083" s="154"/>
      <c r="BJ1083" s="154"/>
      <c r="BK1083" s="154"/>
      <c r="BL1083" s="154"/>
      <c r="BM1083" s="154"/>
      <c r="BN1083" s="154"/>
      <c r="BO1083" s="154"/>
      <c r="BP1083" s="154"/>
      <c r="BQ1083" s="154"/>
      <c r="BR1083" s="154"/>
      <c r="BS1083" s="154"/>
      <c r="BT1083" s="154"/>
      <c r="BU1083" s="154"/>
      <c r="BV1083" s="154"/>
    </row>
    <row r="1084" spans="1:74" x14ac:dyDescent="0.25">
      <c r="A1084" s="154"/>
      <c r="B1084" s="154"/>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c r="AH1084" s="154"/>
      <c r="AI1084" s="154"/>
      <c r="AJ1084" s="154"/>
      <c r="AK1084" s="154"/>
      <c r="AL1084" s="154"/>
      <c r="AM1084" s="154"/>
      <c r="AN1084" s="154"/>
      <c r="AO1084" s="154"/>
      <c r="AP1084" s="154"/>
      <c r="AQ1084" s="154"/>
      <c r="AR1084" s="154"/>
      <c r="AS1084" s="154"/>
      <c r="AT1084" s="154"/>
      <c r="AU1084" s="154"/>
      <c r="AV1084" s="154"/>
      <c r="AW1084" s="154"/>
      <c r="AX1084" s="154"/>
      <c r="AY1084" s="154"/>
      <c r="AZ1084" s="154"/>
      <c r="BA1084" s="154"/>
      <c r="BB1084" s="154"/>
      <c r="BC1084" s="154"/>
      <c r="BD1084" s="154"/>
      <c r="BE1084" s="154"/>
      <c r="BF1084" s="154"/>
      <c r="BG1084" s="154"/>
      <c r="BH1084" s="154"/>
      <c r="BI1084" s="154"/>
      <c r="BJ1084" s="154"/>
      <c r="BK1084" s="154"/>
      <c r="BL1084" s="154"/>
      <c r="BM1084" s="154"/>
      <c r="BN1084" s="154"/>
      <c r="BO1084" s="154"/>
      <c r="BP1084" s="154"/>
      <c r="BQ1084" s="154"/>
      <c r="BR1084" s="154"/>
      <c r="BS1084" s="154"/>
      <c r="BT1084" s="154"/>
      <c r="BU1084" s="154"/>
      <c r="BV1084" s="154"/>
    </row>
    <row r="1085" spans="1:74" x14ac:dyDescent="0.25">
      <c r="A1085" s="154"/>
      <c r="B1085" s="154"/>
      <c r="C1085" s="154"/>
      <c r="D1085" s="154"/>
      <c r="E1085" s="154"/>
      <c r="F1085" s="154"/>
      <c r="G1085" s="154"/>
      <c r="H1085" s="154"/>
      <c r="I1085" s="154"/>
      <c r="J1085" s="154"/>
      <c r="K1085" s="154"/>
      <c r="L1085" s="154"/>
      <c r="M1085" s="154"/>
      <c r="N1085" s="154"/>
      <c r="O1085" s="154"/>
      <c r="P1085" s="154"/>
      <c r="Q1085" s="154"/>
      <c r="R1085" s="154"/>
      <c r="S1085" s="154"/>
      <c r="T1085" s="154"/>
      <c r="U1085" s="154"/>
      <c r="V1085" s="154"/>
      <c r="W1085" s="154"/>
      <c r="X1085" s="154"/>
      <c r="Y1085" s="154"/>
      <c r="Z1085" s="154"/>
      <c r="AA1085" s="154"/>
      <c r="AB1085" s="154"/>
      <c r="AC1085" s="154"/>
      <c r="AD1085" s="154"/>
      <c r="AE1085" s="154"/>
      <c r="AF1085" s="154"/>
      <c r="AG1085" s="154"/>
      <c r="AH1085" s="154"/>
      <c r="AI1085" s="154"/>
      <c r="AJ1085" s="154"/>
      <c r="AK1085" s="154"/>
      <c r="AL1085" s="154"/>
      <c r="AM1085" s="154"/>
      <c r="AN1085" s="154"/>
      <c r="AO1085" s="154"/>
      <c r="AP1085" s="154"/>
      <c r="AQ1085" s="154"/>
      <c r="AR1085" s="154"/>
      <c r="AS1085" s="154"/>
      <c r="AT1085" s="154"/>
      <c r="AU1085" s="154"/>
      <c r="AV1085" s="154"/>
      <c r="AW1085" s="154"/>
      <c r="AX1085" s="154"/>
      <c r="AY1085" s="154"/>
      <c r="AZ1085" s="154"/>
      <c r="BA1085" s="154"/>
      <c r="BB1085" s="154"/>
      <c r="BC1085" s="154"/>
      <c r="BD1085" s="154"/>
      <c r="BE1085" s="154"/>
      <c r="BF1085" s="154"/>
      <c r="BG1085" s="154"/>
      <c r="BH1085" s="154"/>
      <c r="BI1085" s="154"/>
      <c r="BJ1085" s="154"/>
      <c r="BK1085" s="154"/>
      <c r="BL1085" s="154"/>
      <c r="BM1085" s="154"/>
      <c r="BN1085" s="154"/>
      <c r="BO1085" s="154"/>
      <c r="BP1085" s="154"/>
      <c r="BQ1085" s="154"/>
      <c r="BR1085" s="154"/>
      <c r="BS1085" s="154"/>
      <c r="BT1085" s="154"/>
      <c r="BU1085" s="154"/>
      <c r="BV1085" s="154"/>
    </row>
    <row r="1086" spans="1:74" x14ac:dyDescent="0.25">
      <c r="A1086" s="154"/>
      <c r="B1086" s="154"/>
      <c r="C1086" s="154"/>
      <c r="D1086" s="154"/>
      <c r="E1086" s="154"/>
      <c r="F1086" s="154"/>
      <c r="G1086" s="154"/>
      <c r="H1086" s="154"/>
      <c r="I1086" s="154"/>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AN1086" s="154"/>
      <c r="AO1086" s="154"/>
      <c r="AP1086" s="154"/>
      <c r="AQ1086" s="154"/>
      <c r="AR1086" s="154"/>
      <c r="AS1086" s="154"/>
      <c r="AT1086" s="154"/>
      <c r="AU1086" s="154"/>
      <c r="AV1086" s="154"/>
      <c r="AW1086" s="154"/>
      <c r="AX1086" s="154"/>
      <c r="AY1086" s="154"/>
      <c r="AZ1086" s="154"/>
      <c r="BA1086" s="154"/>
      <c r="BB1086" s="154"/>
      <c r="BC1086" s="154"/>
      <c r="BD1086" s="154"/>
      <c r="BE1086" s="154"/>
      <c r="BF1086" s="154"/>
      <c r="BG1086" s="154"/>
      <c r="BH1086" s="154"/>
      <c r="BI1086" s="154"/>
      <c r="BJ1086" s="154"/>
      <c r="BK1086" s="154"/>
      <c r="BL1086" s="154"/>
      <c r="BM1086" s="154"/>
      <c r="BN1086" s="154"/>
      <c r="BO1086" s="154"/>
      <c r="BP1086" s="154"/>
      <c r="BQ1086" s="154"/>
      <c r="BR1086" s="154"/>
      <c r="BS1086" s="154"/>
      <c r="BT1086" s="154"/>
      <c r="BU1086" s="154"/>
      <c r="BV1086" s="154"/>
    </row>
    <row r="1087" spans="1:74" x14ac:dyDescent="0.25">
      <c r="A1087" s="154"/>
      <c r="B1087" s="154"/>
      <c r="C1087" s="154"/>
      <c r="D1087" s="154"/>
      <c r="E1087" s="154"/>
      <c r="F1087" s="154"/>
      <c r="G1087" s="154"/>
      <c r="H1087" s="154"/>
      <c r="I1087" s="15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c r="AN1087" s="154"/>
      <c r="AO1087" s="154"/>
      <c r="AP1087" s="154"/>
      <c r="AQ1087" s="154"/>
      <c r="AR1087" s="154"/>
      <c r="AS1087" s="154"/>
      <c r="AT1087" s="154"/>
      <c r="AU1087" s="154"/>
      <c r="AV1087" s="154"/>
      <c r="AW1087" s="154"/>
      <c r="AX1087" s="154"/>
      <c r="AY1087" s="154"/>
      <c r="AZ1087" s="154"/>
      <c r="BA1087" s="154"/>
      <c r="BB1087" s="154"/>
      <c r="BC1087" s="154"/>
      <c r="BD1087" s="154"/>
      <c r="BE1087" s="154"/>
      <c r="BF1087" s="154"/>
      <c r="BG1087" s="154"/>
      <c r="BH1087" s="154"/>
      <c r="BI1087" s="154"/>
      <c r="BJ1087" s="154"/>
      <c r="BK1087" s="154"/>
      <c r="BL1087" s="154"/>
      <c r="BM1087" s="154"/>
      <c r="BN1087" s="154"/>
      <c r="BO1087" s="154"/>
      <c r="BP1087" s="154"/>
      <c r="BQ1087" s="154"/>
      <c r="BR1087" s="154"/>
      <c r="BS1087" s="154"/>
      <c r="BT1087" s="154"/>
      <c r="BU1087" s="154"/>
      <c r="BV1087" s="154"/>
    </row>
    <row r="1088" spans="1:74" x14ac:dyDescent="0.25">
      <c r="A1088" s="154"/>
      <c r="B1088" s="154"/>
      <c r="C1088" s="154"/>
      <c r="D1088" s="154"/>
      <c r="E1088" s="154"/>
      <c r="F1088" s="154"/>
      <c r="G1088" s="154"/>
      <c r="H1088" s="154"/>
      <c r="I1088" s="154"/>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AN1088" s="154"/>
      <c r="AO1088" s="154"/>
      <c r="AP1088" s="154"/>
      <c r="AQ1088" s="154"/>
      <c r="AR1088" s="154"/>
      <c r="AS1088" s="154"/>
      <c r="AT1088" s="154"/>
      <c r="AU1088" s="154"/>
      <c r="AV1088" s="154"/>
      <c r="AW1088" s="154"/>
      <c r="AX1088" s="154"/>
      <c r="AY1088" s="154"/>
      <c r="AZ1088" s="154"/>
      <c r="BA1088" s="154"/>
      <c r="BB1088" s="154"/>
      <c r="BC1088" s="154"/>
      <c r="BD1088" s="154"/>
      <c r="BE1088" s="154"/>
      <c r="BF1088" s="154"/>
      <c r="BG1088" s="154"/>
      <c r="BH1088" s="154"/>
      <c r="BI1088" s="154"/>
      <c r="BJ1088" s="154"/>
      <c r="BK1088" s="154"/>
      <c r="BL1088" s="154"/>
      <c r="BM1088" s="154"/>
      <c r="BN1088" s="154"/>
      <c r="BO1088" s="154"/>
      <c r="BP1088" s="154"/>
      <c r="BQ1088" s="154"/>
      <c r="BR1088" s="154"/>
      <c r="BS1088" s="154"/>
      <c r="BT1088" s="154"/>
      <c r="BU1088" s="154"/>
      <c r="BV1088" s="154"/>
    </row>
    <row r="1089" spans="1:74" x14ac:dyDescent="0.25">
      <c r="A1089" s="154"/>
      <c r="B1089" s="154"/>
      <c r="C1089" s="154"/>
      <c r="D1089" s="154"/>
      <c r="E1089" s="154"/>
      <c r="F1089" s="154"/>
      <c r="G1089" s="154"/>
      <c r="H1089" s="154"/>
      <c r="I1089" s="154"/>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AN1089" s="154"/>
      <c r="AO1089" s="154"/>
      <c r="AP1089" s="154"/>
      <c r="AQ1089" s="154"/>
      <c r="AR1089" s="154"/>
      <c r="AS1089" s="154"/>
      <c r="AT1089" s="154"/>
      <c r="AU1089" s="154"/>
      <c r="AV1089" s="154"/>
      <c r="AW1089" s="154"/>
      <c r="AX1089" s="154"/>
      <c r="AY1089" s="154"/>
      <c r="AZ1089" s="154"/>
      <c r="BA1089" s="154"/>
      <c r="BB1089" s="154"/>
      <c r="BC1089" s="154"/>
      <c r="BD1089" s="154"/>
      <c r="BE1089" s="154"/>
      <c r="BF1089" s="154"/>
      <c r="BG1089" s="154"/>
      <c r="BH1089" s="154"/>
      <c r="BI1089" s="154"/>
      <c r="BJ1089" s="154"/>
      <c r="BK1089" s="154"/>
      <c r="BL1089" s="154"/>
      <c r="BM1089" s="154"/>
      <c r="BN1089" s="154"/>
      <c r="BO1089" s="154"/>
      <c r="BP1089" s="154"/>
      <c r="BQ1089" s="154"/>
      <c r="BR1089" s="154"/>
      <c r="BS1089" s="154"/>
      <c r="BT1089" s="154"/>
      <c r="BU1089" s="154"/>
      <c r="BV1089" s="154"/>
    </row>
    <row r="1090" spans="1:74" x14ac:dyDescent="0.25">
      <c r="A1090" s="154"/>
      <c r="B1090" s="154"/>
      <c r="C1090" s="154"/>
      <c r="D1090" s="154"/>
      <c r="E1090" s="154"/>
      <c r="F1090" s="154"/>
      <c r="G1090" s="154"/>
      <c r="H1090" s="154"/>
      <c r="I1090" s="15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AN1090" s="154"/>
      <c r="AO1090" s="154"/>
      <c r="AP1090" s="154"/>
      <c r="AQ1090" s="154"/>
      <c r="AR1090" s="154"/>
      <c r="AS1090" s="154"/>
      <c r="AT1090" s="154"/>
      <c r="AU1090" s="154"/>
      <c r="AV1090" s="154"/>
      <c r="AW1090" s="154"/>
      <c r="AX1090" s="154"/>
      <c r="AY1090" s="154"/>
      <c r="AZ1090" s="154"/>
      <c r="BA1090" s="154"/>
      <c r="BB1090" s="154"/>
      <c r="BC1090" s="154"/>
      <c r="BD1090" s="154"/>
      <c r="BE1090" s="154"/>
      <c r="BF1090" s="154"/>
      <c r="BG1090" s="154"/>
      <c r="BH1090" s="154"/>
      <c r="BI1090" s="154"/>
      <c r="BJ1090" s="154"/>
      <c r="BK1090" s="154"/>
      <c r="BL1090" s="154"/>
      <c r="BM1090" s="154"/>
      <c r="BN1090" s="154"/>
      <c r="BO1090" s="154"/>
      <c r="BP1090" s="154"/>
      <c r="BQ1090" s="154"/>
      <c r="BR1090" s="154"/>
      <c r="BS1090" s="154"/>
      <c r="BT1090" s="154"/>
      <c r="BU1090" s="154"/>
      <c r="BV1090" s="154"/>
    </row>
    <row r="1091" spans="1:74" x14ac:dyDescent="0.25">
      <c r="A1091" s="154"/>
      <c r="B1091" s="154"/>
      <c r="C1091" s="154"/>
      <c r="D1091" s="154"/>
      <c r="E1091" s="154"/>
      <c r="F1091" s="154"/>
      <c r="G1091" s="154"/>
      <c r="H1091" s="154"/>
      <c r="I1091" s="154"/>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AN1091" s="154"/>
      <c r="AO1091" s="154"/>
      <c r="AP1091" s="154"/>
      <c r="AQ1091" s="154"/>
      <c r="AR1091" s="154"/>
      <c r="AS1091" s="154"/>
      <c r="AT1091" s="154"/>
      <c r="AU1091" s="154"/>
      <c r="AV1091" s="154"/>
      <c r="AW1091" s="154"/>
      <c r="AX1091" s="154"/>
      <c r="AY1091" s="154"/>
      <c r="AZ1091" s="154"/>
      <c r="BA1091" s="154"/>
      <c r="BB1091" s="154"/>
      <c r="BC1091" s="154"/>
      <c r="BD1091" s="154"/>
      <c r="BE1091" s="154"/>
      <c r="BF1091" s="154"/>
      <c r="BG1091" s="154"/>
      <c r="BH1091" s="154"/>
      <c r="BI1091" s="154"/>
      <c r="BJ1091" s="154"/>
      <c r="BK1091" s="154"/>
      <c r="BL1091" s="154"/>
      <c r="BM1091" s="154"/>
      <c r="BN1091" s="154"/>
      <c r="BO1091" s="154"/>
      <c r="BP1091" s="154"/>
      <c r="BQ1091" s="154"/>
      <c r="BR1091" s="154"/>
      <c r="BS1091" s="154"/>
      <c r="BT1091" s="154"/>
      <c r="BU1091" s="154"/>
      <c r="BV1091" s="154"/>
    </row>
    <row r="1092" spans="1:74" x14ac:dyDescent="0.25">
      <c r="A1092" s="154"/>
      <c r="B1092" s="154"/>
      <c r="C1092" s="154"/>
      <c r="D1092" s="154"/>
      <c r="E1092" s="154"/>
      <c r="F1092" s="154"/>
      <c r="G1092" s="154"/>
      <c r="H1092" s="154"/>
      <c r="I1092" s="15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AN1092" s="154"/>
      <c r="AO1092" s="154"/>
      <c r="AP1092" s="154"/>
      <c r="AQ1092" s="154"/>
      <c r="AR1092" s="154"/>
      <c r="AS1092" s="154"/>
      <c r="AT1092" s="154"/>
      <c r="AU1092" s="154"/>
      <c r="AV1092" s="154"/>
      <c r="AW1092" s="154"/>
      <c r="AX1092" s="154"/>
      <c r="AY1092" s="154"/>
      <c r="AZ1092" s="154"/>
      <c r="BA1092" s="154"/>
      <c r="BB1092" s="154"/>
      <c r="BC1092" s="154"/>
      <c r="BD1092" s="154"/>
      <c r="BE1092" s="154"/>
      <c r="BF1092" s="154"/>
      <c r="BG1092" s="154"/>
      <c r="BH1092" s="154"/>
      <c r="BI1092" s="154"/>
      <c r="BJ1092" s="154"/>
      <c r="BK1092" s="154"/>
      <c r="BL1092" s="154"/>
      <c r="BM1092" s="154"/>
      <c r="BN1092" s="154"/>
      <c r="BO1092" s="154"/>
      <c r="BP1092" s="154"/>
      <c r="BQ1092" s="154"/>
      <c r="BR1092" s="154"/>
      <c r="BS1092" s="154"/>
      <c r="BT1092" s="154"/>
      <c r="BU1092" s="154"/>
      <c r="BV1092" s="154"/>
    </row>
    <row r="1093" spans="1:74" x14ac:dyDescent="0.25">
      <c r="A1093" s="154"/>
      <c r="B1093" s="154"/>
      <c r="C1093" s="154"/>
      <c r="D1093" s="154"/>
      <c r="E1093" s="154"/>
      <c r="F1093" s="154"/>
      <c r="G1093" s="154"/>
      <c r="H1093" s="154"/>
      <c r="I1093" s="154"/>
      <c r="J1093" s="154"/>
      <c r="K1093" s="154"/>
      <c r="L1093" s="154"/>
      <c r="M1093" s="154"/>
      <c r="N1093" s="154"/>
      <c r="O1093" s="154"/>
      <c r="P1093" s="154"/>
      <c r="Q1093" s="154"/>
      <c r="R1093" s="154"/>
      <c r="S1093" s="154"/>
      <c r="T1093" s="154"/>
      <c r="U1093" s="154"/>
      <c r="V1093" s="154"/>
      <c r="W1093" s="154"/>
      <c r="X1093" s="154"/>
      <c r="Y1093" s="154"/>
      <c r="Z1093" s="154"/>
      <c r="AA1093" s="154"/>
      <c r="AB1093" s="154"/>
      <c r="AC1093" s="154"/>
      <c r="AD1093" s="154"/>
      <c r="AE1093" s="154"/>
      <c r="AF1093" s="154"/>
      <c r="AG1093" s="154"/>
      <c r="AH1093" s="154"/>
      <c r="AI1093" s="154"/>
      <c r="AJ1093" s="154"/>
      <c r="AK1093" s="154"/>
      <c r="AL1093" s="154"/>
      <c r="AM1093" s="154"/>
      <c r="AN1093" s="154"/>
      <c r="AO1093" s="154"/>
      <c r="AP1093" s="154"/>
      <c r="AQ1093" s="154"/>
      <c r="AR1093" s="154"/>
      <c r="AS1093" s="154"/>
      <c r="AT1093" s="154"/>
      <c r="AU1093" s="154"/>
      <c r="AV1093" s="154"/>
      <c r="AW1093" s="154"/>
      <c r="AX1093" s="154"/>
      <c r="AY1093" s="154"/>
      <c r="AZ1093" s="154"/>
      <c r="BA1093" s="154"/>
      <c r="BB1093" s="154"/>
      <c r="BC1093" s="154"/>
      <c r="BD1093" s="154"/>
      <c r="BE1093" s="154"/>
      <c r="BF1093" s="154"/>
      <c r="BG1093" s="154"/>
      <c r="BH1093" s="154"/>
      <c r="BI1093" s="154"/>
      <c r="BJ1093" s="154"/>
      <c r="BK1093" s="154"/>
      <c r="BL1093" s="154"/>
      <c r="BM1093" s="154"/>
      <c r="BN1093" s="154"/>
      <c r="BO1093" s="154"/>
      <c r="BP1093" s="154"/>
      <c r="BQ1093" s="154"/>
      <c r="BR1093" s="154"/>
      <c r="BS1093" s="154"/>
      <c r="BT1093" s="154"/>
      <c r="BU1093" s="154"/>
      <c r="BV1093" s="154"/>
    </row>
    <row r="1094" spans="1:74" x14ac:dyDescent="0.25">
      <c r="A1094" s="154"/>
      <c r="B1094" s="154"/>
      <c r="C1094" s="154"/>
      <c r="D1094" s="154"/>
      <c r="E1094" s="154"/>
      <c r="F1094" s="154"/>
      <c r="G1094" s="154"/>
      <c r="H1094" s="154"/>
      <c r="I1094" s="154"/>
      <c r="J1094" s="154"/>
      <c r="K1094" s="154"/>
      <c r="L1094" s="154"/>
      <c r="M1094" s="154"/>
      <c r="N1094" s="154"/>
      <c r="O1094" s="154"/>
      <c r="P1094" s="154"/>
      <c r="Q1094" s="154"/>
      <c r="R1094" s="154"/>
      <c r="S1094" s="154"/>
      <c r="T1094" s="154"/>
      <c r="U1094" s="154"/>
      <c r="V1094" s="154"/>
      <c r="W1094" s="154"/>
      <c r="X1094" s="154"/>
      <c r="Y1094" s="154"/>
      <c r="Z1094" s="154"/>
      <c r="AA1094" s="154"/>
      <c r="AB1094" s="154"/>
      <c r="AC1094" s="154"/>
      <c r="AD1094" s="154"/>
      <c r="AE1094" s="154"/>
      <c r="AF1094" s="154"/>
      <c r="AG1094" s="154"/>
      <c r="AH1094" s="154"/>
      <c r="AI1094" s="154"/>
      <c r="AJ1094" s="154"/>
      <c r="AK1094" s="154"/>
      <c r="AL1094" s="154"/>
      <c r="AM1094" s="154"/>
      <c r="AN1094" s="154"/>
      <c r="AO1094" s="154"/>
      <c r="AP1094" s="154"/>
      <c r="AQ1094" s="154"/>
      <c r="AR1094" s="154"/>
      <c r="AS1094" s="154"/>
      <c r="AT1094" s="154"/>
      <c r="AU1094" s="154"/>
      <c r="AV1094" s="154"/>
      <c r="AW1094" s="154"/>
      <c r="AX1094" s="154"/>
      <c r="AY1094" s="154"/>
      <c r="AZ1094" s="154"/>
      <c r="BA1094" s="154"/>
      <c r="BB1094" s="154"/>
      <c r="BC1094" s="154"/>
      <c r="BD1094" s="154"/>
      <c r="BE1094" s="154"/>
      <c r="BF1094" s="154"/>
      <c r="BG1094" s="154"/>
      <c r="BH1094" s="154"/>
      <c r="BI1094" s="154"/>
      <c r="BJ1094" s="154"/>
      <c r="BK1094" s="154"/>
      <c r="BL1094" s="154"/>
      <c r="BM1094" s="154"/>
      <c r="BN1094" s="154"/>
      <c r="BO1094" s="154"/>
      <c r="BP1094" s="154"/>
      <c r="BQ1094" s="154"/>
      <c r="BR1094" s="154"/>
      <c r="BS1094" s="154"/>
      <c r="BT1094" s="154"/>
      <c r="BU1094" s="154"/>
      <c r="BV1094" s="154"/>
    </row>
    <row r="1095" spans="1:74" x14ac:dyDescent="0.25">
      <c r="A1095" s="154"/>
      <c r="B1095" s="154"/>
      <c r="C1095" s="154"/>
      <c r="D1095" s="154"/>
      <c r="E1095" s="154"/>
      <c r="F1095" s="154"/>
      <c r="G1095" s="154"/>
      <c r="H1095" s="154"/>
      <c r="I1095" s="154"/>
      <c r="J1095" s="154"/>
      <c r="K1095" s="154"/>
      <c r="L1095" s="154"/>
      <c r="M1095" s="154"/>
      <c r="N1095" s="154"/>
      <c r="O1095" s="154"/>
      <c r="P1095" s="154"/>
      <c r="Q1095" s="154"/>
      <c r="R1095" s="154"/>
      <c r="S1095" s="154"/>
      <c r="T1095" s="154"/>
      <c r="U1095" s="154"/>
      <c r="V1095" s="154"/>
      <c r="W1095" s="154"/>
      <c r="X1095" s="154"/>
      <c r="Y1095" s="154"/>
      <c r="Z1095" s="154"/>
      <c r="AA1095" s="154"/>
      <c r="AB1095" s="154"/>
      <c r="AC1095" s="154"/>
      <c r="AD1095" s="154"/>
      <c r="AE1095" s="154"/>
      <c r="AF1095" s="154"/>
      <c r="AG1095" s="154"/>
      <c r="AH1095" s="154"/>
      <c r="AI1095" s="154"/>
      <c r="AJ1095" s="154"/>
      <c r="AK1095" s="154"/>
      <c r="AL1095" s="154"/>
      <c r="AM1095" s="154"/>
      <c r="AN1095" s="154"/>
      <c r="AO1095" s="154"/>
      <c r="AP1095" s="154"/>
      <c r="AQ1095" s="154"/>
      <c r="AR1095" s="154"/>
      <c r="AS1095" s="154"/>
      <c r="AT1095" s="154"/>
      <c r="AU1095" s="154"/>
      <c r="AV1095" s="154"/>
      <c r="AW1095" s="154"/>
      <c r="AX1095" s="154"/>
      <c r="AY1095" s="154"/>
      <c r="AZ1095" s="154"/>
      <c r="BA1095" s="154"/>
      <c r="BB1095" s="154"/>
      <c r="BC1095" s="154"/>
      <c r="BD1095" s="154"/>
      <c r="BE1095" s="154"/>
      <c r="BF1095" s="154"/>
      <c r="BG1095" s="154"/>
      <c r="BH1095" s="154"/>
      <c r="BI1095" s="154"/>
      <c r="BJ1095" s="154"/>
      <c r="BK1095" s="154"/>
      <c r="BL1095" s="154"/>
      <c r="BM1095" s="154"/>
      <c r="BN1095" s="154"/>
      <c r="BO1095" s="154"/>
      <c r="BP1095" s="154"/>
      <c r="BQ1095" s="154"/>
      <c r="BR1095" s="154"/>
      <c r="BS1095" s="154"/>
      <c r="BT1095" s="154"/>
      <c r="BU1095" s="154"/>
      <c r="BV1095" s="154"/>
    </row>
    <row r="1096" spans="1:74" x14ac:dyDescent="0.25">
      <c r="A1096" s="154"/>
      <c r="B1096" s="154"/>
      <c r="C1096" s="154"/>
      <c r="D1096" s="154"/>
      <c r="E1096" s="154"/>
      <c r="F1096" s="154"/>
      <c r="G1096" s="154"/>
      <c r="H1096" s="154"/>
      <c r="I1096" s="154"/>
      <c r="J1096" s="154"/>
      <c r="K1096" s="154"/>
      <c r="L1096" s="154"/>
      <c r="M1096" s="154"/>
      <c r="N1096" s="154"/>
      <c r="O1096" s="154"/>
      <c r="P1096" s="154"/>
      <c r="Q1096" s="154"/>
      <c r="R1096" s="154"/>
      <c r="S1096" s="154"/>
      <c r="T1096" s="154"/>
      <c r="U1096" s="154"/>
      <c r="V1096" s="154"/>
      <c r="W1096" s="154"/>
      <c r="X1096" s="154"/>
      <c r="Y1096" s="154"/>
      <c r="Z1096" s="154"/>
      <c r="AA1096" s="154"/>
      <c r="AB1096" s="154"/>
      <c r="AC1096" s="154"/>
      <c r="AD1096" s="154"/>
      <c r="AE1096" s="154"/>
      <c r="AF1096" s="154"/>
      <c r="AG1096" s="154"/>
      <c r="AH1096" s="154"/>
      <c r="AI1096" s="154"/>
      <c r="AJ1096" s="154"/>
      <c r="AK1096" s="154"/>
      <c r="AL1096" s="154"/>
      <c r="AM1096" s="154"/>
      <c r="AN1096" s="154"/>
      <c r="AO1096" s="154"/>
      <c r="AP1096" s="154"/>
      <c r="AQ1096" s="154"/>
      <c r="AR1096" s="154"/>
      <c r="AS1096" s="154"/>
      <c r="AT1096" s="154"/>
      <c r="AU1096" s="154"/>
      <c r="AV1096" s="154"/>
      <c r="AW1096" s="154"/>
      <c r="AX1096" s="154"/>
      <c r="AY1096" s="154"/>
      <c r="AZ1096" s="154"/>
      <c r="BA1096" s="154"/>
      <c r="BB1096" s="154"/>
      <c r="BC1096" s="154"/>
      <c r="BD1096" s="154"/>
      <c r="BE1096" s="154"/>
      <c r="BF1096" s="154"/>
      <c r="BG1096" s="154"/>
      <c r="BH1096" s="154"/>
      <c r="BI1096" s="154"/>
      <c r="BJ1096" s="154"/>
      <c r="BK1096" s="154"/>
      <c r="BL1096" s="154"/>
      <c r="BM1096" s="154"/>
      <c r="BN1096" s="154"/>
      <c r="BO1096" s="154"/>
      <c r="BP1096" s="154"/>
      <c r="BQ1096" s="154"/>
      <c r="BR1096" s="154"/>
      <c r="BS1096" s="154"/>
      <c r="BT1096" s="154"/>
      <c r="BU1096" s="154"/>
      <c r="BV1096" s="154"/>
    </row>
    <row r="1097" spans="1:74" x14ac:dyDescent="0.25">
      <c r="A1097" s="154"/>
      <c r="B1097" s="154"/>
      <c r="C1097" s="154"/>
      <c r="D1097" s="154"/>
      <c r="E1097" s="154"/>
      <c r="F1097" s="154"/>
      <c r="G1097" s="154"/>
      <c r="H1097" s="154"/>
      <c r="I1097" s="154"/>
      <c r="J1097" s="154"/>
      <c r="K1097" s="154"/>
      <c r="L1097" s="154"/>
      <c r="M1097" s="154"/>
      <c r="N1097" s="154"/>
      <c r="O1097" s="154"/>
      <c r="P1097" s="154"/>
      <c r="Q1097" s="154"/>
      <c r="R1097" s="154"/>
      <c r="S1097" s="154"/>
      <c r="T1097" s="154"/>
      <c r="U1097" s="154"/>
      <c r="V1097" s="154"/>
      <c r="W1097" s="154"/>
      <c r="X1097" s="154"/>
      <c r="Y1097" s="154"/>
      <c r="Z1097" s="154"/>
      <c r="AA1097" s="154"/>
      <c r="AB1097" s="154"/>
      <c r="AC1097" s="154"/>
      <c r="AD1097" s="154"/>
      <c r="AE1097" s="154"/>
      <c r="AF1097" s="154"/>
      <c r="AG1097" s="154"/>
      <c r="AH1097" s="154"/>
      <c r="AI1097" s="154"/>
      <c r="AJ1097" s="154"/>
      <c r="AK1097" s="154"/>
      <c r="AL1097" s="154"/>
      <c r="AM1097" s="154"/>
      <c r="AN1097" s="154"/>
      <c r="AO1097" s="154"/>
      <c r="AP1097" s="154"/>
      <c r="AQ1097" s="154"/>
      <c r="AR1097" s="154"/>
      <c r="AS1097" s="154"/>
      <c r="AT1097" s="154"/>
      <c r="AU1097" s="154"/>
      <c r="AV1097" s="154"/>
      <c r="AW1097" s="154"/>
      <c r="AX1097" s="154"/>
      <c r="AY1097" s="154"/>
      <c r="AZ1097" s="154"/>
      <c r="BA1097" s="154"/>
      <c r="BB1097" s="154"/>
      <c r="BC1097" s="154"/>
      <c r="BD1097" s="154"/>
      <c r="BE1097" s="154"/>
      <c r="BF1097" s="154"/>
      <c r="BG1097" s="154"/>
      <c r="BH1097" s="154"/>
      <c r="BI1097" s="154"/>
      <c r="BJ1097" s="154"/>
      <c r="BK1097" s="154"/>
      <c r="BL1097" s="154"/>
      <c r="BM1097" s="154"/>
      <c r="BN1097" s="154"/>
      <c r="BO1097" s="154"/>
      <c r="BP1097" s="154"/>
      <c r="BQ1097" s="154"/>
      <c r="BR1097" s="154"/>
      <c r="BS1097" s="154"/>
      <c r="BT1097" s="154"/>
      <c r="BU1097" s="154"/>
      <c r="BV1097" s="154"/>
    </row>
    <row r="1098" spans="1:74" x14ac:dyDescent="0.25">
      <c r="A1098" s="154"/>
      <c r="B1098" s="154"/>
      <c r="C1098" s="154"/>
      <c r="D1098" s="154"/>
      <c r="E1098" s="154"/>
      <c r="F1098" s="154"/>
      <c r="G1098" s="154"/>
      <c r="H1098" s="154"/>
      <c r="I1098" s="154"/>
      <c r="J1098" s="154"/>
      <c r="K1098" s="154"/>
      <c r="L1098" s="154"/>
      <c r="M1098" s="154"/>
      <c r="N1098" s="154"/>
      <c r="O1098" s="154"/>
      <c r="P1098" s="154"/>
      <c r="Q1098" s="154"/>
      <c r="R1098" s="154"/>
      <c r="S1098" s="154"/>
      <c r="T1098" s="154"/>
      <c r="U1098" s="154"/>
      <c r="V1098" s="154"/>
      <c r="W1098" s="154"/>
      <c r="X1098" s="154"/>
      <c r="Y1098" s="154"/>
      <c r="Z1098" s="154"/>
      <c r="AA1098" s="154"/>
      <c r="AB1098" s="154"/>
      <c r="AC1098" s="154"/>
      <c r="AD1098" s="154"/>
      <c r="AE1098" s="154"/>
      <c r="AF1098" s="154"/>
      <c r="AG1098" s="154"/>
      <c r="AH1098" s="154"/>
      <c r="AI1098" s="154"/>
      <c r="AJ1098" s="154"/>
      <c r="AK1098" s="154"/>
      <c r="AL1098" s="154"/>
      <c r="AM1098" s="154"/>
      <c r="AN1098" s="154"/>
      <c r="AO1098" s="154"/>
      <c r="AP1098" s="154"/>
      <c r="AQ1098" s="154"/>
      <c r="AR1098" s="154"/>
      <c r="AS1098" s="154"/>
      <c r="AT1098" s="154"/>
      <c r="AU1098" s="154"/>
      <c r="AV1098" s="154"/>
      <c r="AW1098" s="154"/>
      <c r="AX1098" s="154"/>
      <c r="AY1098" s="154"/>
      <c r="AZ1098" s="154"/>
      <c r="BA1098" s="154"/>
      <c r="BB1098" s="154"/>
      <c r="BC1098" s="154"/>
      <c r="BD1098" s="154"/>
      <c r="BE1098" s="154"/>
      <c r="BF1098" s="154"/>
      <c r="BG1098" s="154"/>
      <c r="BH1098" s="154"/>
      <c r="BI1098" s="154"/>
      <c r="BJ1098" s="154"/>
      <c r="BK1098" s="154"/>
      <c r="BL1098" s="154"/>
      <c r="BM1098" s="154"/>
      <c r="BN1098" s="154"/>
      <c r="BO1098" s="154"/>
      <c r="BP1098" s="154"/>
      <c r="BQ1098" s="154"/>
      <c r="BR1098" s="154"/>
      <c r="BS1098" s="154"/>
      <c r="BT1098" s="154"/>
      <c r="BU1098" s="154"/>
      <c r="BV1098" s="154"/>
    </row>
    <row r="1099" spans="1:74" x14ac:dyDescent="0.25">
      <c r="A1099" s="154"/>
      <c r="B1099" s="154"/>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4"/>
      <c r="AL1099" s="154"/>
      <c r="AM1099" s="154"/>
      <c r="AN1099" s="154"/>
      <c r="AO1099" s="154"/>
      <c r="AP1099" s="154"/>
      <c r="AQ1099" s="154"/>
      <c r="AR1099" s="154"/>
      <c r="AS1099" s="154"/>
      <c r="AT1099" s="154"/>
      <c r="AU1099" s="154"/>
      <c r="AV1099" s="154"/>
      <c r="AW1099" s="154"/>
      <c r="AX1099" s="154"/>
      <c r="AY1099" s="154"/>
      <c r="AZ1099" s="154"/>
      <c r="BA1099" s="154"/>
      <c r="BB1099" s="154"/>
      <c r="BC1099" s="154"/>
      <c r="BD1099" s="154"/>
      <c r="BE1099" s="154"/>
      <c r="BF1099" s="154"/>
      <c r="BG1099" s="154"/>
      <c r="BH1099" s="154"/>
      <c r="BI1099" s="154"/>
      <c r="BJ1099" s="154"/>
      <c r="BK1099" s="154"/>
      <c r="BL1099" s="154"/>
      <c r="BM1099" s="154"/>
      <c r="BN1099" s="154"/>
      <c r="BO1099" s="154"/>
      <c r="BP1099" s="154"/>
      <c r="BQ1099" s="154"/>
      <c r="BR1099" s="154"/>
      <c r="BS1099" s="154"/>
      <c r="BT1099" s="154"/>
      <c r="BU1099" s="154"/>
      <c r="BV1099" s="154"/>
    </row>
    <row r="1100" spans="1:74" x14ac:dyDescent="0.25">
      <c r="A1100" s="154"/>
      <c r="B1100" s="154"/>
      <c r="C1100" s="154"/>
      <c r="D1100" s="154"/>
      <c r="E1100" s="154"/>
      <c r="F1100" s="154"/>
      <c r="G1100" s="154"/>
      <c r="H1100" s="154"/>
      <c r="I1100" s="154"/>
      <c r="J1100" s="154"/>
      <c r="K1100" s="154"/>
      <c r="L1100" s="154"/>
      <c r="M1100" s="154"/>
      <c r="N1100" s="154"/>
      <c r="O1100" s="154"/>
      <c r="P1100" s="154"/>
      <c r="Q1100" s="154"/>
      <c r="R1100" s="154"/>
      <c r="S1100" s="154"/>
      <c r="T1100" s="154"/>
      <c r="U1100" s="154"/>
      <c r="V1100" s="154"/>
      <c r="W1100" s="154"/>
      <c r="X1100" s="154"/>
      <c r="Y1100" s="154"/>
      <c r="Z1100" s="154"/>
      <c r="AA1100" s="154"/>
      <c r="AB1100" s="154"/>
      <c r="AC1100" s="154"/>
      <c r="AD1100" s="154"/>
      <c r="AE1100" s="154"/>
      <c r="AF1100" s="154"/>
      <c r="AG1100" s="154"/>
      <c r="AH1100" s="154"/>
      <c r="AI1100" s="154"/>
      <c r="AJ1100" s="154"/>
      <c r="AK1100" s="154"/>
      <c r="AL1100" s="154"/>
      <c r="AM1100" s="154"/>
      <c r="AN1100" s="154"/>
      <c r="AO1100" s="154"/>
      <c r="AP1100" s="154"/>
      <c r="AQ1100" s="154"/>
      <c r="AR1100" s="154"/>
      <c r="AS1100" s="154"/>
      <c r="AT1100" s="154"/>
      <c r="AU1100" s="154"/>
      <c r="AV1100" s="154"/>
      <c r="AW1100" s="154"/>
      <c r="AX1100" s="154"/>
      <c r="AY1100" s="154"/>
      <c r="AZ1100" s="154"/>
      <c r="BA1100" s="154"/>
      <c r="BB1100" s="154"/>
      <c r="BC1100" s="154"/>
      <c r="BD1100" s="154"/>
      <c r="BE1100" s="154"/>
      <c r="BF1100" s="154"/>
      <c r="BG1100" s="154"/>
      <c r="BH1100" s="154"/>
      <c r="BI1100" s="154"/>
      <c r="BJ1100" s="154"/>
      <c r="BK1100" s="154"/>
      <c r="BL1100" s="154"/>
      <c r="BM1100" s="154"/>
      <c r="BN1100" s="154"/>
      <c r="BO1100" s="154"/>
      <c r="BP1100" s="154"/>
      <c r="BQ1100" s="154"/>
      <c r="BR1100" s="154"/>
      <c r="BS1100" s="154"/>
      <c r="BT1100" s="154"/>
      <c r="BU1100" s="154"/>
      <c r="BV1100" s="154"/>
    </row>
    <row r="1101" spans="1:74" x14ac:dyDescent="0.25">
      <c r="A1101" s="154"/>
      <c r="B1101" s="154"/>
      <c r="C1101" s="154"/>
      <c r="D1101" s="154"/>
      <c r="E1101" s="154"/>
      <c r="F1101" s="154"/>
      <c r="G1101" s="154"/>
      <c r="H1101" s="154"/>
      <c r="I1101" s="154"/>
      <c r="J1101" s="154"/>
      <c r="K1101" s="154"/>
      <c r="L1101" s="154"/>
      <c r="M1101" s="154"/>
      <c r="N1101" s="154"/>
      <c r="O1101" s="154"/>
      <c r="P1101" s="154"/>
      <c r="Q1101" s="154"/>
      <c r="R1101" s="154"/>
      <c r="S1101" s="154"/>
      <c r="T1101" s="154"/>
      <c r="U1101" s="154"/>
      <c r="V1101" s="154"/>
      <c r="W1101" s="154"/>
      <c r="X1101" s="154"/>
      <c r="Y1101" s="154"/>
      <c r="Z1101" s="154"/>
      <c r="AA1101" s="154"/>
      <c r="AB1101" s="154"/>
      <c r="AC1101" s="154"/>
      <c r="AD1101" s="154"/>
      <c r="AE1101" s="154"/>
      <c r="AF1101" s="154"/>
      <c r="AG1101" s="154"/>
      <c r="AH1101" s="154"/>
      <c r="AI1101" s="154"/>
      <c r="AJ1101" s="154"/>
      <c r="AK1101" s="154"/>
      <c r="AL1101" s="154"/>
      <c r="AM1101" s="154"/>
      <c r="AN1101" s="154"/>
      <c r="AO1101" s="154"/>
      <c r="AP1101" s="154"/>
      <c r="AQ1101" s="154"/>
      <c r="AR1101" s="154"/>
      <c r="AS1101" s="154"/>
      <c r="AT1101" s="154"/>
      <c r="AU1101" s="154"/>
      <c r="AV1101" s="154"/>
      <c r="AW1101" s="154"/>
      <c r="AX1101" s="154"/>
      <c r="AY1101" s="154"/>
      <c r="AZ1101" s="154"/>
      <c r="BA1101" s="154"/>
      <c r="BB1101" s="154"/>
      <c r="BC1101" s="154"/>
      <c r="BD1101" s="154"/>
      <c r="BE1101" s="154"/>
      <c r="BF1101" s="154"/>
      <c r="BG1101" s="154"/>
      <c r="BH1101" s="154"/>
      <c r="BI1101" s="154"/>
      <c r="BJ1101" s="154"/>
      <c r="BK1101" s="154"/>
      <c r="BL1101" s="154"/>
      <c r="BM1101" s="154"/>
      <c r="BN1101" s="154"/>
      <c r="BO1101" s="154"/>
      <c r="BP1101" s="154"/>
      <c r="BQ1101" s="154"/>
      <c r="BR1101" s="154"/>
      <c r="BS1101" s="154"/>
      <c r="BT1101" s="154"/>
      <c r="BU1101" s="154"/>
      <c r="BV1101" s="154"/>
    </row>
    <row r="1102" spans="1:74" x14ac:dyDescent="0.25">
      <c r="A1102" s="154"/>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4"/>
      <c r="AN1102" s="154"/>
      <c r="AO1102" s="154"/>
      <c r="AP1102" s="154"/>
      <c r="AQ1102" s="154"/>
      <c r="AR1102" s="154"/>
      <c r="AS1102" s="154"/>
      <c r="AT1102" s="154"/>
      <c r="AU1102" s="154"/>
      <c r="AV1102" s="154"/>
      <c r="AW1102" s="154"/>
      <c r="AX1102" s="154"/>
      <c r="AY1102" s="154"/>
      <c r="AZ1102" s="154"/>
      <c r="BA1102" s="154"/>
      <c r="BB1102" s="154"/>
      <c r="BC1102" s="154"/>
      <c r="BD1102" s="154"/>
      <c r="BE1102" s="154"/>
      <c r="BF1102" s="154"/>
      <c r="BG1102" s="154"/>
      <c r="BH1102" s="154"/>
      <c r="BI1102" s="154"/>
      <c r="BJ1102" s="154"/>
      <c r="BK1102" s="154"/>
      <c r="BL1102" s="154"/>
      <c r="BM1102" s="154"/>
      <c r="BN1102" s="154"/>
      <c r="BO1102" s="154"/>
      <c r="BP1102" s="154"/>
      <c r="BQ1102" s="154"/>
      <c r="BR1102" s="154"/>
      <c r="BS1102" s="154"/>
      <c r="BT1102" s="154"/>
      <c r="BU1102" s="154"/>
      <c r="BV1102" s="154"/>
    </row>
    <row r="1103" spans="1:74" x14ac:dyDescent="0.25">
      <c r="A1103" s="154"/>
      <c r="B1103" s="154"/>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4"/>
      <c r="AL1103" s="154"/>
      <c r="AM1103" s="154"/>
      <c r="AN1103" s="154"/>
      <c r="AO1103" s="154"/>
      <c r="AP1103" s="154"/>
      <c r="AQ1103" s="154"/>
      <c r="AR1103" s="154"/>
      <c r="AS1103" s="154"/>
      <c r="AT1103" s="154"/>
      <c r="AU1103" s="154"/>
      <c r="AV1103" s="154"/>
      <c r="AW1103" s="154"/>
      <c r="AX1103" s="154"/>
      <c r="AY1103" s="154"/>
      <c r="AZ1103" s="154"/>
      <c r="BA1103" s="154"/>
      <c r="BB1103" s="154"/>
      <c r="BC1103" s="154"/>
      <c r="BD1103" s="154"/>
      <c r="BE1103" s="154"/>
      <c r="BF1103" s="154"/>
      <c r="BG1103" s="154"/>
      <c r="BH1103" s="154"/>
      <c r="BI1103" s="154"/>
      <c r="BJ1103" s="154"/>
      <c r="BK1103" s="154"/>
      <c r="BL1103" s="154"/>
      <c r="BM1103" s="154"/>
      <c r="BN1103" s="154"/>
      <c r="BO1103" s="154"/>
      <c r="BP1103" s="154"/>
      <c r="BQ1103" s="154"/>
      <c r="BR1103" s="154"/>
      <c r="BS1103" s="154"/>
      <c r="BT1103" s="154"/>
      <c r="BU1103" s="154"/>
      <c r="BV1103" s="154"/>
    </row>
    <row r="1104" spans="1:74" x14ac:dyDescent="0.25">
      <c r="A1104" s="154"/>
      <c r="B1104" s="154"/>
      <c r="C1104" s="154"/>
      <c r="D1104" s="154"/>
      <c r="E1104" s="154"/>
      <c r="F1104" s="154"/>
      <c r="G1104" s="154"/>
      <c r="H1104" s="154"/>
      <c r="I1104" s="154"/>
      <c r="J1104" s="154"/>
      <c r="K1104" s="154"/>
      <c r="L1104" s="154"/>
      <c r="M1104" s="154"/>
      <c r="N1104" s="154"/>
      <c r="O1104" s="154"/>
      <c r="P1104" s="154"/>
      <c r="Q1104" s="154"/>
      <c r="R1104" s="154"/>
      <c r="S1104" s="154"/>
      <c r="T1104" s="154"/>
      <c r="U1104" s="154"/>
      <c r="V1104" s="154"/>
      <c r="W1104" s="154"/>
      <c r="X1104" s="154"/>
      <c r="Y1104" s="154"/>
      <c r="Z1104" s="154"/>
      <c r="AA1104" s="154"/>
      <c r="AB1104" s="154"/>
      <c r="AC1104" s="154"/>
      <c r="AD1104" s="154"/>
      <c r="AE1104" s="154"/>
      <c r="AF1104" s="154"/>
      <c r="AG1104" s="154"/>
      <c r="AH1104" s="154"/>
      <c r="AI1104" s="154"/>
      <c r="AJ1104" s="154"/>
      <c r="AK1104" s="154"/>
      <c r="AL1104" s="154"/>
      <c r="AM1104" s="154"/>
      <c r="AN1104" s="154"/>
      <c r="AO1104" s="154"/>
      <c r="AP1104" s="154"/>
      <c r="AQ1104" s="154"/>
      <c r="AR1104" s="154"/>
      <c r="AS1104" s="154"/>
      <c r="AT1104" s="154"/>
      <c r="AU1104" s="154"/>
      <c r="AV1104" s="154"/>
      <c r="AW1104" s="154"/>
      <c r="AX1104" s="154"/>
      <c r="AY1104" s="154"/>
      <c r="AZ1104" s="154"/>
      <c r="BA1104" s="154"/>
      <c r="BB1104" s="154"/>
      <c r="BC1104" s="154"/>
      <c r="BD1104" s="154"/>
      <c r="BE1104" s="154"/>
      <c r="BF1104" s="154"/>
      <c r="BG1104" s="154"/>
      <c r="BH1104" s="154"/>
      <c r="BI1104" s="154"/>
      <c r="BJ1104" s="154"/>
      <c r="BK1104" s="154"/>
      <c r="BL1104" s="154"/>
      <c r="BM1104" s="154"/>
      <c r="BN1104" s="154"/>
      <c r="BO1104" s="154"/>
      <c r="BP1104" s="154"/>
      <c r="BQ1104" s="154"/>
      <c r="BR1104" s="154"/>
      <c r="BS1104" s="154"/>
      <c r="BT1104" s="154"/>
      <c r="BU1104" s="154"/>
      <c r="BV1104" s="154"/>
    </row>
    <row r="1105" spans="1:74" x14ac:dyDescent="0.25">
      <c r="A1105" s="154"/>
      <c r="B1105" s="154"/>
      <c r="C1105" s="154"/>
      <c r="D1105" s="154"/>
      <c r="E1105" s="154"/>
      <c r="F1105" s="154"/>
      <c r="G1105" s="154"/>
      <c r="H1105" s="154"/>
      <c r="I1105" s="154"/>
      <c r="J1105" s="154"/>
      <c r="K1105" s="154"/>
      <c r="L1105" s="154"/>
      <c r="M1105" s="154"/>
      <c r="N1105" s="154"/>
      <c r="O1105" s="154"/>
      <c r="P1105" s="154"/>
      <c r="Q1105" s="154"/>
      <c r="R1105" s="154"/>
      <c r="S1105" s="154"/>
      <c r="T1105" s="154"/>
      <c r="U1105" s="154"/>
      <c r="V1105" s="154"/>
      <c r="W1105" s="154"/>
      <c r="X1105" s="154"/>
      <c r="Y1105" s="154"/>
      <c r="Z1105" s="154"/>
      <c r="AA1105" s="154"/>
      <c r="AB1105" s="154"/>
      <c r="AC1105" s="154"/>
      <c r="AD1105" s="154"/>
      <c r="AE1105" s="154"/>
      <c r="AF1105" s="154"/>
      <c r="AG1105" s="154"/>
      <c r="AH1105" s="154"/>
      <c r="AI1105" s="154"/>
      <c r="AJ1105" s="154"/>
      <c r="AK1105" s="154"/>
      <c r="AL1105" s="154"/>
      <c r="AM1105" s="154"/>
      <c r="AN1105" s="154"/>
      <c r="AO1105" s="154"/>
      <c r="AP1105" s="154"/>
      <c r="AQ1105" s="154"/>
      <c r="AR1105" s="154"/>
      <c r="AS1105" s="154"/>
      <c r="AT1105" s="154"/>
      <c r="AU1105" s="154"/>
      <c r="AV1105" s="154"/>
      <c r="AW1105" s="154"/>
      <c r="AX1105" s="154"/>
      <c r="AY1105" s="154"/>
      <c r="AZ1105" s="154"/>
      <c r="BA1105" s="154"/>
      <c r="BB1105" s="154"/>
      <c r="BC1105" s="154"/>
      <c r="BD1105" s="154"/>
      <c r="BE1105" s="154"/>
      <c r="BF1105" s="154"/>
      <c r="BG1105" s="154"/>
      <c r="BH1105" s="154"/>
      <c r="BI1105" s="154"/>
      <c r="BJ1105" s="154"/>
      <c r="BK1105" s="154"/>
      <c r="BL1105" s="154"/>
      <c r="BM1105" s="154"/>
      <c r="BN1105" s="154"/>
      <c r="BO1105" s="154"/>
      <c r="BP1105" s="154"/>
      <c r="BQ1105" s="154"/>
      <c r="BR1105" s="154"/>
      <c r="BS1105" s="154"/>
      <c r="BT1105" s="154"/>
      <c r="BU1105" s="154"/>
      <c r="BV1105" s="154"/>
    </row>
    <row r="1106" spans="1:74" x14ac:dyDescent="0.25">
      <c r="A1106" s="154"/>
      <c r="B1106" s="154"/>
      <c r="C1106" s="154"/>
      <c r="D1106" s="154"/>
      <c r="E1106" s="154"/>
      <c r="F1106" s="154"/>
      <c r="G1106" s="154"/>
      <c r="H1106" s="154"/>
      <c r="I1106" s="154"/>
      <c r="J1106" s="154"/>
      <c r="K1106" s="154"/>
      <c r="L1106" s="154"/>
      <c r="M1106" s="154"/>
      <c r="N1106" s="154"/>
      <c r="O1106" s="154"/>
      <c r="P1106" s="154"/>
      <c r="Q1106" s="154"/>
      <c r="R1106" s="154"/>
      <c r="S1106" s="154"/>
      <c r="T1106" s="154"/>
      <c r="U1106" s="154"/>
      <c r="V1106" s="154"/>
      <c r="W1106" s="154"/>
      <c r="X1106" s="154"/>
      <c r="Y1106" s="154"/>
      <c r="Z1106" s="154"/>
      <c r="AA1106" s="154"/>
      <c r="AB1106" s="154"/>
      <c r="AC1106" s="154"/>
      <c r="AD1106" s="154"/>
      <c r="AE1106" s="154"/>
      <c r="AF1106" s="154"/>
      <c r="AG1106" s="154"/>
      <c r="AH1106" s="154"/>
      <c r="AI1106" s="154"/>
      <c r="AJ1106" s="154"/>
      <c r="AK1106" s="154"/>
      <c r="AL1106" s="154"/>
      <c r="AM1106" s="154"/>
      <c r="AN1106" s="154"/>
      <c r="AO1106" s="154"/>
      <c r="AP1106" s="154"/>
      <c r="AQ1106" s="154"/>
      <c r="AR1106" s="154"/>
      <c r="AS1106" s="154"/>
      <c r="AT1106" s="154"/>
      <c r="AU1106" s="154"/>
      <c r="AV1106" s="154"/>
      <c r="AW1106" s="154"/>
      <c r="AX1106" s="154"/>
      <c r="AY1106" s="154"/>
      <c r="AZ1106" s="154"/>
      <c r="BA1106" s="154"/>
      <c r="BB1106" s="154"/>
      <c r="BC1106" s="154"/>
      <c r="BD1106" s="154"/>
      <c r="BE1106" s="154"/>
      <c r="BF1106" s="154"/>
      <c r="BG1106" s="154"/>
      <c r="BH1106" s="154"/>
      <c r="BI1106" s="154"/>
      <c r="BJ1106" s="154"/>
      <c r="BK1106" s="154"/>
      <c r="BL1106" s="154"/>
      <c r="BM1106" s="154"/>
      <c r="BN1106" s="154"/>
      <c r="BO1106" s="154"/>
      <c r="BP1106" s="154"/>
      <c r="BQ1106" s="154"/>
      <c r="BR1106" s="154"/>
      <c r="BS1106" s="154"/>
      <c r="BT1106" s="154"/>
      <c r="BU1106" s="154"/>
      <c r="BV1106" s="154"/>
    </row>
    <row r="1107" spans="1:74" x14ac:dyDescent="0.25">
      <c r="A1107" s="154"/>
      <c r="B1107" s="154"/>
      <c r="C1107" s="154"/>
      <c r="D1107" s="154"/>
      <c r="E1107" s="154"/>
      <c r="F1107" s="154"/>
      <c r="G1107" s="154"/>
      <c r="H1107" s="154"/>
      <c r="I1107" s="154"/>
      <c r="J1107" s="154"/>
      <c r="K1107" s="154"/>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154"/>
      <c r="AJ1107" s="154"/>
      <c r="AK1107" s="154"/>
      <c r="AL1107" s="154"/>
      <c r="AM1107" s="154"/>
      <c r="AN1107" s="154"/>
      <c r="AO1107" s="154"/>
      <c r="AP1107" s="154"/>
      <c r="AQ1107" s="154"/>
      <c r="AR1107" s="154"/>
      <c r="AS1107" s="154"/>
      <c r="AT1107" s="154"/>
      <c r="AU1107" s="154"/>
      <c r="AV1107" s="154"/>
      <c r="AW1107" s="154"/>
      <c r="AX1107" s="154"/>
      <c r="AY1107" s="154"/>
      <c r="AZ1107" s="154"/>
      <c r="BA1107" s="154"/>
      <c r="BB1107" s="154"/>
      <c r="BC1107" s="154"/>
      <c r="BD1107" s="154"/>
      <c r="BE1107" s="154"/>
      <c r="BF1107" s="154"/>
      <c r="BG1107" s="154"/>
      <c r="BH1107" s="154"/>
      <c r="BI1107" s="154"/>
      <c r="BJ1107" s="154"/>
      <c r="BK1107" s="154"/>
      <c r="BL1107" s="154"/>
      <c r="BM1107" s="154"/>
      <c r="BN1107" s="154"/>
      <c r="BO1107" s="154"/>
      <c r="BP1107" s="154"/>
      <c r="BQ1107" s="154"/>
      <c r="BR1107" s="154"/>
      <c r="BS1107" s="154"/>
      <c r="BT1107" s="154"/>
      <c r="BU1107" s="154"/>
      <c r="BV1107" s="154"/>
    </row>
    <row r="1108" spans="1:74" x14ac:dyDescent="0.25">
      <c r="A1108" s="154"/>
      <c r="B1108" s="154"/>
      <c r="C1108" s="154"/>
      <c r="D1108" s="154"/>
      <c r="E1108" s="154"/>
      <c r="F1108" s="154"/>
      <c r="G1108" s="154"/>
      <c r="H1108" s="154"/>
      <c r="I1108" s="154"/>
      <c r="J1108" s="154"/>
      <c r="K1108" s="154"/>
      <c r="L1108" s="154"/>
      <c r="M1108" s="154"/>
      <c r="N1108" s="154"/>
      <c r="O1108" s="154"/>
      <c r="P1108" s="154"/>
      <c r="Q1108" s="154"/>
      <c r="R1108" s="154"/>
      <c r="S1108" s="154"/>
      <c r="T1108" s="154"/>
      <c r="U1108" s="154"/>
      <c r="V1108" s="154"/>
      <c r="W1108" s="154"/>
      <c r="X1108" s="154"/>
      <c r="Y1108" s="154"/>
      <c r="Z1108" s="154"/>
      <c r="AA1108" s="154"/>
      <c r="AB1108" s="154"/>
      <c r="AC1108" s="154"/>
      <c r="AD1108" s="154"/>
      <c r="AE1108" s="154"/>
      <c r="AF1108" s="154"/>
      <c r="AG1108" s="154"/>
      <c r="AH1108" s="154"/>
      <c r="AI1108" s="154"/>
      <c r="AJ1108" s="154"/>
      <c r="AK1108" s="154"/>
      <c r="AL1108" s="154"/>
      <c r="AM1108" s="154"/>
      <c r="AN1108" s="154"/>
      <c r="AO1108" s="154"/>
      <c r="AP1108" s="154"/>
      <c r="AQ1108" s="154"/>
      <c r="AR1108" s="154"/>
      <c r="AS1108" s="154"/>
      <c r="AT1108" s="154"/>
      <c r="AU1108" s="154"/>
      <c r="AV1108" s="154"/>
      <c r="AW1108" s="154"/>
      <c r="AX1108" s="154"/>
      <c r="AY1108" s="154"/>
      <c r="AZ1108" s="154"/>
      <c r="BA1108" s="154"/>
      <c r="BB1108" s="154"/>
      <c r="BC1108" s="154"/>
      <c r="BD1108" s="154"/>
      <c r="BE1108" s="154"/>
      <c r="BF1108" s="154"/>
      <c r="BG1108" s="154"/>
      <c r="BH1108" s="154"/>
      <c r="BI1108" s="154"/>
      <c r="BJ1108" s="154"/>
      <c r="BK1108" s="154"/>
      <c r="BL1108" s="154"/>
      <c r="BM1108" s="154"/>
      <c r="BN1108" s="154"/>
      <c r="BO1108" s="154"/>
      <c r="BP1108" s="154"/>
      <c r="BQ1108" s="154"/>
      <c r="BR1108" s="154"/>
      <c r="BS1108" s="154"/>
      <c r="BT1108" s="154"/>
      <c r="BU1108" s="154"/>
      <c r="BV1108" s="154"/>
    </row>
    <row r="1109" spans="1:74" x14ac:dyDescent="0.25">
      <c r="A1109" s="154"/>
      <c r="B1109" s="154"/>
      <c r="C1109" s="154"/>
      <c r="D1109" s="154"/>
      <c r="E1109" s="154"/>
      <c r="F1109" s="154"/>
      <c r="G1109" s="154"/>
      <c r="H1109" s="154"/>
      <c r="I1109" s="154"/>
      <c r="J1109" s="154"/>
      <c r="K1109" s="154"/>
      <c r="L1109" s="154"/>
      <c r="M1109" s="154"/>
      <c r="N1109" s="154"/>
      <c r="O1109" s="154"/>
      <c r="P1109" s="154"/>
      <c r="Q1109" s="154"/>
      <c r="R1109" s="154"/>
      <c r="S1109" s="154"/>
      <c r="T1109" s="154"/>
      <c r="U1109" s="154"/>
      <c r="V1109" s="154"/>
      <c r="W1109" s="154"/>
      <c r="X1109" s="154"/>
      <c r="Y1109" s="154"/>
      <c r="Z1109" s="154"/>
      <c r="AA1109" s="154"/>
      <c r="AB1109" s="154"/>
      <c r="AC1109" s="154"/>
      <c r="AD1109" s="154"/>
      <c r="AE1109" s="154"/>
      <c r="AF1109" s="154"/>
      <c r="AG1109" s="154"/>
      <c r="AH1109" s="154"/>
      <c r="AI1109" s="154"/>
      <c r="AJ1109" s="154"/>
      <c r="AK1109" s="154"/>
      <c r="AL1109" s="154"/>
      <c r="AM1109" s="154"/>
      <c r="AN1109" s="154"/>
      <c r="AO1109" s="154"/>
      <c r="AP1109" s="154"/>
      <c r="AQ1109" s="154"/>
      <c r="AR1109" s="154"/>
      <c r="AS1109" s="154"/>
      <c r="AT1109" s="154"/>
      <c r="AU1109" s="154"/>
      <c r="AV1109" s="154"/>
      <c r="AW1109" s="154"/>
      <c r="AX1109" s="154"/>
      <c r="AY1109" s="154"/>
      <c r="AZ1109" s="154"/>
      <c r="BA1109" s="154"/>
      <c r="BB1109" s="154"/>
      <c r="BC1109" s="154"/>
      <c r="BD1109" s="154"/>
      <c r="BE1109" s="154"/>
      <c r="BF1109" s="154"/>
      <c r="BG1109" s="154"/>
      <c r="BH1109" s="154"/>
      <c r="BI1109" s="154"/>
      <c r="BJ1109" s="154"/>
      <c r="BK1109" s="154"/>
      <c r="BL1109" s="154"/>
      <c r="BM1109" s="154"/>
      <c r="BN1109" s="154"/>
      <c r="BO1109" s="154"/>
      <c r="BP1109" s="154"/>
      <c r="BQ1109" s="154"/>
      <c r="BR1109" s="154"/>
      <c r="BS1109" s="154"/>
      <c r="BT1109" s="154"/>
      <c r="BU1109" s="154"/>
      <c r="BV1109" s="154"/>
    </row>
    <row r="1110" spans="1:74" x14ac:dyDescent="0.25">
      <c r="A1110" s="154"/>
      <c r="B1110" s="154"/>
      <c r="C1110" s="154"/>
      <c r="D1110" s="154"/>
      <c r="E1110" s="154"/>
      <c r="F1110" s="154"/>
      <c r="G1110" s="154"/>
      <c r="H1110" s="154"/>
      <c r="I1110" s="154"/>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AN1110" s="154"/>
      <c r="AO1110" s="154"/>
      <c r="AP1110" s="154"/>
      <c r="AQ1110" s="154"/>
      <c r="AR1110" s="154"/>
      <c r="AS1110" s="154"/>
      <c r="AT1110" s="154"/>
      <c r="AU1110" s="154"/>
      <c r="AV1110" s="154"/>
      <c r="AW1110" s="154"/>
      <c r="AX1110" s="154"/>
      <c r="AY1110" s="154"/>
      <c r="AZ1110" s="154"/>
      <c r="BA1110" s="154"/>
      <c r="BB1110" s="154"/>
      <c r="BC1110" s="154"/>
      <c r="BD1110" s="154"/>
      <c r="BE1110" s="154"/>
      <c r="BF1110" s="154"/>
      <c r="BG1110" s="154"/>
      <c r="BH1110" s="154"/>
      <c r="BI1110" s="154"/>
      <c r="BJ1110" s="154"/>
      <c r="BK1110" s="154"/>
      <c r="BL1110" s="154"/>
      <c r="BM1110" s="154"/>
      <c r="BN1110" s="154"/>
      <c r="BO1110" s="154"/>
      <c r="BP1110" s="154"/>
      <c r="BQ1110" s="154"/>
      <c r="BR1110" s="154"/>
      <c r="BS1110" s="154"/>
      <c r="BT1110" s="154"/>
      <c r="BU1110" s="154"/>
      <c r="BV1110" s="154"/>
    </row>
    <row r="1111" spans="1:74" x14ac:dyDescent="0.25">
      <c r="A1111" s="154"/>
      <c r="B1111" s="154"/>
      <c r="C1111" s="154"/>
      <c r="D1111" s="154"/>
      <c r="E1111" s="154"/>
      <c r="F1111" s="154"/>
      <c r="G1111" s="154"/>
      <c r="H1111" s="154"/>
      <c r="I1111" s="154"/>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AN1111" s="154"/>
      <c r="AO1111" s="154"/>
      <c r="AP1111" s="154"/>
      <c r="AQ1111" s="154"/>
      <c r="AR1111" s="154"/>
      <c r="AS1111" s="154"/>
      <c r="AT1111" s="154"/>
      <c r="AU1111" s="154"/>
      <c r="AV1111" s="154"/>
      <c r="AW1111" s="154"/>
      <c r="AX1111" s="154"/>
      <c r="AY1111" s="154"/>
      <c r="AZ1111" s="154"/>
      <c r="BA1111" s="154"/>
      <c r="BB1111" s="154"/>
      <c r="BC1111" s="154"/>
      <c r="BD1111" s="154"/>
      <c r="BE1111" s="154"/>
      <c r="BF1111" s="154"/>
      <c r="BG1111" s="154"/>
      <c r="BH1111" s="154"/>
      <c r="BI1111" s="154"/>
      <c r="BJ1111" s="154"/>
      <c r="BK1111" s="154"/>
      <c r="BL1111" s="154"/>
      <c r="BM1111" s="154"/>
      <c r="BN1111" s="154"/>
      <c r="BO1111" s="154"/>
      <c r="BP1111" s="154"/>
      <c r="BQ1111" s="154"/>
      <c r="BR1111" s="154"/>
      <c r="BS1111" s="154"/>
      <c r="BT1111" s="154"/>
      <c r="BU1111" s="154"/>
      <c r="BV1111" s="154"/>
    </row>
    <row r="1112" spans="1:74" x14ac:dyDescent="0.25">
      <c r="A1112" s="154"/>
      <c r="B1112" s="154"/>
      <c r="C1112" s="154"/>
      <c r="D1112" s="154"/>
      <c r="E1112" s="154"/>
      <c r="F1112" s="154"/>
      <c r="G1112" s="154"/>
      <c r="H1112" s="154"/>
      <c r="I1112" s="15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AN1112" s="154"/>
      <c r="AO1112" s="154"/>
      <c r="AP1112" s="154"/>
      <c r="AQ1112" s="154"/>
      <c r="AR1112" s="154"/>
      <c r="AS1112" s="154"/>
      <c r="AT1112" s="154"/>
      <c r="AU1112" s="154"/>
      <c r="AV1112" s="154"/>
      <c r="AW1112" s="154"/>
      <c r="AX1112" s="154"/>
      <c r="AY1112" s="154"/>
      <c r="AZ1112" s="154"/>
      <c r="BA1112" s="154"/>
      <c r="BB1112" s="154"/>
      <c r="BC1112" s="154"/>
      <c r="BD1112" s="154"/>
      <c r="BE1112" s="154"/>
      <c r="BF1112" s="154"/>
      <c r="BG1112" s="154"/>
      <c r="BH1112" s="154"/>
      <c r="BI1112" s="154"/>
      <c r="BJ1112" s="154"/>
      <c r="BK1112" s="154"/>
      <c r="BL1112" s="154"/>
      <c r="BM1112" s="154"/>
      <c r="BN1112" s="154"/>
      <c r="BO1112" s="154"/>
      <c r="BP1112" s="154"/>
      <c r="BQ1112" s="154"/>
      <c r="BR1112" s="154"/>
      <c r="BS1112" s="154"/>
      <c r="BT1112" s="154"/>
      <c r="BU1112" s="154"/>
      <c r="BV1112" s="154"/>
    </row>
    <row r="1113" spans="1:74" x14ac:dyDescent="0.25">
      <c r="A1113" s="154"/>
      <c r="B1113" s="154"/>
      <c r="C1113" s="154"/>
      <c r="D1113" s="154"/>
      <c r="E1113" s="154"/>
      <c r="F1113" s="154"/>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4"/>
      <c r="AL1113" s="154"/>
      <c r="AM1113" s="154"/>
      <c r="AN1113" s="154"/>
      <c r="AO1113" s="154"/>
      <c r="AP1113" s="154"/>
      <c r="AQ1113" s="154"/>
      <c r="AR1113" s="154"/>
      <c r="AS1113" s="154"/>
      <c r="AT1113" s="154"/>
      <c r="AU1113" s="154"/>
      <c r="AV1113" s="154"/>
      <c r="AW1113" s="154"/>
      <c r="AX1113" s="154"/>
      <c r="AY1113" s="154"/>
      <c r="AZ1113" s="154"/>
      <c r="BA1113" s="154"/>
      <c r="BB1113" s="154"/>
      <c r="BC1113" s="154"/>
      <c r="BD1113" s="154"/>
      <c r="BE1113" s="154"/>
      <c r="BF1113" s="154"/>
      <c r="BG1113" s="154"/>
      <c r="BH1113" s="154"/>
      <c r="BI1113" s="154"/>
      <c r="BJ1113" s="154"/>
      <c r="BK1113" s="154"/>
      <c r="BL1113" s="154"/>
      <c r="BM1113" s="154"/>
      <c r="BN1113" s="154"/>
      <c r="BO1113" s="154"/>
      <c r="BP1113" s="154"/>
      <c r="BQ1113" s="154"/>
      <c r="BR1113" s="154"/>
      <c r="BS1113" s="154"/>
      <c r="BT1113" s="154"/>
      <c r="BU1113" s="154"/>
      <c r="BV1113" s="154"/>
    </row>
    <row r="1114" spans="1:74" x14ac:dyDescent="0.25">
      <c r="A1114" s="154"/>
      <c r="B1114" s="154"/>
      <c r="C1114" s="154"/>
      <c r="D1114" s="154"/>
      <c r="E1114" s="154"/>
      <c r="F1114" s="154"/>
      <c r="G1114" s="154"/>
      <c r="H1114" s="154"/>
      <c r="I1114" s="154"/>
      <c r="J1114" s="154"/>
      <c r="K1114" s="154"/>
      <c r="L1114" s="154"/>
      <c r="M1114" s="154"/>
      <c r="N1114" s="154"/>
      <c r="O1114" s="154"/>
      <c r="P1114" s="154"/>
      <c r="Q1114" s="154"/>
      <c r="R1114" s="154"/>
      <c r="S1114" s="154"/>
      <c r="T1114" s="154"/>
      <c r="U1114" s="154"/>
      <c r="V1114" s="154"/>
      <c r="W1114" s="154"/>
      <c r="X1114" s="154"/>
      <c r="Y1114" s="154"/>
      <c r="Z1114" s="154"/>
      <c r="AA1114" s="154"/>
      <c r="AB1114" s="154"/>
      <c r="AC1114" s="154"/>
      <c r="AD1114" s="154"/>
      <c r="AE1114" s="154"/>
      <c r="AF1114" s="154"/>
      <c r="AG1114" s="154"/>
      <c r="AH1114" s="154"/>
      <c r="AI1114" s="154"/>
      <c r="AJ1114" s="154"/>
      <c r="AK1114" s="154"/>
      <c r="AL1114" s="154"/>
      <c r="AM1114" s="154"/>
      <c r="AN1114" s="154"/>
      <c r="AO1114" s="154"/>
      <c r="AP1114" s="154"/>
      <c r="AQ1114" s="154"/>
      <c r="AR1114" s="154"/>
      <c r="AS1114" s="154"/>
      <c r="AT1114" s="154"/>
      <c r="AU1114" s="154"/>
      <c r="AV1114" s="154"/>
      <c r="AW1114" s="154"/>
      <c r="AX1114" s="154"/>
      <c r="AY1114" s="154"/>
      <c r="AZ1114" s="154"/>
      <c r="BA1114" s="154"/>
      <c r="BB1114" s="154"/>
      <c r="BC1114" s="154"/>
      <c r="BD1114" s="154"/>
      <c r="BE1114" s="154"/>
      <c r="BF1114" s="154"/>
      <c r="BG1114" s="154"/>
      <c r="BH1114" s="154"/>
      <c r="BI1114" s="154"/>
      <c r="BJ1114" s="154"/>
      <c r="BK1114" s="154"/>
      <c r="BL1114" s="154"/>
      <c r="BM1114" s="154"/>
      <c r="BN1114" s="154"/>
      <c r="BO1114" s="154"/>
      <c r="BP1114" s="154"/>
      <c r="BQ1114" s="154"/>
      <c r="BR1114" s="154"/>
      <c r="BS1114" s="154"/>
      <c r="BT1114" s="154"/>
      <c r="BU1114" s="154"/>
      <c r="BV1114" s="154"/>
    </row>
    <row r="1115" spans="1:74" x14ac:dyDescent="0.25">
      <c r="A1115" s="154"/>
      <c r="B1115" s="154"/>
      <c r="C1115" s="154"/>
      <c r="D1115" s="154"/>
      <c r="E1115" s="154"/>
      <c r="F1115" s="154"/>
      <c r="G1115" s="154"/>
      <c r="H1115" s="154"/>
      <c r="I1115" s="154"/>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AN1115" s="154"/>
      <c r="AO1115" s="154"/>
      <c r="AP1115" s="154"/>
      <c r="AQ1115" s="154"/>
      <c r="AR1115" s="154"/>
      <c r="AS1115" s="154"/>
      <c r="AT1115" s="154"/>
      <c r="AU1115" s="154"/>
      <c r="AV1115" s="154"/>
      <c r="AW1115" s="154"/>
      <c r="AX1115" s="154"/>
      <c r="AY1115" s="154"/>
      <c r="AZ1115" s="154"/>
      <c r="BA1115" s="154"/>
      <c r="BB1115" s="154"/>
      <c r="BC1115" s="154"/>
      <c r="BD1115" s="154"/>
      <c r="BE1115" s="154"/>
      <c r="BF1115" s="154"/>
      <c r="BG1115" s="154"/>
      <c r="BH1115" s="154"/>
      <c r="BI1115" s="154"/>
      <c r="BJ1115" s="154"/>
      <c r="BK1115" s="154"/>
      <c r="BL1115" s="154"/>
      <c r="BM1115" s="154"/>
      <c r="BN1115" s="154"/>
      <c r="BO1115" s="154"/>
      <c r="BP1115" s="154"/>
      <c r="BQ1115" s="154"/>
      <c r="BR1115" s="154"/>
      <c r="BS1115" s="154"/>
      <c r="BT1115" s="154"/>
      <c r="BU1115" s="154"/>
      <c r="BV1115" s="154"/>
    </row>
    <row r="1116" spans="1:74" x14ac:dyDescent="0.25">
      <c r="A1116" s="154"/>
      <c r="B1116" s="154"/>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c r="BI1116" s="154"/>
      <c r="BJ1116" s="154"/>
      <c r="BK1116" s="154"/>
      <c r="BL1116" s="154"/>
      <c r="BM1116" s="154"/>
      <c r="BN1116" s="154"/>
      <c r="BO1116" s="154"/>
      <c r="BP1116" s="154"/>
      <c r="BQ1116" s="154"/>
      <c r="BR1116" s="154"/>
      <c r="BS1116" s="154"/>
      <c r="BT1116" s="154"/>
      <c r="BU1116" s="154"/>
      <c r="BV1116" s="154"/>
    </row>
    <row r="1117" spans="1:74" x14ac:dyDescent="0.25">
      <c r="A1117" s="154"/>
      <c r="B1117" s="154"/>
      <c r="C1117" s="154"/>
      <c r="D1117" s="154"/>
      <c r="E1117" s="154"/>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54"/>
      <c r="BD1117" s="154"/>
      <c r="BE1117" s="154"/>
      <c r="BF1117" s="154"/>
      <c r="BG1117" s="154"/>
      <c r="BH1117" s="154"/>
      <c r="BI1117" s="154"/>
      <c r="BJ1117" s="154"/>
      <c r="BK1117" s="154"/>
      <c r="BL1117" s="154"/>
      <c r="BM1117" s="154"/>
      <c r="BN1117" s="154"/>
      <c r="BO1117" s="154"/>
      <c r="BP1117" s="154"/>
      <c r="BQ1117" s="154"/>
      <c r="BR1117" s="154"/>
      <c r="BS1117" s="154"/>
      <c r="BT1117" s="154"/>
      <c r="BU1117" s="154"/>
      <c r="BV1117" s="154"/>
    </row>
    <row r="1118" spans="1:74" x14ac:dyDescent="0.25">
      <c r="A1118" s="154"/>
      <c r="B1118" s="154"/>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AN1118" s="154"/>
      <c r="AO1118" s="154"/>
      <c r="AP1118" s="154"/>
      <c r="AQ1118" s="154"/>
      <c r="AR1118" s="154"/>
      <c r="AS1118" s="154"/>
      <c r="AT1118" s="154"/>
      <c r="AU1118" s="154"/>
      <c r="AV1118" s="154"/>
      <c r="AW1118" s="154"/>
      <c r="AX1118" s="154"/>
      <c r="AY1118" s="154"/>
      <c r="AZ1118" s="154"/>
      <c r="BA1118" s="154"/>
      <c r="BB1118" s="154"/>
      <c r="BC1118" s="154"/>
      <c r="BD1118" s="154"/>
      <c r="BE1118" s="154"/>
      <c r="BF1118" s="154"/>
      <c r="BG1118" s="154"/>
      <c r="BH1118" s="154"/>
      <c r="BI1118" s="154"/>
      <c r="BJ1118" s="154"/>
      <c r="BK1118" s="154"/>
      <c r="BL1118" s="154"/>
      <c r="BM1118" s="154"/>
      <c r="BN1118" s="154"/>
      <c r="BO1118" s="154"/>
      <c r="BP1118" s="154"/>
      <c r="BQ1118" s="154"/>
      <c r="BR1118" s="154"/>
      <c r="BS1118" s="154"/>
      <c r="BT1118" s="154"/>
      <c r="BU1118" s="154"/>
      <c r="BV1118" s="154"/>
    </row>
    <row r="1119" spans="1:74" x14ac:dyDescent="0.25">
      <c r="A1119" s="154"/>
      <c r="B1119" s="154"/>
      <c r="C1119" s="154"/>
      <c r="D1119" s="154"/>
      <c r="E1119" s="154"/>
      <c r="F1119" s="154"/>
      <c r="G1119" s="154"/>
      <c r="H1119" s="154"/>
      <c r="I1119" s="15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AN1119" s="154"/>
      <c r="AO1119" s="154"/>
      <c r="AP1119" s="154"/>
      <c r="AQ1119" s="154"/>
      <c r="AR1119" s="154"/>
      <c r="AS1119" s="154"/>
      <c r="AT1119" s="154"/>
      <c r="AU1119" s="154"/>
      <c r="AV1119" s="154"/>
      <c r="AW1119" s="154"/>
      <c r="AX1119" s="154"/>
      <c r="AY1119" s="154"/>
      <c r="AZ1119" s="154"/>
      <c r="BA1119" s="154"/>
      <c r="BB1119" s="154"/>
      <c r="BC1119" s="154"/>
      <c r="BD1119" s="154"/>
      <c r="BE1119" s="154"/>
      <c r="BF1119" s="154"/>
      <c r="BG1119" s="154"/>
      <c r="BH1119" s="154"/>
      <c r="BI1119" s="154"/>
      <c r="BJ1119" s="154"/>
      <c r="BK1119" s="154"/>
      <c r="BL1119" s="154"/>
      <c r="BM1119" s="154"/>
      <c r="BN1119" s="154"/>
      <c r="BO1119" s="154"/>
      <c r="BP1119" s="154"/>
      <c r="BQ1119" s="154"/>
      <c r="BR1119" s="154"/>
      <c r="BS1119" s="154"/>
      <c r="BT1119" s="154"/>
      <c r="BU1119" s="154"/>
      <c r="BV1119" s="154"/>
    </row>
    <row r="1120" spans="1:74" x14ac:dyDescent="0.25">
      <c r="A1120" s="154"/>
      <c r="B1120" s="154"/>
      <c r="C1120" s="154"/>
      <c r="D1120" s="154"/>
      <c r="E1120" s="154"/>
      <c r="F1120" s="154"/>
      <c r="G1120" s="154"/>
      <c r="H1120" s="154"/>
      <c r="I1120" s="154"/>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AN1120" s="154"/>
      <c r="AO1120" s="154"/>
      <c r="AP1120" s="154"/>
      <c r="AQ1120" s="154"/>
      <c r="AR1120" s="154"/>
      <c r="AS1120" s="154"/>
      <c r="AT1120" s="154"/>
      <c r="AU1120" s="154"/>
      <c r="AV1120" s="154"/>
      <c r="AW1120" s="154"/>
      <c r="AX1120" s="154"/>
      <c r="AY1120" s="154"/>
      <c r="AZ1120" s="154"/>
      <c r="BA1120" s="154"/>
      <c r="BB1120" s="154"/>
      <c r="BC1120" s="154"/>
      <c r="BD1120" s="154"/>
      <c r="BE1120" s="154"/>
      <c r="BF1120" s="154"/>
      <c r="BG1120" s="154"/>
      <c r="BH1120" s="154"/>
      <c r="BI1120" s="154"/>
      <c r="BJ1120" s="154"/>
      <c r="BK1120" s="154"/>
      <c r="BL1120" s="154"/>
      <c r="BM1120" s="154"/>
      <c r="BN1120" s="154"/>
      <c r="BO1120" s="154"/>
      <c r="BP1120" s="154"/>
      <c r="BQ1120" s="154"/>
      <c r="BR1120" s="154"/>
      <c r="BS1120" s="154"/>
      <c r="BT1120" s="154"/>
      <c r="BU1120" s="154"/>
      <c r="BV1120" s="154"/>
    </row>
    <row r="1121" spans="1:74" x14ac:dyDescent="0.25">
      <c r="A1121" s="154"/>
      <c r="B1121" s="154"/>
      <c r="C1121" s="154"/>
      <c r="D1121" s="154"/>
      <c r="E1121" s="154"/>
      <c r="F1121" s="154"/>
      <c r="G1121" s="154"/>
      <c r="H1121" s="154"/>
      <c r="I1121" s="15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AN1121" s="154"/>
      <c r="AO1121" s="154"/>
      <c r="AP1121" s="154"/>
      <c r="AQ1121" s="154"/>
      <c r="AR1121" s="154"/>
      <c r="AS1121" s="154"/>
      <c r="AT1121" s="154"/>
      <c r="AU1121" s="154"/>
      <c r="AV1121" s="154"/>
      <c r="AW1121" s="154"/>
      <c r="AX1121" s="154"/>
      <c r="AY1121" s="154"/>
      <c r="AZ1121" s="154"/>
      <c r="BA1121" s="154"/>
      <c r="BB1121" s="154"/>
      <c r="BC1121" s="154"/>
      <c r="BD1121" s="154"/>
      <c r="BE1121" s="154"/>
      <c r="BF1121" s="154"/>
      <c r="BG1121" s="154"/>
      <c r="BH1121" s="154"/>
      <c r="BI1121" s="154"/>
      <c r="BJ1121" s="154"/>
      <c r="BK1121" s="154"/>
      <c r="BL1121" s="154"/>
      <c r="BM1121" s="154"/>
      <c r="BN1121" s="154"/>
      <c r="BO1121" s="154"/>
      <c r="BP1121" s="154"/>
      <c r="BQ1121" s="154"/>
      <c r="BR1121" s="154"/>
      <c r="BS1121" s="154"/>
      <c r="BT1121" s="154"/>
      <c r="BU1121" s="154"/>
      <c r="BV1121" s="154"/>
    </row>
    <row r="1122" spans="1:74" x14ac:dyDescent="0.25">
      <c r="A1122" s="154"/>
      <c r="B1122" s="154"/>
      <c r="C1122" s="154"/>
      <c r="D1122" s="154"/>
      <c r="E1122" s="154"/>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4"/>
      <c r="AL1122" s="154"/>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c r="BI1122" s="154"/>
      <c r="BJ1122" s="154"/>
      <c r="BK1122" s="154"/>
      <c r="BL1122" s="154"/>
      <c r="BM1122" s="154"/>
      <c r="BN1122" s="154"/>
      <c r="BO1122" s="154"/>
      <c r="BP1122" s="154"/>
      <c r="BQ1122" s="154"/>
      <c r="BR1122" s="154"/>
      <c r="BS1122" s="154"/>
      <c r="BT1122" s="154"/>
      <c r="BU1122" s="154"/>
      <c r="BV1122" s="154"/>
    </row>
    <row r="1123" spans="1:74" x14ac:dyDescent="0.25">
      <c r="A1123" s="154"/>
      <c r="B1123" s="154"/>
      <c r="C1123" s="154"/>
      <c r="D1123" s="154"/>
      <c r="E1123" s="154"/>
      <c r="F1123" s="154"/>
      <c r="G1123" s="154"/>
      <c r="H1123" s="154"/>
      <c r="I1123" s="154"/>
      <c r="J1123" s="154"/>
      <c r="K1123" s="154"/>
      <c r="L1123" s="154"/>
      <c r="M1123" s="154"/>
      <c r="N1123" s="154"/>
      <c r="O1123" s="154"/>
      <c r="P1123" s="154"/>
      <c r="Q1123" s="154"/>
      <c r="R1123" s="154"/>
      <c r="S1123" s="154"/>
      <c r="T1123" s="154"/>
      <c r="U1123" s="154"/>
      <c r="V1123" s="154"/>
      <c r="W1123" s="154"/>
      <c r="X1123" s="154"/>
      <c r="Y1123" s="154"/>
      <c r="Z1123" s="154"/>
      <c r="AA1123" s="154"/>
      <c r="AB1123" s="154"/>
      <c r="AC1123" s="154"/>
      <c r="AD1123" s="154"/>
      <c r="AE1123" s="154"/>
      <c r="AF1123" s="154"/>
      <c r="AG1123" s="154"/>
      <c r="AH1123" s="154"/>
      <c r="AI1123" s="154"/>
      <c r="AJ1123" s="154"/>
      <c r="AK1123" s="154"/>
      <c r="AL1123" s="154"/>
      <c r="AM1123" s="154"/>
      <c r="AN1123" s="154"/>
      <c r="AO1123" s="154"/>
      <c r="AP1123" s="154"/>
      <c r="AQ1123" s="154"/>
      <c r="AR1123" s="154"/>
      <c r="AS1123" s="154"/>
      <c r="AT1123" s="154"/>
      <c r="AU1123" s="154"/>
      <c r="AV1123" s="154"/>
      <c r="AW1123" s="154"/>
      <c r="AX1123" s="154"/>
      <c r="AY1123" s="154"/>
      <c r="AZ1123" s="154"/>
      <c r="BA1123" s="154"/>
      <c r="BB1123" s="154"/>
      <c r="BC1123" s="154"/>
      <c r="BD1123" s="154"/>
      <c r="BE1123" s="154"/>
      <c r="BF1123" s="154"/>
      <c r="BG1123" s="154"/>
      <c r="BH1123" s="154"/>
      <c r="BI1123" s="154"/>
      <c r="BJ1123" s="154"/>
      <c r="BK1123" s="154"/>
      <c r="BL1123" s="154"/>
      <c r="BM1123" s="154"/>
      <c r="BN1123" s="154"/>
      <c r="BO1123" s="154"/>
      <c r="BP1123" s="154"/>
      <c r="BQ1123" s="154"/>
      <c r="BR1123" s="154"/>
      <c r="BS1123" s="154"/>
      <c r="BT1123" s="154"/>
      <c r="BU1123" s="154"/>
      <c r="BV1123" s="154"/>
    </row>
    <row r="1124" spans="1:74" x14ac:dyDescent="0.25">
      <c r="A1124" s="154"/>
      <c r="B1124" s="154"/>
      <c r="C1124" s="154"/>
      <c r="D1124" s="154"/>
      <c r="E1124" s="154"/>
      <c r="F1124" s="154"/>
      <c r="G1124" s="154"/>
      <c r="H1124" s="154"/>
      <c r="I1124" s="154"/>
      <c r="J1124" s="154"/>
      <c r="K1124" s="154"/>
      <c r="L1124" s="154"/>
      <c r="M1124" s="154"/>
      <c r="N1124" s="154"/>
      <c r="O1124" s="154"/>
      <c r="P1124" s="154"/>
      <c r="Q1124" s="154"/>
      <c r="R1124" s="154"/>
      <c r="S1124" s="154"/>
      <c r="T1124" s="154"/>
      <c r="U1124" s="154"/>
      <c r="V1124" s="154"/>
      <c r="W1124" s="154"/>
      <c r="X1124" s="154"/>
      <c r="Y1124" s="154"/>
      <c r="Z1124" s="154"/>
      <c r="AA1124" s="154"/>
      <c r="AB1124" s="154"/>
      <c r="AC1124" s="154"/>
      <c r="AD1124" s="154"/>
      <c r="AE1124" s="154"/>
      <c r="AF1124" s="154"/>
      <c r="AG1124" s="154"/>
      <c r="AH1124" s="154"/>
      <c r="AI1124" s="154"/>
      <c r="AJ1124" s="154"/>
      <c r="AK1124" s="154"/>
      <c r="AL1124" s="154"/>
      <c r="AM1124" s="154"/>
      <c r="AN1124" s="154"/>
      <c r="AO1124" s="154"/>
      <c r="AP1124" s="154"/>
      <c r="AQ1124" s="154"/>
      <c r="AR1124" s="154"/>
      <c r="AS1124" s="154"/>
      <c r="AT1124" s="154"/>
      <c r="AU1124" s="154"/>
      <c r="AV1124" s="154"/>
      <c r="AW1124" s="154"/>
      <c r="AX1124" s="154"/>
      <c r="AY1124" s="154"/>
      <c r="AZ1124" s="154"/>
      <c r="BA1124" s="154"/>
      <c r="BB1124" s="154"/>
      <c r="BC1124" s="154"/>
      <c r="BD1124" s="154"/>
      <c r="BE1124" s="154"/>
      <c r="BF1124" s="154"/>
      <c r="BG1124" s="154"/>
      <c r="BH1124" s="154"/>
      <c r="BI1124" s="154"/>
      <c r="BJ1124" s="154"/>
      <c r="BK1124" s="154"/>
      <c r="BL1124" s="154"/>
      <c r="BM1124" s="154"/>
      <c r="BN1124" s="154"/>
      <c r="BO1124" s="154"/>
      <c r="BP1124" s="154"/>
      <c r="BQ1124" s="154"/>
      <c r="BR1124" s="154"/>
      <c r="BS1124" s="154"/>
      <c r="BT1124" s="154"/>
      <c r="BU1124" s="154"/>
      <c r="BV1124" s="154"/>
    </row>
    <row r="1125" spans="1:74" x14ac:dyDescent="0.25">
      <c r="A1125" s="154"/>
      <c r="B1125" s="154"/>
      <c r="C1125" s="154"/>
      <c r="D1125" s="154"/>
      <c r="E1125" s="154"/>
      <c r="F1125" s="154"/>
      <c r="G1125" s="154"/>
      <c r="H1125" s="154"/>
      <c r="I1125" s="154"/>
      <c r="J1125" s="154"/>
      <c r="K1125" s="154"/>
      <c r="L1125" s="154"/>
      <c r="M1125" s="154"/>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4"/>
      <c r="AL1125" s="154"/>
      <c r="AM1125" s="154"/>
      <c r="AN1125" s="154"/>
      <c r="AO1125" s="154"/>
      <c r="AP1125" s="154"/>
      <c r="AQ1125" s="154"/>
      <c r="AR1125" s="154"/>
      <c r="AS1125" s="154"/>
      <c r="AT1125" s="154"/>
      <c r="AU1125" s="154"/>
      <c r="AV1125" s="154"/>
      <c r="AW1125" s="154"/>
      <c r="AX1125" s="154"/>
      <c r="AY1125" s="154"/>
      <c r="AZ1125" s="154"/>
      <c r="BA1125" s="154"/>
      <c r="BB1125" s="154"/>
      <c r="BC1125" s="154"/>
      <c r="BD1125" s="154"/>
      <c r="BE1125" s="154"/>
      <c r="BF1125" s="154"/>
      <c r="BG1125" s="154"/>
      <c r="BH1125" s="154"/>
      <c r="BI1125" s="154"/>
      <c r="BJ1125" s="154"/>
      <c r="BK1125" s="154"/>
      <c r="BL1125" s="154"/>
      <c r="BM1125" s="154"/>
      <c r="BN1125" s="154"/>
      <c r="BO1125" s="154"/>
      <c r="BP1125" s="154"/>
      <c r="BQ1125" s="154"/>
      <c r="BR1125" s="154"/>
      <c r="BS1125" s="154"/>
      <c r="BT1125" s="154"/>
      <c r="BU1125" s="154"/>
      <c r="BV1125" s="154"/>
    </row>
    <row r="1126" spans="1:74" x14ac:dyDescent="0.25">
      <c r="A1126" s="154"/>
      <c r="B1126" s="154"/>
      <c r="C1126" s="154"/>
      <c r="D1126" s="154"/>
      <c r="E1126" s="154"/>
      <c r="F1126" s="154"/>
      <c r="G1126" s="154"/>
      <c r="H1126" s="154"/>
      <c r="I1126" s="154"/>
      <c r="J1126" s="154"/>
      <c r="K1126" s="154"/>
      <c r="L1126" s="154"/>
      <c r="M1126" s="154"/>
      <c r="N1126" s="154"/>
      <c r="O1126" s="154"/>
      <c r="P1126" s="154"/>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4"/>
      <c r="AL1126" s="154"/>
      <c r="AM1126" s="154"/>
      <c r="AN1126" s="154"/>
      <c r="AO1126" s="154"/>
      <c r="AP1126" s="154"/>
      <c r="AQ1126" s="154"/>
      <c r="AR1126" s="154"/>
      <c r="AS1126" s="154"/>
      <c r="AT1126" s="154"/>
      <c r="AU1126" s="154"/>
      <c r="AV1126" s="154"/>
      <c r="AW1126" s="154"/>
      <c r="AX1126" s="154"/>
      <c r="AY1126" s="154"/>
      <c r="AZ1126" s="154"/>
      <c r="BA1126" s="154"/>
      <c r="BB1126" s="154"/>
      <c r="BC1126" s="154"/>
      <c r="BD1126" s="154"/>
      <c r="BE1126" s="154"/>
      <c r="BF1126" s="154"/>
      <c r="BG1126" s="154"/>
      <c r="BH1126" s="154"/>
      <c r="BI1126" s="154"/>
      <c r="BJ1126" s="154"/>
      <c r="BK1126" s="154"/>
      <c r="BL1126" s="154"/>
      <c r="BM1126" s="154"/>
      <c r="BN1126" s="154"/>
      <c r="BO1126" s="154"/>
      <c r="BP1126" s="154"/>
      <c r="BQ1126" s="154"/>
      <c r="BR1126" s="154"/>
      <c r="BS1126" s="154"/>
      <c r="BT1126" s="154"/>
      <c r="BU1126" s="154"/>
      <c r="BV1126" s="154"/>
    </row>
    <row r="1127" spans="1:74" x14ac:dyDescent="0.25">
      <c r="A1127" s="154"/>
      <c r="B1127" s="154"/>
      <c r="C1127" s="154"/>
      <c r="D1127" s="154"/>
      <c r="E1127" s="154"/>
      <c r="F1127" s="154"/>
      <c r="G1127" s="154"/>
      <c r="H1127" s="154"/>
      <c r="I1127" s="154"/>
      <c r="J1127" s="154"/>
      <c r="K1127" s="154"/>
      <c r="L1127" s="154"/>
      <c r="M1127" s="154"/>
      <c r="N1127" s="154"/>
      <c r="O1127" s="154"/>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4"/>
      <c r="AL1127" s="154"/>
      <c r="AM1127" s="154"/>
      <c r="AN1127" s="154"/>
      <c r="AO1127" s="154"/>
      <c r="AP1127" s="154"/>
      <c r="AQ1127" s="154"/>
      <c r="AR1127" s="154"/>
      <c r="AS1127" s="154"/>
      <c r="AT1127" s="154"/>
      <c r="AU1127" s="154"/>
      <c r="AV1127" s="154"/>
      <c r="AW1127" s="154"/>
      <c r="AX1127" s="154"/>
      <c r="AY1127" s="154"/>
      <c r="AZ1127" s="154"/>
      <c r="BA1127" s="154"/>
      <c r="BB1127" s="154"/>
      <c r="BC1127" s="154"/>
      <c r="BD1127" s="154"/>
      <c r="BE1127" s="154"/>
      <c r="BF1127" s="154"/>
      <c r="BG1127" s="154"/>
      <c r="BH1127" s="154"/>
      <c r="BI1127" s="154"/>
      <c r="BJ1127" s="154"/>
      <c r="BK1127" s="154"/>
      <c r="BL1127" s="154"/>
      <c r="BM1127" s="154"/>
      <c r="BN1127" s="154"/>
      <c r="BO1127" s="154"/>
      <c r="BP1127" s="154"/>
      <c r="BQ1127" s="154"/>
      <c r="BR1127" s="154"/>
      <c r="BS1127" s="154"/>
      <c r="BT1127" s="154"/>
      <c r="BU1127" s="154"/>
      <c r="BV1127" s="154"/>
    </row>
    <row r="1128" spans="1:74" x14ac:dyDescent="0.25">
      <c r="A1128" s="154"/>
      <c r="B1128" s="154"/>
      <c r="C1128" s="154"/>
      <c r="D1128" s="154"/>
      <c r="E1128" s="154"/>
      <c r="F1128" s="154"/>
      <c r="G1128" s="154"/>
      <c r="H1128" s="154"/>
      <c r="I1128" s="154"/>
      <c r="J1128" s="154"/>
      <c r="K1128" s="154"/>
      <c r="L1128" s="154"/>
      <c r="M1128" s="154"/>
      <c r="N1128" s="154"/>
      <c r="O1128" s="154"/>
      <c r="P1128" s="154"/>
      <c r="Q1128" s="154"/>
      <c r="R1128" s="154"/>
      <c r="S1128" s="154"/>
      <c r="T1128" s="154"/>
      <c r="U1128" s="154"/>
      <c r="V1128" s="154"/>
      <c r="W1128" s="154"/>
      <c r="X1128" s="154"/>
      <c r="Y1128" s="154"/>
      <c r="Z1128" s="154"/>
      <c r="AA1128" s="154"/>
      <c r="AB1128" s="154"/>
      <c r="AC1128" s="154"/>
      <c r="AD1128" s="154"/>
      <c r="AE1128" s="154"/>
      <c r="AF1128" s="154"/>
      <c r="AG1128" s="154"/>
      <c r="AH1128" s="154"/>
      <c r="AI1128" s="154"/>
      <c r="AJ1128" s="154"/>
      <c r="AK1128" s="154"/>
      <c r="AL1128" s="154"/>
      <c r="AM1128" s="154"/>
      <c r="AN1128" s="154"/>
      <c r="AO1128" s="154"/>
      <c r="AP1128" s="154"/>
      <c r="AQ1128" s="154"/>
      <c r="AR1128" s="154"/>
      <c r="AS1128" s="154"/>
      <c r="AT1128" s="154"/>
      <c r="AU1128" s="154"/>
      <c r="AV1128" s="154"/>
      <c r="AW1128" s="154"/>
      <c r="AX1128" s="154"/>
      <c r="AY1128" s="154"/>
      <c r="AZ1128" s="154"/>
      <c r="BA1128" s="154"/>
      <c r="BB1128" s="154"/>
      <c r="BC1128" s="154"/>
      <c r="BD1128" s="154"/>
      <c r="BE1128" s="154"/>
      <c r="BF1128" s="154"/>
      <c r="BG1128" s="154"/>
      <c r="BH1128" s="154"/>
      <c r="BI1128" s="154"/>
      <c r="BJ1128" s="154"/>
      <c r="BK1128" s="154"/>
      <c r="BL1128" s="154"/>
      <c r="BM1128" s="154"/>
      <c r="BN1128" s="154"/>
      <c r="BO1128" s="154"/>
      <c r="BP1128" s="154"/>
      <c r="BQ1128" s="154"/>
      <c r="BR1128" s="154"/>
      <c r="BS1128" s="154"/>
      <c r="BT1128" s="154"/>
      <c r="BU1128" s="154"/>
      <c r="BV1128" s="154"/>
    </row>
    <row r="1129" spans="1:74" x14ac:dyDescent="0.25">
      <c r="A1129" s="154"/>
      <c r="B1129" s="154"/>
      <c r="C1129" s="154"/>
      <c r="D1129" s="154"/>
      <c r="E1129" s="154"/>
      <c r="F1129" s="154"/>
      <c r="G1129" s="154"/>
      <c r="H1129" s="154"/>
      <c r="I1129" s="154"/>
      <c r="J1129" s="154"/>
      <c r="K1129" s="154"/>
      <c r="L1129" s="154"/>
      <c r="M1129" s="154"/>
      <c r="N1129" s="154"/>
      <c r="O1129" s="154"/>
      <c r="P1129" s="154"/>
      <c r="Q1129" s="154"/>
      <c r="R1129" s="154"/>
      <c r="S1129" s="154"/>
      <c r="T1129" s="154"/>
      <c r="U1129" s="154"/>
      <c r="V1129" s="154"/>
      <c r="W1129" s="154"/>
      <c r="X1129" s="154"/>
      <c r="Y1129" s="154"/>
      <c r="Z1129" s="154"/>
      <c r="AA1129" s="154"/>
      <c r="AB1129" s="154"/>
      <c r="AC1129" s="154"/>
      <c r="AD1129" s="154"/>
      <c r="AE1129" s="154"/>
      <c r="AF1129" s="154"/>
      <c r="AG1129" s="154"/>
      <c r="AH1129" s="154"/>
      <c r="AI1129" s="154"/>
      <c r="AJ1129" s="154"/>
      <c r="AK1129" s="154"/>
      <c r="AL1129" s="154"/>
      <c r="AM1129" s="154"/>
      <c r="AN1129" s="154"/>
      <c r="AO1129" s="154"/>
      <c r="AP1129" s="154"/>
      <c r="AQ1129" s="154"/>
      <c r="AR1129" s="154"/>
      <c r="AS1129" s="154"/>
      <c r="AT1129" s="154"/>
      <c r="AU1129" s="154"/>
      <c r="AV1129" s="154"/>
      <c r="AW1129" s="154"/>
      <c r="AX1129" s="154"/>
      <c r="AY1129" s="154"/>
      <c r="AZ1129" s="154"/>
      <c r="BA1129" s="154"/>
      <c r="BB1129" s="154"/>
      <c r="BC1129" s="154"/>
      <c r="BD1129" s="154"/>
      <c r="BE1129" s="154"/>
      <c r="BF1129" s="154"/>
      <c r="BG1129" s="154"/>
      <c r="BH1129" s="154"/>
      <c r="BI1129" s="154"/>
      <c r="BJ1129" s="154"/>
      <c r="BK1129" s="154"/>
      <c r="BL1129" s="154"/>
      <c r="BM1129" s="154"/>
      <c r="BN1129" s="154"/>
      <c r="BO1129" s="154"/>
      <c r="BP1129" s="154"/>
      <c r="BQ1129" s="154"/>
      <c r="BR1129" s="154"/>
      <c r="BS1129" s="154"/>
      <c r="BT1129" s="154"/>
      <c r="BU1129" s="154"/>
      <c r="BV1129" s="154"/>
    </row>
    <row r="1130" spans="1:74" x14ac:dyDescent="0.25">
      <c r="A1130" s="154"/>
      <c r="B1130" s="154"/>
      <c r="C1130" s="154"/>
      <c r="D1130" s="154"/>
      <c r="E1130" s="154"/>
      <c r="F1130" s="154"/>
      <c r="G1130" s="154"/>
      <c r="H1130" s="154"/>
      <c r="I1130" s="154"/>
      <c r="J1130" s="154"/>
      <c r="K1130" s="154"/>
      <c r="L1130" s="154"/>
      <c r="M1130" s="154"/>
      <c r="N1130" s="154"/>
      <c r="O1130" s="154"/>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4"/>
      <c r="AL1130" s="154"/>
      <c r="AM1130" s="154"/>
      <c r="AN1130" s="154"/>
      <c r="AO1130" s="154"/>
      <c r="AP1130" s="154"/>
      <c r="AQ1130" s="154"/>
      <c r="AR1130" s="154"/>
      <c r="AS1130" s="154"/>
      <c r="AT1130" s="154"/>
      <c r="AU1130" s="154"/>
      <c r="AV1130" s="154"/>
      <c r="AW1130" s="154"/>
      <c r="AX1130" s="154"/>
      <c r="AY1130" s="154"/>
      <c r="AZ1130" s="154"/>
      <c r="BA1130" s="154"/>
      <c r="BB1130" s="154"/>
      <c r="BC1130" s="154"/>
      <c r="BD1130" s="154"/>
      <c r="BE1130" s="154"/>
      <c r="BF1130" s="154"/>
      <c r="BG1130" s="154"/>
      <c r="BH1130" s="154"/>
      <c r="BI1130" s="154"/>
      <c r="BJ1130" s="154"/>
      <c r="BK1130" s="154"/>
      <c r="BL1130" s="154"/>
      <c r="BM1130" s="154"/>
      <c r="BN1130" s="154"/>
      <c r="BO1130" s="154"/>
      <c r="BP1130" s="154"/>
      <c r="BQ1130" s="154"/>
      <c r="BR1130" s="154"/>
      <c r="BS1130" s="154"/>
      <c r="BT1130" s="154"/>
      <c r="BU1130" s="154"/>
      <c r="BV1130" s="154"/>
    </row>
    <row r="1131" spans="1:74" x14ac:dyDescent="0.25">
      <c r="A1131" s="154"/>
      <c r="B1131" s="154"/>
      <c r="C1131" s="154"/>
      <c r="D1131" s="154"/>
      <c r="E1131" s="154"/>
      <c r="F1131" s="154"/>
      <c r="G1131" s="154"/>
      <c r="H1131" s="154"/>
      <c r="I1131" s="154"/>
      <c r="J1131" s="154"/>
      <c r="K1131" s="154"/>
      <c r="L1131" s="154"/>
      <c r="M1131" s="154"/>
      <c r="N1131" s="154"/>
      <c r="O1131" s="154"/>
      <c r="P1131" s="154"/>
      <c r="Q1131" s="154"/>
      <c r="R1131" s="154"/>
      <c r="S1131" s="154"/>
      <c r="T1131" s="154"/>
      <c r="U1131" s="154"/>
      <c r="V1131" s="154"/>
      <c r="W1131" s="154"/>
      <c r="X1131" s="154"/>
      <c r="Y1131" s="154"/>
      <c r="Z1131" s="154"/>
      <c r="AA1131" s="154"/>
      <c r="AB1131" s="154"/>
      <c r="AC1131" s="154"/>
      <c r="AD1131" s="154"/>
      <c r="AE1131" s="154"/>
      <c r="AF1131" s="154"/>
      <c r="AG1131" s="154"/>
      <c r="AH1131" s="154"/>
      <c r="AI1131" s="154"/>
      <c r="AJ1131" s="154"/>
      <c r="AK1131" s="154"/>
      <c r="AL1131" s="154"/>
      <c r="AM1131" s="154"/>
      <c r="AN1131" s="154"/>
      <c r="AO1131" s="154"/>
      <c r="AP1131" s="154"/>
      <c r="AQ1131" s="154"/>
      <c r="AR1131" s="154"/>
      <c r="AS1131" s="154"/>
      <c r="AT1131" s="154"/>
      <c r="AU1131" s="154"/>
      <c r="AV1131" s="154"/>
      <c r="AW1131" s="154"/>
      <c r="AX1131" s="154"/>
      <c r="AY1131" s="154"/>
      <c r="AZ1131" s="154"/>
      <c r="BA1131" s="154"/>
      <c r="BB1131" s="154"/>
      <c r="BC1131" s="154"/>
      <c r="BD1131" s="154"/>
      <c r="BE1131" s="154"/>
      <c r="BF1131" s="154"/>
      <c r="BG1131" s="154"/>
      <c r="BH1131" s="154"/>
      <c r="BI1131" s="154"/>
      <c r="BJ1131" s="154"/>
      <c r="BK1131" s="154"/>
      <c r="BL1131" s="154"/>
      <c r="BM1131" s="154"/>
      <c r="BN1131" s="154"/>
      <c r="BO1131" s="154"/>
      <c r="BP1131" s="154"/>
      <c r="BQ1131" s="154"/>
      <c r="BR1131" s="154"/>
      <c r="BS1131" s="154"/>
      <c r="BT1131" s="154"/>
      <c r="BU1131" s="154"/>
      <c r="BV1131" s="154"/>
    </row>
    <row r="1132" spans="1:74" x14ac:dyDescent="0.25">
      <c r="A1132" s="154"/>
      <c r="B1132" s="154"/>
      <c r="C1132" s="154"/>
      <c r="D1132" s="154"/>
      <c r="E1132" s="154"/>
      <c r="F1132" s="154"/>
      <c r="G1132" s="154"/>
      <c r="H1132" s="154"/>
      <c r="I1132" s="154"/>
      <c r="J1132" s="154"/>
      <c r="K1132" s="154"/>
      <c r="L1132" s="154"/>
      <c r="M1132" s="154"/>
      <c r="N1132" s="154"/>
      <c r="O1132" s="154"/>
      <c r="P1132" s="154"/>
      <c r="Q1132" s="154"/>
      <c r="R1132" s="154"/>
      <c r="S1132" s="154"/>
      <c r="T1132" s="154"/>
      <c r="U1132" s="154"/>
      <c r="V1132" s="154"/>
      <c r="W1132" s="154"/>
      <c r="X1132" s="154"/>
      <c r="Y1132" s="154"/>
      <c r="Z1132" s="154"/>
      <c r="AA1132" s="154"/>
      <c r="AB1132" s="154"/>
      <c r="AC1132" s="154"/>
      <c r="AD1132" s="154"/>
      <c r="AE1132" s="154"/>
      <c r="AF1132" s="154"/>
      <c r="AG1132" s="154"/>
      <c r="AH1132" s="154"/>
      <c r="AI1132" s="154"/>
      <c r="AJ1132" s="154"/>
      <c r="AK1132" s="154"/>
      <c r="AL1132" s="154"/>
      <c r="AM1132" s="154"/>
      <c r="AN1132" s="154"/>
      <c r="AO1132" s="154"/>
      <c r="AP1132" s="154"/>
      <c r="AQ1132" s="154"/>
      <c r="AR1132" s="154"/>
      <c r="AS1132" s="154"/>
      <c r="AT1132" s="154"/>
      <c r="AU1132" s="154"/>
      <c r="AV1132" s="154"/>
      <c r="AW1132" s="154"/>
      <c r="AX1132" s="154"/>
      <c r="AY1132" s="154"/>
      <c r="AZ1132" s="154"/>
      <c r="BA1132" s="154"/>
      <c r="BB1132" s="154"/>
      <c r="BC1132" s="154"/>
      <c r="BD1132" s="154"/>
      <c r="BE1132" s="154"/>
      <c r="BF1132" s="154"/>
      <c r="BG1132" s="154"/>
      <c r="BH1132" s="154"/>
      <c r="BI1132" s="154"/>
      <c r="BJ1132" s="154"/>
      <c r="BK1132" s="154"/>
      <c r="BL1132" s="154"/>
      <c r="BM1132" s="154"/>
      <c r="BN1132" s="154"/>
      <c r="BO1132" s="154"/>
      <c r="BP1132" s="154"/>
      <c r="BQ1132" s="154"/>
      <c r="BR1132" s="154"/>
      <c r="BS1132" s="154"/>
      <c r="BT1132" s="154"/>
      <c r="BU1132" s="154"/>
      <c r="BV1132" s="154"/>
    </row>
    <row r="1133" spans="1:74" x14ac:dyDescent="0.25">
      <c r="A1133" s="154"/>
      <c r="B1133" s="154"/>
      <c r="C1133" s="154"/>
      <c r="D1133" s="154"/>
      <c r="E1133" s="154"/>
      <c r="F1133" s="154"/>
      <c r="G1133" s="154"/>
      <c r="H1133" s="154"/>
      <c r="I1133" s="154"/>
      <c r="J1133" s="154"/>
      <c r="K1133" s="154"/>
      <c r="L1133" s="154"/>
      <c r="M1133" s="154"/>
      <c r="N1133" s="154"/>
      <c r="O1133" s="154"/>
      <c r="P1133" s="154"/>
      <c r="Q1133" s="154"/>
      <c r="R1133" s="154"/>
      <c r="S1133" s="154"/>
      <c r="T1133" s="154"/>
      <c r="U1133" s="154"/>
      <c r="V1133" s="154"/>
      <c r="W1133" s="154"/>
      <c r="X1133" s="154"/>
      <c r="Y1133" s="154"/>
      <c r="Z1133" s="154"/>
      <c r="AA1133" s="154"/>
      <c r="AB1133" s="154"/>
      <c r="AC1133" s="154"/>
      <c r="AD1133" s="154"/>
      <c r="AE1133" s="154"/>
      <c r="AF1133" s="154"/>
      <c r="AG1133" s="154"/>
      <c r="AH1133" s="154"/>
      <c r="AI1133" s="154"/>
      <c r="AJ1133" s="154"/>
      <c r="AK1133" s="154"/>
      <c r="AL1133" s="154"/>
      <c r="AM1133" s="154"/>
      <c r="AN1133" s="154"/>
      <c r="AO1133" s="154"/>
      <c r="AP1133" s="154"/>
      <c r="AQ1133" s="154"/>
      <c r="AR1133" s="154"/>
      <c r="AS1133" s="154"/>
      <c r="AT1133" s="154"/>
      <c r="AU1133" s="154"/>
      <c r="AV1133" s="154"/>
      <c r="AW1133" s="154"/>
      <c r="AX1133" s="154"/>
      <c r="AY1133" s="154"/>
      <c r="AZ1133" s="154"/>
      <c r="BA1133" s="154"/>
      <c r="BB1133" s="154"/>
      <c r="BC1133" s="154"/>
      <c r="BD1133" s="154"/>
      <c r="BE1133" s="154"/>
      <c r="BF1133" s="154"/>
      <c r="BG1133" s="154"/>
      <c r="BH1133" s="154"/>
      <c r="BI1133" s="154"/>
      <c r="BJ1133" s="154"/>
      <c r="BK1133" s="154"/>
      <c r="BL1133" s="154"/>
      <c r="BM1133" s="154"/>
      <c r="BN1133" s="154"/>
      <c r="BO1133" s="154"/>
      <c r="BP1133" s="154"/>
      <c r="BQ1133" s="154"/>
      <c r="BR1133" s="154"/>
      <c r="BS1133" s="154"/>
      <c r="BT1133" s="154"/>
      <c r="BU1133" s="154"/>
      <c r="BV1133" s="154"/>
    </row>
    <row r="1134" spans="1:74" x14ac:dyDescent="0.25">
      <c r="A1134" s="154"/>
      <c r="B1134" s="154"/>
      <c r="C1134" s="154"/>
      <c r="D1134" s="154"/>
      <c r="E1134" s="154"/>
      <c r="F1134" s="154"/>
      <c r="G1134" s="154"/>
      <c r="H1134" s="154"/>
      <c r="I1134" s="154"/>
      <c r="J1134" s="154"/>
      <c r="K1134" s="154"/>
      <c r="L1134" s="154"/>
      <c r="M1134" s="154"/>
      <c r="N1134" s="154"/>
      <c r="O1134" s="154"/>
      <c r="P1134" s="154"/>
      <c r="Q1134" s="154"/>
      <c r="R1134" s="154"/>
      <c r="S1134" s="154"/>
      <c r="T1134" s="154"/>
      <c r="U1134" s="154"/>
      <c r="V1134" s="154"/>
      <c r="W1134" s="154"/>
      <c r="X1134" s="154"/>
      <c r="Y1134" s="154"/>
      <c r="Z1134" s="154"/>
      <c r="AA1134" s="154"/>
      <c r="AB1134" s="154"/>
      <c r="AC1134" s="154"/>
      <c r="AD1134" s="154"/>
      <c r="AE1134" s="154"/>
      <c r="AF1134" s="154"/>
      <c r="AG1134" s="154"/>
      <c r="AH1134" s="154"/>
      <c r="AI1134" s="154"/>
      <c r="AJ1134" s="154"/>
      <c r="AK1134" s="154"/>
      <c r="AL1134" s="154"/>
      <c r="AM1134" s="154"/>
      <c r="AN1134" s="154"/>
      <c r="AO1134" s="154"/>
      <c r="AP1134" s="154"/>
      <c r="AQ1134" s="154"/>
      <c r="AR1134" s="154"/>
      <c r="AS1134" s="154"/>
      <c r="AT1134" s="154"/>
      <c r="AU1134" s="154"/>
      <c r="AV1134" s="154"/>
      <c r="AW1134" s="154"/>
      <c r="AX1134" s="154"/>
      <c r="AY1134" s="154"/>
      <c r="AZ1134" s="154"/>
      <c r="BA1134" s="154"/>
      <c r="BB1134" s="154"/>
      <c r="BC1134" s="154"/>
      <c r="BD1134" s="154"/>
      <c r="BE1134" s="154"/>
      <c r="BF1134" s="154"/>
      <c r="BG1134" s="154"/>
      <c r="BH1134" s="154"/>
      <c r="BI1134" s="154"/>
      <c r="BJ1134" s="154"/>
      <c r="BK1134" s="154"/>
      <c r="BL1134" s="154"/>
      <c r="BM1134" s="154"/>
      <c r="BN1134" s="154"/>
      <c r="BO1134" s="154"/>
      <c r="BP1134" s="154"/>
      <c r="BQ1134" s="154"/>
      <c r="BR1134" s="154"/>
      <c r="BS1134" s="154"/>
      <c r="BT1134" s="154"/>
      <c r="BU1134" s="154"/>
      <c r="BV1134" s="154"/>
    </row>
    <row r="1135" spans="1:74" x14ac:dyDescent="0.25">
      <c r="A1135" s="154"/>
      <c r="B1135" s="154"/>
      <c r="C1135" s="154"/>
      <c r="D1135" s="154"/>
      <c r="E1135" s="154"/>
      <c r="F1135" s="154"/>
      <c r="G1135" s="154"/>
      <c r="H1135" s="154"/>
      <c r="I1135" s="154"/>
      <c r="J1135" s="154"/>
      <c r="K1135" s="154"/>
      <c r="L1135" s="154"/>
      <c r="M1135" s="154"/>
      <c r="N1135" s="154"/>
      <c r="O1135" s="154"/>
      <c r="P1135" s="154"/>
      <c r="Q1135" s="154"/>
      <c r="R1135" s="154"/>
      <c r="S1135" s="154"/>
      <c r="T1135" s="154"/>
      <c r="U1135" s="154"/>
      <c r="V1135" s="154"/>
      <c r="W1135" s="154"/>
      <c r="X1135" s="154"/>
      <c r="Y1135" s="154"/>
      <c r="Z1135" s="154"/>
      <c r="AA1135" s="154"/>
      <c r="AB1135" s="154"/>
      <c r="AC1135" s="154"/>
      <c r="AD1135" s="154"/>
      <c r="AE1135" s="154"/>
      <c r="AF1135" s="154"/>
      <c r="AG1135" s="154"/>
      <c r="AH1135" s="154"/>
      <c r="AI1135" s="154"/>
      <c r="AJ1135" s="154"/>
      <c r="AK1135" s="154"/>
      <c r="AL1135" s="154"/>
      <c r="AM1135" s="154"/>
      <c r="AN1135" s="154"/>
      <c r="AO1135" s="154"/>
      <c r="AP1135" s="154"/>
      <c r="AQ1135" s="154"/>
      <c r="AR1135" s="154"/>
      <c r="AS1135" s="154"/>
      <c r="AT1135" s="154"/>
      <c r="AU1135" s="154"/>
      <c r="AV1135" s="154"/>
      <c r="AW1135" s="154"/>
      <c r="AX1135" s="154"/>
      <c r="AY1135" s="154"/>
      <c r="AZ1135" s="154"/>
      <c r="BA1135" s="154"/>
      <c r="BB1135" s="154"/>
      <c r="BC1135" s="154"/>
      <c r="BD1135" s="154"/>
      <c r="BE1135" s="154"/>
      <c r="BF1135" s="154"/>
      <c r="BG1135" s="154"/>
      <c r="BH1135" s="154"/>
      <c r="BI1135" s="154"/>
      <c r="BJ1135" s="154"/>
      <c r="BK1135" s="154"/>
      <c r="BL1135" s="154"/>
      <c r="BM1135" s="154"/>
      <c r="BN1135" s="154"/>
      <c r="BO1135" s="154"/>
      <c r="BP1135" s="154"/>
      <c r="BQ1135" s="154"/>
      <c r="BR1135" s="154"/>
      <c r="BS1135" s="154"/>
      <c r="BT1135" s="154"/>
      <c r="BU1135" s="154"/>
      <c r="BV1135" s="154"/>
    </row>
    <row r="1136" spans="1:74" x14ac:dyDescent="0.25">
      <c r="A1136" s="154"/>
      <c r="B1136" s="154"/>
      <c r="C1136" s="154"/>
      <c r="D1136" s="154"/>
      <c r="E1136" s="154"/>
      <c r="F1136" s="154"/>
      <c r="G1136" s="154"/>
      <c r="H1136" s="154"/>
      <c r="I1136" s="154"/>
      <c r="J1136" s="154"/>
      <c r="K1136" s="154"/>
      <c r="L1136" s="154"/>
      <c r="M1136" s="154"/>
      <c r="N1136" s="154"/>
      <c r="O1136" s="154"/>
      <c r="P1136" s="154"/>
      <c r="Q1136" s="154"/>
      <c r="R1136" s="154"/>
      <c r="S1136" s="154"/>
      <c r="T1136" s="154"/>
      <c r="U1136" s="154"/>
      <c r="V1136" s="154"/>
      <c r="W1136" s="154"/>
      <c r="X1136" s="154"/>
      <c r="Y1136" s="154"/>
      <c r="Z1136" s="154"/>
      <c r="AA1136" s="154"/>
      <c r="AB1136" s="154"/>
      <c r="AC1136" s="154"/>
      <c r="AD1136" s="154"/>
      <c r="AE1136" s="154"/>
      <c r="AF1136" s="154"/>
      <c r="AG1136" s="154"/>
      <c r="AH1136" s="154"/>
      <c r="AI1136" s="154"/>
      <c r="AJ1136" s="154"/>
      <c r="AK1136" s="154"/>
      <c r="AL1136" s="154"/>
      <c r="AM1136" s="154"/>
      <c r="AN1136" s="154"/>
      <c r="AO1136" s="154"/>
      <c r="AP1136" s="154"/>
      <c r="AQ1136" s="154"/>
      <c r="AR1136" s="154"/>
      <c r="AS1136" s="154"/>
      <c r="AT1136" s="154"/>
      <c r="AU1136" s="154"/>
      <c r="AV1136" s="154"/>
      <c r="AW1136" s="154"/>
      <c r="AX1136" s="154"/>
      <c r="AY1136" s="154"/>
      <c r="AZ1136" s="154"/>
      <c r="BA1136" s="154"/>
      <c r="BB1136" s="154"/>
      <c r="BC1136" s="154"/>
      <c r="BD1136" s="154"/>
      <c r="BE1136" s="154"/>
      <c r="BF1136" s="154"/>
      <c r="BG1136" s="154"/>
      <c r="BH1136" s="154"/>
      <c r="BI1136" s="154"/>
      <c r="BJ1136" s="154"/>
      <c r="BK1136" s="154"/>
      <c r="BL1136" s="154"/>
      <c r="BM1136" s="154"/>
      <c r="BN1136" s="154"/>
      <c r="BO1136" s="154"/>
      <c r="BP1136" s="154"/>
      <c r="BQ1136" s="154"/>
      <c r="BR1136" s="154"/>
      <c r="BS1136" s="154"/>
      <c r="BT1136" s="154"/>
      <c r="BU1136" s="154"/>
      <c r="BV1136" s="154"/>
    </row>
    <row r="1137" spans="1:74" x14ac:dyDescent="0.25">
      <c r="A1137" s="154"/>
      <c r="B1137" s="154"/>
      <c r="C1137" s="154"/>
      <c r="D1137" s="154"/>
      <c r="E1137" s="154"/>
      <c r="F1137" s="154"/>
      <c r="G1137" s="154"/>
      <c r="H1137" s="154"/>
      <c r="I1137" s="154"/>
      <c r="J1137" s="154"/>
      <c r="K1137" s="154"/>
      <c r="L1137" s="154"/>
      <c r="M1137" s="154"/>
      <c r="N1137" s="154"/>
      <c r="O1137" s="154"/>
      <c r="P1137" s="154"/>
      <c r="Q1137" s="154"/>
      <c r="R1137" s="154"/>
      <c r="S1137" s="154"/>
      <c r="T1137" s="154"/>
      <c r="U1137" s="154"/>
      <c r="V1137" s="154"/>
      <c r="W1137" s="154"/>
      <c r="X1137" s="154"/>
      <c r="Y1137" s="154"/>
      <c r="Z1137" s="154"/>
      <c r="AA1137" s="154"/>
      <c r="AB1137" s="154"/>
      <c r="AC1137" s="154"/>
      <c r="AD1137" s="154"/>
      <c r="AE1137" s="154"/>
      <c r="AF1137" s="154"/>
      <c r="AG1137" s="154"/>
      <c r="AH1137" s="154"/>
      <c r="AI1137" s="154"/>
      <c r="AJ1137" s="154"/>
      <c r="AK1137" s="154"/>
      <c r="AL1137" s="154"/>
      <c r="AM1137" s="154"/>
      <c r="AN1137" s="154"/>
      <c r="AO1137" s="154"/>
      <c r="AP1137" s="154"/>
      <c r="AQ1137" s="154"/>
      <c r="AR1137" s="154"/>
      <c r="AS1137" s="154"/>
      <c r="AT1137" s="154"/>
      <c r="AU1137" s="154"/>
      <c r="AV1137" s="154"/>
      <c r="AW1137" s="154"/>
      <c r="AX1137" s="154"/>
      <c r="AY1137" s="154"/>
      <c r="AZ1137" s="154"/>
      <c r="BA1137" s="154"/>
      <c r="BB1137" s="154"/>
      <c r="BC1137" s="154"/>
      <c r="BD1137" s="154"/>
      <c r="BE1137" s="154"/>
      <c r="BF1137" s="154"/>
      <c r="BG1137" s="154"/>
      <c r="BH1137" s="154"/>
      <c r="BI1137" s="154"/>
      <c r="BJ1137" s="154"/>
      <c r="BK1137" s="154"/>
      <c r="BL1137" s="154"/>
      <c r="BM1137" s="154"/>
      <c r="BN1137" s="154"/>
      <c r="BO1137" s="154"/>
      <c r="BP1137" s="154"/>
      <c r="BQ1137" s="154"/>
      <c r="BR1137" s="154"/>
      <c r="BS1137" s="154"/>
      <c r="BT1137" s="154"/>
      <c r="BU1137" s="154"/>
      <c r="BV1137" s="154"/>
    </row>
    <row r="1138" spans="1:74" x14ac:dyDescent="0.25">
      <c r="A1138" s="154"/>
      <c r="B1138" s="154"/>
      <c r="C1138" s="154"/>
      <c r="D1138" s="154"/>
      <c r="E1138" s="154"/>
      <c r="F1138" s="154"/>
      <c r="G1138" s="154"/>
      <c r="H1138" s="154"/>
      <c r="I1138" s="154"/>
      <c r="J1138" s="154"/>
      <c r="K1138" s="154"/>
      <c r="L1138" s="154"/>
      <c r="M1138" s="154"/>
      <c r="N1138" s="154"/>
      <c r="O1138" s="154"/>
      <c r="P1138" s="154"/>
      <c r="Q1138" s="154"/>
      <c r="R1138" s="154"/>
      <c r="S1138" s="154"/>
      <c r="T1138" s="154"/>
      <c r="U1138" s="154"/>
      <c r="V1138" s="154"/>
      <c r="W1138" s="154"/>
      <c r="X1138" s="154"/>
      <c r="Y1138" s="154"/>
      <c r="Z1138" s="154"/>
      <c r="AA1138" s="154"/>
      <c r="AB1138" s="154"/>
      <c r="AC1138" s="154"/>
      <c r="AD1138" s="154"/>
      <c r="AE1138" s="154"/>
      <c r="AF1138" s="154"/>
      <c r="AG1138" s="154"/>
      <c r="AH1138" s="154"/>
      <c r="AI1138" s="154"/>
      <c r="AJ1138" s="154"/>
      <c r="AK1138" s="154"/>
      <c r="AL1138" s="154"/>
      <c r="AM1138" s="154"/>
      <c r="AN1138" s="154"/>
      <c r="AO1138" s="154"/>
      <c r="AP1138" s="154"/>
      <c r="AQ1138" s="154"/>
      <c r="AR1138" s="154"/>
      <c r="AS1138" s="154"/>
      <c r="AT1138" s="154"/>
      <c r="AU1138" s="154"/>
      <c r="AV1138" s="154"/>
      <c r="AW1138" s="154"/>
      <c r="AX1138" s="154"/>
      <c r="AY1138" s="154"/>
      <c r="AZ1138" s="154"/>
      <c r="BA1138" s="154"/>
      <c r="BB1138" s="154"/>
      <c r="BC1138" s="154"/>
      <c r="BD1138" s="154"/>
      <c r="BE1138" s="154"/>
      <c r="BF1138" s="154"/>
      <c r="BG1138" s="154"/>
      <c r="BH1138" s="154"/>
      <c r="BI1138" s="154"/>
      <c r="BJ1138" s="154"/>
      <c r="BK1138" s="154"/>
      <c r="BL1138" s="154"/>
      <c r="BM1138" s="154"/>
      <c r="BN1138" s="154"/>
      <c r="BO1138" s="154"/>
      <c r="BP1138" s="154"/>
      <c r="BQ1138" s="154"/>
      <c r="BR1138" s="154"/>
      <c r="BS1138" s="154"/>
      <c r="BT1138" s="154"/>
      <c r="BU1138" s="154"/>
      <c r="BV1138" s="154"/>
    </row>
    <row r="1139" spans="1:74" x14ac:dyDescent="0.25">
      <c r="A1139" s="154"/>
      <c r="B1139" s="154"/>
      <c r="C1139" s="154"/>
      <c r="D1139" s="154"/>
      <c r="E1139" s="154"/>
      <c r="F1139" s="154"/>
      <c r="G1139" s="154"/>
      <c r="H1139" s="154"/>
      <c r="I1139" s="154"/>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AN1139" s="154"/>
      <c r="AO1139" s="154"/>
      <c r="AP1139" s="154"/>
      <c r="AQ1139" s="154"/>
      <c r="AR1139" s="154"/>
      <c r="AS1139" s="154"/>
      <c r="AT1139" s="154"/>
      <c r="AU1139" s="154"/>
      <c r="AV1139" s="154"/>
      <c r="AW1139" s="154"/>
      <c r="AX1139" s="154"/>
      <c r="AY1139" s="154"/>
      <c r="AZ1139" s="154"/>
      <c r="BA1139" s="154"/>
      <c r="BB1139" s="154"/>
      <c r="BC1139" s="154"/>
      <c r="BD1139" s="154"/>
      <c r="BE1139" s="154"/>
      <c r="BF1139" s="154"/>
      <c r="BG1139" s="154"/>
      <c r="BH1139" s="154"/>
      <c r="BI1139" s="154"/>
      <c r="BJ1139" s="154"/>
      <c r="BK1139" s="154"/>
      <c r="BL1139" s="154"/>
      <c r="BM1139" s="154"/>
      <c r="BN1139" s="154"/>
      <c r="BO1139" s="154"/>
      <c r="BP1139" s="154"/>
      <c r="BQ1139" s="154"/>
      <c r="BR1139" s="154"/>
      <c r="BS1139" s="154"/>
      <c r="BT1139" s="154"/>
      <c r="BU1139" s="154"/>
      <c r="BV1139" s="154"/>
    </row>
    <row r="1140" spans="1:74" x14ac:dyDescent="0.25">
      <c r="A1140" s="154"/>
      <c r="B1140" s="154"/>
      <c r="C1140" s="154"/>
      <c r="D1140" s="154"/>
      <c r="E1140" s="154"/>
      <c r="F1140" s="154"/>
      <c r="G1140" s="154"/>
      <c r="H1140" s="154"/>
      <c r="I1140" s="154"/>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AN1140" s="154"/>
      <c r="AO1140" s="154"/>
      <c r="AP1140" s="154"/>
      <c r="AQ1140" s="154"/>
      <c r="AR1140" s="154"/>
      <c r="AS1140" s="154"/>
      <c r="AT1140" s="154"/>
      <c r="AU1140" s="154"/>
      <c r="AV1140" s="154"/>
      <c r="AW1140" s="154"/>
      <c r="AX1140" s="154"/>
      <c r="AY1140" s="154"/>
      <c r="AZ1140" s="154"/>
      <c r="BA1140" s="154"/>
      <c r="BB1140" s="154"/>
      <c r="BC1140" s="154"/>
      <c r="BD1140" s="154"/>
      <c r="BE1140" s="154"/>
      <c r="BF1140" s="154"/>
      <c r="BG1140" s="154"/>
      <c r="BH1140" s="154"/>
      <c r="BI1140" s="154"/>
      <c r="BJ1140" s="154"/>
      <c r="BK1140" s="154"/>
      <c r="BL1140" s="154"/>
      <c r="BM1140" s="154"/>
      <c r="BN1140" s="154"/>
      <c r="BO1140" s="154"/>
      <c r="BP1140" s="154"/>
      <c r="BQ1140" s="154"/>
      <c r="BR1140" s="154"/>
      <c r="BS1140" s="154"/>
      <c r="BT1140" s="154"/>
      <c r="BU1140" s="154"/>
      <c r="BV1140" s="154"/>
    </row>
    <row r="1141" spans="1:74" x14ac:dyDescent="0.25">
      <c r="A1141" s="154"/>
      <c r="B1141" s="154"/>
      <c r="C1141" s="154"/>
      <c r="D1141" s="154"/>
      <c r="E1141" s="154"/>
      <c r="F1141" s="154"/>
      <c r="G1141" s="154"/>
      <c r="H1141" s="154"/>
      <c r="I1141" s="15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AN1141" s="154"/>
      <c r="AO1141" s="154"/>
      <c r="AP1141" s="154"/>
      <c r="AQ1141" s="154"/>
      <c r="AR1141" s="154"/>
      <c r="AS1141" s="154"/>
      <c r="AT1141" s="154"/>
      <c r="AU1141" s="154"/>
      <c r="AV1141" s="154"/>
      <c r="AW1141" s="154"/>
      <c r="AX1141" s="154"/>
      <c r="AY1141" s="154"/>
      <c r="AZ1141" s="154"/>
      <c r="BA1141" s="154"/>
      <c r="BB1141" s="154"/>
      <c r="BC1141" s="154"/>
      <c r="BD1141" s="154"/>
      <c r="BE1141" s="154"/>
      <c r="BF1141" s="154"/>
      <c r="BG1141" s="154"/>
      <c r="BH1141" s="154"/>
      <c r="BI1141" s="154"/>
      <c r="BJ1141" s="154"/>
      <c r="BK1141" s="154"/>
      <c r="BL1141" s="154"/>
      <c r="BM1141" s="154"/>
      <c r="BN1141" s="154"/>
      <c r="BO1141" s="154"/>
      <c r="BP1141" s="154"/>
      <c r="BQ1141" s="154"/>
      <c r="BR1141" s="154"/>
      <c r="BS1141" s="154"/>
      <c r="BT1141" s="154"/>
      <c r="BU1141" s="154"/>
      <c r="BV1141" s="154"/>
    </row>
    <row r="1142" spans="1:74" x14ac:dyDescent="0.25">
      <c r="A1142" s="154"/>
      <c r="B1142" s="154"/>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4"/>
      <c r="AL1142" s="154"/>
      <c r="AM1142" s="154"/>
      <c r="AN1142" s="154"/>
      <c r="AO1142" s="154"/>
      <c r="AP1142" s="154"/>
      <c r="AQ1142" s="154"/>
      <c r="AR1142" s="154"/>
      <c r="AS1142" s="154"/>
      <c r="AT1142" s="154"/>
      <c r="AU1142" s="154"/>
      <c r="AV1142" s="154"/>
      <c r="AW1142" s="154"/>
      <c r="AX1142" s="154"/>
      <c r="AY1142" s="154"/>
      <c r="AZ1142" s="154"/>
      <c r="BA1142" s="154"/>
      <c r="BB1142" s="154"/>
      <c r="BC1142" s="154"/>
      <c r="BD1142" s="154"/>
      <c r="BE1142" s="154"/>
      <c r="BF1142" s="154"/>
      <c r="BG1142" s="154"/>
      <c r="BH1142" s="154"/>
      <c r="BI1142" s="154"/>
      <c r="BJ1142" s="154"/>
      <c r="BK1142" s="154"/>
      <c r="BL1142" s="154"/>
      <c r="BM1142" s="154"/>
      <c r="BN1142" s="154"/>
      <c r="BO1142" s="154"/>
      <c r="BP1142" s="154"/>
      <c r="BQ1142" s="154"/>
      <c r="BR1142" s="154"/>
      <c r="BS1142" s="154"/>
      <c r="BT1142" s="154"/>
      <c r="BU1142" s="154"/>
      <c r="BV1142" s="154"/>
    </row>
    <row r="1143" spans="1:74" x14ac:dyDescent="0.25">
      <c r="A1143" s="154"/>
      <c r="B1143" s="154"/>
      <c r="C1143" s="154"/>
      <c r="D1143" s="154"/>
      <c r="E1143" s="154"/>
      <c r="F1143" s="154"/>
      <c r="G1143" s="154"/>
      <c r="H1143" s="154"/>
      <c r="I1143" s="154"/>
      <c r="J1143" s="154"/>
      <c r="K1143" s="154"/>
      <c r="L1143" s="154"/>
      <c r="M1143" s="154"/>
      <c r="N1143" s="154"/>
      <c r="O1143" s="154"/>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4"/>
      <c r="AL1143" s="154"/>
      <c r="AM1143" s="154"/>
      <c r="AN1143" s="154"/>
      <c r="AO1143" s="154"/>
      <c r="AP1143" s="154"/>
      <c r="AQ1143" s="154"/>
      <c r="AR1143" s="154"/>
      <c r="AS1143" s="154"/>
      <c r="AT1143" s="154"/>
      <c r="AU1143" s="154"/>
      <c r="AV1143" s="154"/>
      <c r="AW1143" s="154"/>
      <c r="AX1143" s="154"/>
      <c r="AY1143" s="154"/>
      <c r="AZ1143" s="154"/>
      <c r="BA1143" s="154"/>
      <c r="BB1143" s="154"/>
      <c r="BC1143" s="154"/>
      <c r="BD1143" s="154"/>
      <c r="BE1143" s="154"/>
      <c r="BF1143" s="154"/>
      <c r="BG1143" s="154"/>
      <c r="BH1143" s="154"/>
      <c r="BI1143" s="154"/>
      <c r="BJ1143" s="154"/>
      <c r="BK1143" s="154"/>
      <c r="BL1143" s="154"/>
      <c r="BM1143" s="154"/>
      <c r="BN1143" s="154"/>
      <c r="BO1143" s="154"/>
      <c r="BP1143" s="154"/>
      <c r="BQ1143" s="154"/>
      <c r="BR1143" s="154"/>
      <c r="BS1143" s="154"/>
      <c r="BT1143" s="154"/>
      <c r="BU1143" s="154"/>
      <c r="BV1143" s="154"/>
    </row>
    <row r="1144" spans="1:74" x14ac:dyDescent="0.25">
      <c r="A1144" s="154"/>
      <c r="B1144" s="154"/>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AN1144" s="154"/>
      <c r="AO1144" s="154"/>
      <c r="AP1144" s="154"/>
      <c r="AQ1144" s="154"/>
      <c r="AR1144" s="154"/>
      <c r="AS1144" s="154"/>
      <c r="AT1144" s="154"/>
      <c r="AU1144" s="154"/>
      <c r="AV1144" s="154"/>
      <c r="AW1144" s="154"/>
      <c r="AX1144" s="154"/>
      <c r="AY1144" s="154"/>
      <c r="AZ1144" s="154"/>
      <c r="BA1144" s="154"/>
      <c r="BB1144" s="154"/>
      <c r="BC1144" s="154"/>
      <c r="BD1144" s="154"/>
      <c r="BE1144" s="154"/>
      <c r="BF1144" s="154"/>
      <c r="BG1144" s="154"/>
      <c r="BH1144" s="154"/>
      <c r="BI1144" s="154"/>
      <c r="BJ1144" s="154"/>
      <c r="BK1144" s="154"/>
      <c r="BL1144" s="154"/>
      <c r="BM1144" s="154"/>
      <c r="BN1144" s="154"/>
      <c r="BO1144" s="154"/>
      <c r="BP1144" s="154"/>
      <c r="BQ1144" s="154"/>
      <c r="BR1144" s="154"/>
      <c r="BS1144" s="154"/>
      <c r="BT1144" s="154"/>
      <c r="BU1144" s="154"/>
      <c r="BV1144" s="154"/>
    </row>
    <row r="1145" spans="1:74" x14ac:dyDescent="0.25">
      <c r="A1145" s="154"/>
      <c r="B1145" s="154"/>
      <c r="C1145" s="154"/>
      <c r="D1145" s="154"/>
      <c r="E1145" s="154"/>
      <c r="F1145" s="154"/>
      <c r="G1145" s="154"/>
      <c r="H1145" s="154"/>
      <c r="I1145" s="154"/>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AN1145" s="154"/>
      <c r="AO1145" s="154"/>
      <c r="AP1145" s="154"/>
      <c r="AQ1145" s="154"/>
      <c r="AR1145" s="154"/>
      <c r="AS1145" s="154"/>
      <c r="AT1145" s="154"/>
      <c r="AU1145" s="154"/>
      <c r="AV1145" s="154"/>
      <c r="AW1145" s="154"/>
      <c r="AX1145" s="154"/>
      <c r="AY1145" s="154"/>
      <c r="AZ1145" s="154"/>
      <c r="BA1145" s="154"/>
      <c r="BB1145" s="154"/>
      <c r="BC1145" s="154"/>
      <c r="BD1145" s="154"/>
      <c r="BE1145" s="154"/>
      <c r="BF1145" s="154"/>
      <c r="BG1145" s="154"/>
      <c r="BH1145" s="154"/>
      <c r="BI1145" s="154"/>
      <c r="BJ1145" s="154"/>
      <c r="BK1145" s="154"/>
      <c r="BL1145" s="154"/>
      <c r="BM1145" s="154"/>
      <c r="BN1145" s="154"/>
      <c r="BO1145" s="154"/>
      <c r="BP1145" s="154"/>
      <c r="BQ1145" s="154"/>
      <c r="BR1145" s="154"/>
      <c r="BS1145" s="154"/>
      <c r="BT1145" s="154"/>
      <c r="BU1145" s="154"/>
      <c r="BV1145" s="154"/>
    </row>
    <row r="1146" spans="1:74" x14ac:dyDescent="0.25">
      <c r="A1146" s="154"/>
      <c r="B1146" s="154"/>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AN1146" s="154"/>
      <c r="AO1146" s="154"/>
      <c r="AP1146" s="154"/>
      <c r="AQ1146" s="154"/>
      <c r="AR1146" s="154"/>
      <c r="AS1146" s="154"/>
      <c r="AT1146" s="154"/>
      <c r="AU1146" s="154"/>
      <c r="AV1146" s="154"/>
      <c r="AW1146" s="154"/>
      <c r="AX1146" s="154"/>
      <c r="AY1146" s="154"/>
      <c r="AZ1146" s="154"/>
      <c r="BA1146" s="154"/>
      <c r="BB1146" s="154"/>
      <c r="BC1146" s="154"/>
      <c r="BD1146" s="154"/>
      <c r="BE1146" s="154"/>
      <c r="BF1146" s="154"/>
      <c r="BG1146" s="154"/>
      <c r="BH1146" s="154"/>
      <c r="BI1146" s="154"/>
      <c r="BJ1146" s="154"/>
      <c r="BK1146" s="154"/>
      <c r="BL1146" s="154"/>
      <c r="BM1146" s="154"/>
      <c r="BN1146" s="154"/>
      <c r="BO1146" s="154"/>
      <c r="BP1146" s="154"/>
      <c r="BQ1146" s="154"/>
      <c r="BR1146" s="154"/>
      <c r="BS1146" s="154"/>
      <c r="BT1146" s="154"/>
      <c r="BU1146" s="154"/>
      <c r="BV1146" s="154"/>
    </row>
    <row r="1147" spans="1:74" x14ac:dyDescent="0.25">
      <c r="A1147" s="154"/>
      <c r="B1147" s="154"/>
      <c r="C1147" s="154"/>
      <c r="D1147" s="154"/>
      <c r="E1147" s="154"/>
      <c r="F1147" s="154"/>
      <c r="G1147" s="154"/>
      <c r="H1147" s="154"/>
      <c r="I1147" s="154"/>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AN1147" s="154"/>
      <c r="AO1147" s="154"/>
      <c r="AP1147" s="154"/>
      <c r="AQ1147" s="154"/>
      <c r="AR1147" s="154"/>
      <c r="AS1147" s="154"/>
      <c r="AT1147" s="154"/>
      <c r="AU1147" s="154"/>
      <c r="AV1147" s="154"/>
      <c r="AW1147" s="154"/>
      <c r="AX1147" s="154"/>
      <c r="AY1147" s="154"/>
      <c r="AZ1147" s="154"/>
      <c r="BA1147" s="154"/>
      <c r="BB1147" s="154"/>
      <c r="BC1147" s="154"/>
      <c r="BD1147" s="154"/>
      <c r="BE1147" s="154"/>
      <c r="BF1147" s="154"/>
      <c r="BG1147" s="154"/>
      <c r="BH1147" s="154"/>
      <c r="BI1147" s="154"/>
      <c r="BJ1147" s="154"/>
      <c r="BK1147" s="154"/>
      <c r="BL1147" s="154"/>
      <c r="BM1147" s="154"/>
      <c r="BN1147" s="154"/>
      <c r="BO1147" s="154"/>
      <c r="BP1147" s="154"/>
      <c r="BQ1147" s="154"/>
      <c r="BR1147" s="154"/>
      <c r="BS1147" s="154"/>
      <c r="BT1147" s="154"/>
      <c r="BU1147" s="154"/>
      <c r="BV1147" s="154"/>
    </row>
    <row r="1148" spans="1:74" x14ac:dyDescent="0.25">
      <c r="A1148" s="154"/>
      <c r="B1148" s="154"/>
      <c r="C1148" s="154"/>
      <c r="D1148" s="154"/>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AN1148" s="154"/>
      <c r="AO1148" s="154"/>
      <c r="AP1148" s="154"/>
      <c r="AQ1148" s="154"/>
      <c r="AR1148" s="154"/>
      <c r="AS1148" s="154"/>
      <c r="AT1148" s="154"/>
      <c r="AU1148" s="154"/>
      <c r="AV1148" s="154"/>
      <c r="AW1148" s="154"/>
      <c r="AX1148" s="154"/>
      <c r="AY1148" s="154"/>
      <c r="AZ1148" s="154"/>
      <c r="BA1148" s="154"/>
      <c r="BB1148" s="154"/>
      <c r="BC1148" s="154"/>
      <c r="BD1148" s="154"/>
      <c r="BE1148" s="154"/>
      <c r="BF1148" s="154"/>
      <c r="BG1148" s="154"/>
      <c r="BH1148" s="154"/>
      <c r="BI1148" s="154"/>
      <c r="BJ1148" s="154"/>
      <c r="BK1148" s="154"/>
      <c r="BL1148" s="154"/>
      <c r="BM1148" s="154"/>
      <c r="BN1148" s="154"/>
      <c r="BO1148" s="154"/>
      <c r="BP1148" s="154"/>
      <c r="BQ1148" s="154"/>
      <c r="BR1148" s="154"/>
      <c r="BS1148" s="154"/>
      <c r="BT1148" s="154"/>
      <c r="BU1148" s="154"/>
      <c r="BV1148" s="154"/>
    </row>
    <row r="1149" spans="1:74" x14ac:dyDescent="0.25">
      <c r="A1149" s="154"/>
      <c r="B1149" s="154"/>
      <c r="C1149" s="154"/>
      <c r="D1149" s="154"/>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AN1149" s="154"/>
      <c r="AO1149" s="154"/>
      <c r="AP1149" s="154"/>
      <c r="AQ1149" s="154"/>
      <c r="AR1149" s="154"/>
      <c r="AS1149" s="154"/>
      <c r="AT1149" s="154"/>
      <c r="AU1149" s="154"/>
      <c r="AV1149" s="154"/>
      <c r="AW1149" s="154"/>
      <c r="AX1149" s="154"/>
      <c r="AY1149" s="154"/>
      <c r="AZ1149" s="154"/>
      <c r="BA1149" s="154"/>
      <c r="BB1149" s="154"/>
      <c r="BC1149" s="154"/>
      <c r="BD1149" s="154"/>
      <c r="BE1149" s="154"/>
      <c r="BF1149" s="154"/>
      <c r="BG1149" s="154"/>
      <c r="BH1149" s="154"/>
      <c r="BI1149" s="154"/>
      <c r="BJ1149" s="154"/>
      <c r="BK1149" s="154"/>
      <c r="BL1149" s="154"/>
      <c r="BM1149" s="154"/>
      <c r="BN1149" s="154"/>
      <c r="BO1149" s="154"/>
      <c r="BP1149" s="154"/>
      <c r="BQ1149" s="154"/>
      <c r="BR1149" s="154"/>
      <c r="BS1149" s="154"/>
      <c r="BT1149" s="154"/>
      <c r="BU1149" s="154"/>
      <c r="BV1149" s="154"/>
    </row>
    <row r="1150" spans="1:74" x14ac:dyDescent="0.25">
      <c r="A1150" s="154"/>
      <c r="B1150" s="154"/>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AN1150" s="154"/>
      <c r="AO1150" s="154"/>
      <c r="AP1150" s="154"/>
      <c r="AQ1150" s="154"/>
      <c r="AR1150" s="154"/>
      <c r="AS1150" s="154"/>
      <c r="AT1150" s="154"/>
      <c r="AU1150" s="154"/>
      <c r="AV1150" s="154"/>
      <c r="AW1150" s="154"/>
      <c r="AX1150" s="154"/>
      <c r="AY1150" s="154"/>
      <c r="AZ1150" s="154"/>
      <c r="BA1150" s="154"/>
      <c r="BB1150" s="154"/>
      <c r="BC1150" s="154"/>
      <c r="BD1150" s="154"/>
      <c r="BE1150" s="154"/>
      <c r="BF1150" s="154"/>
      <c r="BG1150" s="154"/>
      <c r="BH1150" s="154"/>
      <c r="BI1150" s="154"/>
      <c r="BJ1150" s="154"/>
      <c r="BK1150" s="154"/>
      <c r="BL1150" s="154"/>
      <c r="BM1150" s="154"/>
      <c r="BN1150" s="154"/>
      <c r="BO1150" s="154"/>
      <c r="BP1150" s="154"/>
      <c r="BQ1150" s="154"/>
      <c r="BR1150" s="154"/>
      <c r="BS1150" s="154"/>
      <c r="BT1150" s="154"/>
      <c r="BU1150" s="154"/>
      <c r="BV1150" s="154"/>
    </row>
    <row r="1151" spans="1:74" x14ac:dyDescent="0.25">
      <c r="A1151" s="154"/>
      <c r="B1151" s="154"/>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154"/>
      <c r="AH1151" s="154"/>
      <c r="AI1151" s="154"/>
      <c r="AJ1151" s="154"/>
      <c r="AK1151" s="154"/>
      <c r="AL1151" s="154"/>
      <c r="AM1151" s="154"/>
      <c r="AN1151" s="154"/>
      <c r="AO1151" s="154"/>
      <c r="AP1151" s="154"/>
      <c r="AQ1151" s="154"/>
      <c r="AR1151" s="154"/>
      <c r="AS1151" s="154"/>
      <c r="AT1151" s="154"/>
      <c r="AU1151" s="154"/>
      <c r="AV1151" s="154"/>
      <c r="AW1151" s="154"/>
      <c r="AX1151" s="154"/>
      <c r="AY1151" s="154"/>
      <c r="AZ1151" s="154"/>
      <c r="BA1151" s="154"/>
      <c r="BB1151" s="154"/>
      <c r="BC1151" s="154"/>
      <c r="BD1151" s="154"/>
      <c r="BE1151" s="154"/>
      <c r="BF1151" s="154"/>
      <c r="BG1151" s="154"/>
      <c r="BH1151" s="154"/>
      <c r="BI1151" s="154"/>
      <c r="BJ1151" s="154"/>
      <c r="BK1151" s="154"/>
      <c r="BL1151" s="154"/>
      <c r="BM1151" s="154"/>
      <c r="BN1151" s="154"/>
      <c r="BO1151" s="154"/>
      <c r="BP1151" s="154"/>
      <c r="BQ1151" s="154"/>
      <c r="BR1151" s="154"/>
      <c r="BS1151" s="154"/>
      <c r="BT1151" s="154"/>
      <c r="BU1151" s="154"/>
      <c r="BV1151" s="154"/>
    </row>
    <row r="1152" spans="1:74" x14ac:dyDescent="0.25">
      <c r="A1152" s="154"/>
      <c r="B1152" s="154"/>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154"/>
      <c r="AH1152" s="154"/>
      <c r="AI1152" s="154"/>
      <c r="AJ1152" s="154"/>
      <c r="AK1152" s="154"/>
      <c r="AL1152" s="154"/>
      <c r="AM1152" s="154"/>
      <c r="AN1152" s="154"/>
      <c r="AO1152" s="154"/>
      <c r="AP1152" s="154"/>
      <c r="AQ1152" s="154"/>
      <c r="AR1152" s="154"/>
      <c r="AS1152" s="154"/>
      <c r="AT1152" s="154"/>
      <c r="AU1152" s="154"/>
      <c r="AV1152" s="154"/>
      <c r="AW1152" s="154"/>
      <c r="AX1152" s="154"/>
      <c r="AY1152" s="154"/>
      <c r="AZ1152" s="154"/>
      <c r="BA1152" s="154"/>
      <c r="BB1152" s="154"/>
      <c r="BC1152" s="154"/>
      <c r="BD1152" s="154"/>
      <c r="BE1152" s="154"/>
      <c r="BF1152" s="154"/>
      <c r="BG1152" s="154"/>
      <c r="BH1152" s="154"/>
      <c r="BI1152" s="154"/>
      <c r="BJ1152" s="154"/>
      <c r="BK1152" s="154"/>
      <c r="BL1152" s="154"/>
      <c r="BM1152" s="154"/>
      <c r="BN1152" s="154"/>
      <c r="BO1152" s="154"/>
      <c r="BP1152" s="154"/>
      <c r="BQ1152" s="154"/>
      <c r="BR1152" s="154"/>
      <c r="BS1152" s="154"/>
      <c r="BT1152" s="154"/>
      <c r="BU1152" s="154"/>
      <c r="BV1152" s="154"/>
    </row>
    <row r="1153" spans="1:74" x14ac:dyDescent="0.25">
      <c r="A1153" s="154"/>
      <c r="B1153" s="154"/>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4"/>
      <c r="AL1153" s="154"/>
      <c r="AM1153" s="154"/>
      <c r="AN1153" s="154"/>
      <c r="AO1153" s="154"/>
      <c r="AP1153" s="154"/>
      <c r="AQ1153" s="154"/>
      <c r="AR1153" s="154"/>
      <c r="AS1153" s="154"/>
      <c r="AT1153" s="154"/>
      <c r="AU1153" s="154"/>
      <c r="AV1153" s="154"/>
      <c r="AW1153" s="154"/>
      <c r="AX1153" s="154"/>
      <c r="AY1153" s="154"/>
      <c r="AZ1153" s="154"/>
      <c r="BA1153" s="154"/>
      <c r="BB1153" s="154"/>
      <c r="BC1153" s="154"/>
      <c r="BD1153" s="154"/>
      <c r="BE1153" s="154"/>
      <c r="BF1153" s="154"/>
      <c r="BG1153" s="154"/>
      <c r="BH1153" s="154"/>
      <c r="BI1153" s="154"/>
      <c r="BJ1153" s="154"/>
      <c r="BK1153" s="154"/>
      <c r="BL1153" s="154"/>
      <c r="BM1153" s="154"/>
      <c r="BN1153" s="154"/>
      <c r="BO1153" s="154"/>
      <c r="BP1153" s="154"/>
      <c r="BQ1153" s="154"/>
      <c r="BR1153" s="154"/>
      <c r="BS1153" s="154"/>
      <c r="BT1153" s="154"/>
      <c r="BU1153" s="154"/>
      <c r="BV1153" s="154"/>
    </row>
    <row r="1154" spans="1:74" x14ac:dyDescent="0.25">
      <c r="A1154" s="154"/>
      <c r="B1154" s="154"/>
      <c r="C1154" s="154"/>
      <c r="D1154" s="154"/>
      <c r="E1154" s="154"/>
      <c r="F1154" s="154"/>
      <c r="G1154" s="154"/>
      <c r="H1154" s="154"/>
      <c r="I1154" s="154"/>
      <c r="J1154" s="154"/>
      <c r="K1154" s="154"/>
      <c r="L1154" s="154"/>
      <c r="M1154" s="154"/>
      <c r="N1154" s="154"/>
      <c r="O1154" s="154"/>
      <c r="P1154" s="154"/>
      <c r="Q1154" s="154"/>
      <c r="R1154" s="154"/>
      <c r="S1154" s="154"/>
      <c r="T1154" s="154"/>
      <c r="U1154" s="154"/>
      <c r="V1154" s="154"/>
      <c r="W1154" s="154"/>
      <c r="X1154" s="154"/>
      <c r="Y1154" s="154"/>
      <c r="Z1154" s="154"/>
      <c r="AA1154" s="154"/>
      <c r="AB1154" s="154"/>
      <c r="AC1154" s="154"/>
      <c r="AD1154" s="154"/>
      <c r="AE1154" s="154"/>
      <c r="AF1154" s="154"/>
      <c r="AG1154" s="154"/>
      <c r="AH1154" s="154"/>
      <c r="AI1154" s="154"/>
      <c r="AJ1154" s="154"/>
      <c r="AK1154" s="154"/>
      <c r="AL1154" s="154"/>
      <c r="AM1154" s="154"/>
      <c r="AN1154" s="154"/>
      <c r="AO1154" s="154"/>
      <c r="AP1154" s="154"/>
      <c r="AQ1154" s="154"/>
      <c r="AR1154" s="154"/>
      <c r="AS1154" s="154"/>
      <c r="AT1154" s="154"/>
      <c r="AU1154" s="154"/>
      <c r="AV1154" s="154"/>
      <c r="AW1154" s="154"/>
      <c r="AX1154" s="154"/>
      <c r="AY1154" s="154"/>
      <c r="AZ1154" s="154"/>
      <c r="BA1154" s="154"/>
      <c r="BB1154" s="154"/>
      <c r="BC1154" s="154"/>
      <c r="BD1154" s="154"/>
      <c r="BE1154" s="154"/>
      <c r="BF1154" s="154"/>
      <c r="BG1154" s="154"/>
      <c r="BH1154" s="154"/>
      <c r="BI1154" s="154"/>
      <c r="BJ1154" s="154"/>
      <c r="BK1154" s="154"/>
      <c r="BL1154" s="154"/>
      <c r="BM1154" s="154"/>
      <c r="BN1154" s="154"/>
      <c r="BO1154" s="154"/>
      <c r="BP1154" s="154"/>
      <c r="BQ1154" s="154"/>
      <c r="BR1154" s="154"/>
      <c r="BS1154" s="154"/>
      <c r="BT1154" s="154"/>
      <c r="BU1154" s="154"/>
      <c r="BV1154" s="154"/>
    </row>
    <row r="1155" spans="1:74" x14ac:dyDescent="0.25">
      <c r="A1155" s="154"/>
      <c r="B1155" s="154"/>
      <c r="C1155" s="154"/>
      <c r="D1155" s="154"/>
      <c r="E1155" s="154"/>
      <c r="F1155" s="154"/>
      <c r="G1155" s="154"/>
      <c r="H1155" s="154"/>
      <c r="I1155" s="154"/>
      <c r="J1155" s="154"/>
      <c r="K1155" s="154"/>
      <c r="L1155" s="154"/>
      <c r="M1155" s="154"/>
      <c r="N1155" s="154"/>
      <c r="O1155" s="154"/>
      <c r="P1155" s="154"/>
      <c r="Q1155" s="154"/>
      <c r="R1155" s="154"/>
      <c r="S1155" s="154"/>
      <c r="T1155" s="154"/>
      <c r="U1155" s="154"/>
      <c r="V1155" s="154"/>
      <c r="W1155" s="154"/>
      <c r="X1155" s="154"/>
      <c r="Y1155" s="154"/>
      <c r="Z1155" s="154"/>
      <c r="AA1155" s="154"/>
      <c r="AB1155" s="154"/>
      <c r="AC1155" s="154"/>
      <c r="AD1155" s="154"/>
      <c r="AE1155" s="154"/>
      <c r="AF1155" s="154"/>
      <c r="AG1155" s="154"/>
      <c r="AH1155" s="154"/>
      <c r="AI1155" s="154"/>
      <c r="AJ1155" s="154"/>
      <c r="AK1155" s="154"/>
      <c r="AL1155" s="154"/>
      <c r="AM1155" s="154"/>
      <c r="AN1155" s="154"/>
      <c r="AO1155" s="154"/>
      <c r="AP1155" s="154"/>
      <c r="AQ1155" s="154"/>
      <c r="AR1155" s="154"/>
      <c r="AS1155" s="154"/>
      <c r="AT1155" s="154"/>
      <c r="AU1155" s="154"/>
      <c r="AV1155" s="154"/>
      <c r="AW1155" s="154"/>
      <c r="AX1155" s="154"/>
      <c r="AY1155" s="154"/>
      <c r="AZ1155" s="154"/>
      <c r="BA1155" s="154"/>
      <c r="BB1155" s="154"/>
      <c r="BC1155" s="154"/>
      <c r="BD1155" s="154"/>
      <c r="BE1155" s="154"/>
      <c r="BF1155" s="154"/>
      <c r="BG1155" s="154"/>
      <c r="BH1155" s="154"/>
      <c r="BI1155" s="154"/>
      <c r="BJ1155" s="154"/>
      <c r="BK1155" s="154"/>
      <c r="BL1155" s="154"/>
      <c r="BM1155" s="154"/>
      <c r="BN1155" s="154"/>
      <c r="BO1155" s="154"/>
      <c r="BP1155" s="154"/>
      <c r="BQ1155" s="154"/>
      <c r="BR1155" s="154"/>
      <c r="BS1155" s="154"/>
      <c r="BT1155" s="154"/>
      <c r="BU1155" s="154"/>
      <c r="BV1155" s="154"/>
    </row>
    <row r="1156" spans="1:74" x14ac:dyDescent="0.25">
      <c r="A1156" s="154"/>
      <c r="B1156" s="154"/>
      <c r="C1156" s="154"/>
      <c r="D1156" s="154"/>
      <c r="E1156" s="154"/>
      <c r="F1156" s="154"/>
      <c r="G1156" s="154"/>
      <c r="H1156" s="154"/>
      <c r="I1156" s="154"/>
      <c r="J1156" s="154"/>
      <c r="K1156" s="154"/>
      <c r="L1156" s="154"/>
      <c r="M1156" s="154"/>
      <c r="N1156" s="154"/>
      <c r="O1156" s="154"/>
      <c r="P1156" s="154"/>
      <c r="Q1156" s="154"/>
      <c r="R1156" s="154"/>
      <c r="S1156" s="154"/>
      <c r="T1156" s="154"/>
      <c r="U1156" s="154"/>
      <c r="V1156" s="154"/>
      <c r="W1156" s="154"/>
      <c r="X1156" s="154"/>
      <c r="Y1156" s="154"/>
      <c r="Z1156" s="154"/>
      <c r="AA1156" s="154"/>
      <c r="AB1156" s="154"/>
      <c r="AC1156" s="154"/>
      <c r="AD1156" s="154"/>
      <c r="AE1156" s="154"/>
      <c r="AF1156" s="154"/>
      <c r="AG1156" s="154"/>
      <c r="AH1156" s="154"/>
      <c r="AI1156" s="154"/>
      <c r="AJ1156" s="154"/>
      <c r="AK1156" s="154"/>
      <c r="AL1156" s="154"/>
      <c r="AM1156" s="154"/>
      <c r="AN1156" s="154"/>
      <c r="AO1156" s="154"/>
      <c r="AP1156" s="154"/>
      <c r="AQ1156" s="154"/>
      <c r="AR1156" s="154"/>
      <c r="AS1156" s="154"/>
      <c r="AT1156" s="154"/>
      <c r="AU1156" s="154"/>
      <c r="AV1156" s="154"/>
      <c r="AW1156" s="154"/>
      <c r="AX1156" s="154"/>
      <c r="AY1156" s="154"/>
      <c r="AZ1156" s="154"/>
      <c r="BA1156" s="154"/>
      <c r="BB1156" s="154"/>
      <c r="BC1156" s="154"/>
      <c r="BD1156" s="154"/>
      <c r="BE1156" s="154"/>
      <c r="BF1156" s="154"/>
      <c r="BG1156" s="154"/>
      <c r="BH1156" s="154"/>
      <c r="BI1156" s="154"/>
      <c r="BJ1156" s="154"/>
      <c r="BK1156" s="154"/>
      <c r="BL1156" s="154"/>
      <c r="BM1156" s="154"/>
      <c r="BN1156" s="154"/>
      <c r="BO1156" s="154"/>
      <c r="BP1156" s="154"/>
      <c r="BQ1156" s="154"/>
      <c r="BR1156" s="154"/>
      <c r="BS1156" s="154"/>
      <c r="BT1156" s="154"/>
      <c r="BU1156" s="154"/>
      <c r="BV1156" s="154"/>
    </row>
    <row r="1157" spans="1:74" x14ac:dyDescent="0.25">
      <c r="A1157" s="154"/>
      <c r="B1157" s="154"/>
      <c r="C1157" s="154"/>
      <c r="D1157" s="154"/>
      <c r="E1157" s="154"/>
      <c r="F1157" s="154"/>
      <c r="G1157" s="154"/>
      <c r="H1157" s="154"/>
      <c r="I1157" s="154"/>
      <c r="J1157" s="154"/>
      <c r="K1157" s="154"/>
      <c r="L1157" s="154"/>
      <c r="M1157" s="154"/>
      <c r="N1157" s="154"/>
      <c r="O1157" s="154"/>
      <c r="P1157" s="154"/>
      <c r="Q1157" s="154"/>
      <c r="R1157" s="154"/>
      <c r="S1157" s="154"/>
      <c r="T1157" s="154"/>
      <c r="U1157" s="154"/>
      <c r="V1157" s="154"/>
      <c r="W1157" s="154"/>
      <c r="X1157" s="154"/>
      <c r="Y1157" s="154"/>
      <c r="Z1157" s="154"/>
      <c r="AA1157" s="154"/>
      <c r="AB1157" s="154"/>
      <c r="AC1157" s="154"/>
      <c r="AD1157" s="154"/>
      <c r="AE1157" s="154"/>
      <c r="AF1157" s="154"/>
      <c r="AG1157" s="154"/>
      <c r="AH1157" s="154"/>
      <c r="AI1157" s="154"/>
      <c r="AJ1157" s="154"/>
      <c r="AK1157" s="154"/>
      <c r="AL1157" s="154"/>
      <c r="AM1157" s="154"/>
      <c r="AN1157" s="154"/>
      <c r="AO1157" s="154"/>
      <c r="AP1157" s="154"/>
      <c r="AQ1157" s="154"/>
      <c r="AR1157" s="154"/>
      <c r="AS1157" s="154"/>
      <c r="AT1157" s="154"/>
      <c r="AU1157" s="154"/>
      <c r="AV1157" s="154"/>
      <c r="AW1157" s="154"/>
      <c r="AX1157" s="154"/>
      <c r="AY1157" s="154"/>
      <c r="AZ1157" s="154"/>
      <c r="BA1157" s="154"/>
      <c r="BB1157" s="154"/>
      <c r="BC1157" s="154"/>
      <c r="BD1157" s="154"/>
      <c r="BE1157" s="154"/>
      <c r="BF1157" s="154"/>
      <c r="BG1157" s="154"/>
      <c r="BH1157" s="154"/>
      <c r="BI1157" s="154"/>
      <c r="BJ1157" s="154"/>
      <c r="BK1157" s="154"/>
      <c r="BL1157" s="154"/>
      <c r="BM1157" s="154"/>
      <c r="BN1157" s="154"/>
      <c r="BO1157" s="154"/>
      <c r="BP1157" s="154"/>
      <c r="BQ1157" s="154"/>
      <c r="BR1157" s="154"/>
      <c r="BS1157" s="154"/>
      <c r="BT1157" s="154"/>
      <c r="BU1157" s="154"/>
      <c r="BV1157" s="154"/>
    </row>
    <row r="1158" spans="1:74" x14ac:dyDescent="0.25">
      <c r="A1158" s="154"/>
      <c r="B1158" s="154"/>
      <c r="C1158" s="154"/>
      <c r="D1158" s="154"/>
      <c r="E1158" s="154"/>
      <c r="F1158" s="154"/>
      <c r="G1158" s="154"/>
      <c r="H1158" s="154"/>
      <c r="I1158" s="154"/>
      <c r="J1158" s="154"/>
      <c r="K1158" s="154"/>
      <c r="L1158" s="154"/>
      <c r="M1158" s="154"/>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4"/>
      <c r="AL1158" s="154"/>
      <c r="AM1158" s="154"/>
      <c r="AN1158" s="154"/>
      <c r="AO1158" s="154"/>
      <c r="AP1158" s="154"/>
      <c r="AQ1158" s="154"/>
      <c r="AR1158" s="154"/>
      <c r="AS1158" s="154"/>
      <c r="AT1158" s="154"/>
      <c r="AU1158" s="154"/>
      <c r="AV1158" s="154"/>
      <c r="AW1158" s="154"/>
      <c r="AX1158" s="154"/>
      <c r="AY1158" s="154"/>
      <c r="AZ1158" s="154"/>
      <c r="BA1158" s="154"/>
      <c r="BB1158" s="154"/>
      <c r="BC1158" s="154"/>
      <c r="BD1158" s="154"/>
      <c r="BE1158" s="154"/>
      <c r="BF1158" s="154"/>
      <c r="BG1158" s="154"/>
      <c r="BH1158" s="154"/>
      <c r="BI1158" s="154"/>
      <c r="BJ1158" s="154"/>
      <c r="BK1158" s="154"/>
      <c r="BL1158" s="154"/>
      <c r="BM1158" s="154"/>
      <c r="BN1158" s="154"/>
      <c r="BO1158" s="154"/>
      <c r="BP1158" s="154"/>
      <c r="BQ1158" s="154"/>
      <c r="BR1158" s="154"/>
      <c r="BS1158" s="154"/>
      <c r="BT1158" s="154"/>
      <c r="BU1158" s="154"/>
      <c r="BV1158" s="154"/>
    </row>
    <row r="1159" spans="1:74" x14ac:dyDescent="0.25">
      <c r="A1159" s="154"/>
      <c r="B1159" s="154"/>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4"/>
      <c r="AL1159" s="154"/>
      <c r="AM1159" s="154"/>
      <c r="AN1159" s="154"/>
      <c r="AO1159" s="154"/>
      <c r="AP1159" s="154"/>
      <c r="AQ1159" s="154"/>
      <c r="AR1159" s="154"/>
      <c r="AS1159" s="154"/>
      <c r="AT1159" s="154"/>
      <c r="AU1159" s="154"/>
      <c r="AV1159" s="154"/>
      <c r="AW1159" s="154"/>
      <c r="AX1159" s="154"/>
      <c r="AY1159" s="154"/>
      <c r="AZ1159" s="154"/>
      <c r="BA1159" s="154"/>
      <c r="BB1159" s="154"/>
      <c r="BC1159" s="154"/>
      <c r="BD1159" s="154"/>
      <c r="BE1159" s="154"/>
      <c r="BF1159" s="154"/>
      <c r="BG1159" s="154"/>
      <c r="BH1159" s="154"/>
      <c r="BI1159" s="154"/>
      <c r="BJ1159" s="154"/>
      <c r="BK1159" s="154"/>
      <c r="BL1159" s="154"/>
      <c r="BM1159" s="154"/>
      <c r="BN1159" s="154"/>
      <c r="BO1159" s="154"/>
      <c r="BP1159" s="154"/>
      <c r="BQ1159" s="154"/>
      <c r="BR1159" s="154"/>
      <c r="BS1159" s="154"/>
      <c r="BT1159" s="154"/>
      <c r="BU1159" s="154"/>
      <c r="BV1159" s="154"/>
    </row>
    <row r="1160" spans="1:74" x14ac:dyDescent="0.25">
      <c r="A1160" s="154"/>
      <c r="B1160" s="154"/>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4"/>
      <c r="AL1160" s="154"/>
      <c r="AM1160" s="154"/>
      <c r="AN1160" s="154"/>
      <c r="AO1160" s="154"/>
      <c r="AP1160" s="154"/>
      <c r="AQ1160" s="154"/>
      <c r="AR1160" s="154"/>
      <c r="AS1160" s="154"/>
      <c r="AT1160" s="154"/>
      <c r="AU1160" s="154"/>
      <c r="AV1160" s="154"/>
      <c r="AW1160" s="154"/>
      <c r="AX1160" s="154"/>
      <c r="AY1160" s="154"/>
      <c r="AZ1160" s="154"/>
      <c r="BA1160" s="154"/>
      <c r="BB1160" s="154"/>
      <c r="BC1160" s="154"/>
      <c r="BD1160" s="154"/>
      <c r="BE1160" s="154"/>
      <c r="BF1160" s="154"/>
      <c r="BG1160" s="154"/>
      <c r="BH1160" s="154"/>
      <c r="BI1160" s="154"/>
      <c r="BJ1160" s="154"/>
      <c r="BK1160" s="154"/>
      <c r="BL1160" s="154"/>
      <c r="BM1160" s="154"/>
      <c r="BN1160" s="154"/>
      <c r="BO1160" s="154"/>
      <c r="BP1160" s="154"/>
      <c r="BQ1160" s="154"/>
      <c r="BR1160" s="154"/>
      <c r="BS1160" s="154"/>
      <c r="BT1160" s="154"/>
      <c r="BU1160" s="154"/>
      <c r="BV1160" s="154"/>
    </row>
    <row r="1161" spans="1:74" x14ac:dyDescent="0.25">
      <c r="A1161" s="154"/>
      <c r="B1161" s="154"/>
      <c r="C1161" s="154"/>
      <c r="D1161" s="154"/>
      <c r="E1161" s="154"/>
      <c r="F1161" s="154"/>
      <c r="G1161" s="154"/>
      <c r="H1161" s="154"/>
      <c r="I1161" s="154"/>
      <c r="J1161" s="154"/>
      <c r="K1161" s="154"/>
      <c r="L1161" s="154"/>
      <c r="M1161" s="154"/>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4"/>
      <c r="AK1161" s="154"/>
      <c r="AL1161" s="154"/>
      <c r="AM1161" s="154"/>
      <c r="AN1161" s="154"/>
      <c r="AO1161" s="154"/>
      <c r="AP1161" s="154"/>
      <c r="AQ1161" s="154"/>
      <c r="AR1161" s="154"/>
      <c r="AS1161" s="154"/>
      <c r="AT1161" s="154"/>
      <c r="AU1161" s="154"/>
      <c r="AV1161" s="154"/>
      <c r="AW1161" s="154"/>
      <c r="AX1161" s="154"/>
      <c r="AY1161" s="154"/>
      <c r="AZ1161" s="154"/>
      <c r="BA1161" s="154"/>
      <c r="BB1161" s="154"/>
      <c r="BC1161" s="154"/>
      <c r="BD1161" s="154"/>
      <c r="BE1161" s="154"/>
      <c r="BF1161" s="154"/>
      <c r="BG1161" s="154"/>
      <c r="BH1161" s="154"/>
      <c r="BI1161" s="154"/>
      <c r="BJ1161" s="154"/>
      <c r="BK1161" s="154"/>
      <c r="BL1161" s="154"/>
      <c r="BM1161" s="154"/>
      <c r="BN1161" s="154"/>
      <c r="BO1161" s="154"/>
      <c r="BP1161" s="154"/>
      <c r="BQ1161" s="154"/>
      <c r="BR1161" s="154"/>
      <c r="BS1161" s="154"/>
      <c r="BT1161" s="154"/>
      <c r="BU1161" s="154"/>
      <c r="BV1161" s="154"/>
    </row>
    <row r="1162" spans="1:74" x14ac:dyDescent="0.25">
      <c r="A1162" s="154"/>
      <c r="B1162" s="154"/>
      <c r="C1162" s="154"/>
      <c r="D1162" s="154"/>
      <c r="E1162" s="154"/>
      <c r="F1162" s="154"/>
      <c r="G1162" s="154"/>
      <c r="H1162" s="154"/>
      <c r="I1162" s="154"/>
      <c r="J1162" s="154"/>
      <c r="K1162" s="154"/>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4"/>
      <c r="AL1162" s="154"/>
      <c r="AM1162" s="154"/>
      <c r="AN1162" s="154"/>
      <c r="AO1162" s="154"/>
      <c r="AP1162" s="154"/>
      <c r="AQ1162" s="154"/>
      <c r="AR1162" s="154"/>
      <c r="AS1162" s="154"/>
      <c r="AT1162" s="154"/>
      <c r="AU1162" s="154"/>
      <c r="AV1162" s="154"/>
      <c r="AW1162" s="154"/>
      <c r="AX1162" s="154"/>
      <c r="AY1162" s="154"/>
      <c r="AZ1162" s="154"/>
      <c r="BA1162" s="154"/>
      <c r="BB1162" s="154"/>
      <c r="BC1162" s="154"/>
      <c r="BD1162" s="154"/>
      <c r="BE1162" s="154"/>
      <c r="BF1162" s="154"/>
      <c r="BG1162" s="154"/>
      <c r="BH1162" s="154"/>
      <c r="BI1162" s="154"/>
      <c r="BJ1162" s="154"/>
      <c r="BK1162" s="154"/>
      <c r="BL1162" s="154"/>
      <c r="BM1162" s="154"/>
      <c r="BN1162" s="154"/>
      <c r="BO1162" s="154"/>
      <c r="BP1162" s="154"/>
      <c r="BQ1162" s="154"/>
      <c r="BR1162" s="154"/>
      <c r="BS1162" s="154"/>
      <c r="BT1162" s="154"/>
      <c r="BU1162" s="154"/>
      <c r="BV1162" s="154"/>
    </row>
    <row r="1163" spans="1:74" x14ac:dyDescent="0.25">
      <c r="A1163" s="154"/>
      <c r="B1163" s="154"/>
      <c r="C1163" s="154"/>
      <c r="D1163" s="154"/>
      <c r="E1163" s="154"/>
      <c r="F1163" s="154"/>
      <c r="G1163" s="154"/>
      <c r="H1163" s="154"/>
      <c r="I1163" s="154"/>
      <c r="J1163" s="154"/>
      <c r="K1163" s="154"/>
      <c r="L1163" s="154"/>
      <c r="M1163" s="154"/>
      <c r="N1163" s="154"/>
      <c r="O1163" s="154"/>
      <c r="P1163" s="154"/>
      <c r="Q1163" s="154"/>
      <c r="R1163" s="154"/>
      <c r="S1163" s="154"/>
      <c r="T1163" s="154"/>
      <c r="U1163" s="154"/>
      <c r="V1163" s="154"/>
      <c r="W1163" s="154"/>
      <c r="X1163" s="154"/>
      <c r="Y1163" s="154"/>
      <c r="Z1163" s="154"/>
      <c r="AA1163" s="154"/>
      <c r="AB1163" s="154"/>
      <c r="AC1163" s="154"/>
      <c r="AD1163" s="154"/>
      <c r="AE1163" s="154"/>
      <c r="AF1163" s="154"/>
      <c r="AG1163" s="154"/>
      <c r="AH1163" s="154"/>
      <c r="AI1163" s="154"/>
      <c r="AJ1163" s="154"/>
      <c r="AK1163" s="154"/>
      <c r="AL1163" s="154"/>
      <c r="AM1163" s="154"/>
      <c r="AN1163" s="154"/>
      <c r="AO1163" s="154"/>
      <c r="AP1163" s="154"/>
      <c r="AQ1163" s="154"/>
      <c r="AR1163" s="154"/>
      <c r="AS1163" s="154"/>
      <c r="AT1163" s="154"/>
      <c r="AU1163" s="154"/>
      <c r="AV1163" s="154"/>
      <c r="AW1163" s="154"/>
      <c r="AX1163" s="154"/>
      <c r="AY1163" s="154"/>
      <c r="AZ1163" s="154"/>
      <c r="BA1163" s="154"/>
      <c r="BB1163" s="154"/>
      <c r="BC1163" s="154"/>
      <c r="BD1163" s="154"/>
      <c r="BE1163" s="154"/>
      <c r="BF1163" s="154"/>
      <c r="BG1163" s="154"/>
      <c r="BH1163" s="154"/>
      <c r="BI1163" s="154"/>
      <c r="BJ1163" s="154"/>
      <c r="BK1163" s="154"/>
      <c r="BL1163" s="154"/>
      <c r="BM1163" s="154"/>
      <c r="BN1163" s="154"/>
      <c r="BO1163" s="154"/>
      <c r="BP1163" s="154"/>
      <c r="BQ1163" s="154"/>
      <c r="BR1163" s="154"/>
      <c r="BS1163" s="154"/>
      <c r="BT1163" s="154"/>
      <c r="BU1163" s="154"/>
      <c r="BV1163" s="154"/>
    </row>
    <row r="1164" spans="1:74" x14ac:dyDescent="0.25">
      <c r="A1164" s="154"/>
      <c r="B1164" s="154"/>
      <c r="C1164" s="154"/>
      <c r="D1164" s="154"/>
      <c r="E1164" s="154"/>
      <c r="F1164" s="154"/>
      <c r="G1164" s="154"/>
      <c r="H1164" s="154"/>
      <c r="I1164" s="154"/>
      <c r="J1164" s="154"/>
      <c r="K1164" s="154"/>
      <c r="L1164" s="154"/>
      <c r="M1164" s="154"/>
      <c r="N1164" s="154"/>
      <c r="O1164" s="154"/>
      <c r="P1164" s="154"/>
      <c r="Q1164" s="154"/>
      <c r="R1164" s="154"/>
      <c r="S1164" s="154"/>
      <c r="T1164" s="154"/>
      <c r="U1164" s="154"/>
      <c r="V1164" s="154"/>
      <c r="W1164" s="154"/>
      <c r="X1164" s="154"/>
      <c r="Y1164" s="154"/>
      <c r="Z1164" s="154"/>
      <c r="AA1164" s="154"/>
      <c r="AB1164" s="154"/>
      <c r="AC1164" s="154"/>
      <c r="AD1164" s="154"/>
      <c r="AE1164" s="154"/>
      <c r="AF1164" s="154"/>
      <c r="AG1164" s="154"/>
      <c r="AH1164" s="154"/>
      <c r="AI1164" s="154"/>
      <c r="AJ1164" s="154"/>
      <c r="AK1164" s="154"/>
      <c r="AL1164" s="154"/>
      <c r="AM1164" s="154"/>
      <c r="AN1164" s="154"/>
      <c r="AO1164" s="154"/>
      <c r="AP1164" s="154"/>
      <c r="AQ1164" s="154"/>
      <c r="AR1164" s="154"/>
      <c r="AS1164" s="154"/>
      <c r="AT1164" s="154"/>
      <c r="AU1164" s="154"/>
      <c r="AV1164" s="154"/>
      <c r="AW1164" s="154"/>
      <c r="AX1164" s="154"/>
      <c r="AY1164" s="154"/>
      <c r="AZ1164" s="154"/>
      <c r="BA1164" s="154"/>
      <c r="BB1164" s="154"/>
      <c r="BC1164" s="154"/>
      <c r="BD1164" s="154"/>
      <c r="BE1164" s="154"/>
      <c r="BF1164" s="154"/>
      <c r="BG1164" s="154"/>
      <c r="BH1164" s="154"/>
      <c r="BI1164" s="154"/>
      <c r="BJ1164" s="154"/>
      <c r="BK1164" s="154"/>
      <c r="BL1164" s="154"/>
      <c r="BM1164" s="154"/>
      <c r="BN1164" s="154"/>
      <c r="BO1164" s="154"/>
      <c r="BP1164" s="154"/>
      <c r="BQ1164" s="154"/>
      <c r="BR1164" s="154"/>
      <c r="BS1164" s="154"/>
      <c r="BT1164" s="154"/>
      <c r="BU1164" s="154"/>
      <c r="BV1164" s="154"/>
    </row>
    <row r="1165" spans="1:74" x14ac:dyDescent="0.25">
      <c r="A1165" s="154"/>
      <c r="B1165" s="154"/>
      <c r="C1165" s="154"/>
      <c r="D1165" s="154"/>
      <c r="E1165" s="154"/>
      <c r="F1165" s="154"/>
      <c r="G1165" s="154"/>
      <c r="H1165" s="154"/>
      <c r="I1165" s="154"/>
      <c r="J1165" s="154"/>
      <c r="K1165" s="154"/>
      <c r="L1165" s="154"/>
      <c r="M1165" s="154"/>
      <c r="N1165" s="154"/>
      <c r="O1165" s="154"/>
      <c r="P1165" s="154"/>
      <c r="Q1165" s="154"/>
      <c r="R1165" s="154"/>
      <c r="S1165" s="154"/>
      <c r="T1165" s="154"/>
      <c r="U1165" s="154"/>
      <c r="V1165" s="154"/>
      <c r="W1165" s="154"/>
      <c r="X1165" s="154"/>
      <c r="Y1165" s="154"/>
      <c r="Z1165" s="154"/>
      <c r="AA1165" s="154"/>
      <c r="AB1165" s="154"/>
      <c r="AC1165" s="154"/>
      <c r="AD1165" s="154"/>
      <c r="AE1165" s="154"/>
      <c r="AF1165" s="154"/>
      <c r="AG1165" s="154"/>
      <c r="AH1165" s="154"/>
      <c r="AI1165" s="154"/>
      <c r="AJ1165" s="154"/>
      <c r="AK1165" s="154"/>
      <c r="AL1165" s="154"/>
      <c r="AM1165" s="154"/>
      <c r="AN1165" s="154"/>
      <c r="AO1165" s="154"/>
      <c r="AP1165" s="154"/>
      <c r="AQ1165" s="154"/>
      <c r="AR1165" s="154"/>
      <c r="AS1165" s="154"/>
      <c r="AT1165" s="154"/>
      <c r="AU1165" s="154"/>
      <c r="AV1165" s="154"/>
      <c r="AW1165" s="154"/>
      <c r="AX1165" s="154"/>
      <c r="AY1165" s="154"/>
      <c r="AZ1165" s="154"/>
      <c r="BA1165" s="154"/>
      <c r="BB1165" s="154"/>
      <c r="BC1165" s="154"/>
      <c r="BD1165" s="154"/>
      <c r="BE1165" s="154"/>
      <c r="BF1165" s="154"/>
      <c r="BG1165" s="154"/>
      <c r="BH1165" s="154"/>
      <c r="BI1165" s="154"/>
      <c r="BJ1165" s="154"/>
      <c r="BK1165" s="154"/>
      <c r="BL1165" s="154"/>
      <c r="BM1165" s="154"/>
      <c r="BN1165" s="154"/>
      <c r="BO1165" s="154"/>
      <c r="BP1165" s="154"/>
      <c r="BQ1165" s="154"/>
      <c r="BR1165" s="154"/>
      <c r="BS1165" s="154"/>
      <c r="BT1165" s="154"/>
      <c r="BU1165" s="154"/>
      <c r="BV1165" s="154"/>
    </row>
    <row r="1166" spans="1:74" x14ac:dyDescent="0.25">
      <c r="A1166" s="154"/>
      <c r="B1166" s="154"/>
      <c r="C1166" s="154"/>
      <c r="D1166" s="154"/>
      <c r="E1166" s="154"/>
      <c r="F1166" s="154"/>
      <c r="G1166" s="154"/>
      <c r="H1166" s="154"/>
      <c r="I1166" s="154"/>
      <c r="J1166" s="154"/>
      <c r="K1166" s="154"/>
      <c r="L1166" s="154"/>
      <c r="M1166" s="154"/>
      <c r="N1166" s="154"/>
      <c r="O1166" s="154"/>
      <c r="P1166" s="154"/>
      <c r="Q1166" s="154"/>
      <c r="R1166" s="154"/>
      <c r="S1166" s="154"/>
      <c r="T1166" s="154"/>
      <c r="U1166" s="154"/>
      <c r="V1166" s="154"/>
      <c r="W1166" s="154"/>
      <c r="X1166" s="154"/>
      <c r="Y1166" s="154"/>
      <c r="Z1166" s="154"/>
      <c r="AA1166" s="154"/>
      <c r="AB1166" s="154"/>
      <c r="AC1166" s="154"/>
      <c r="AD1166" s="154"/>
      <c r="AE1166" s="154"/>
      <c r="AF1166" s="154"/>
      <c r="AG1166" s="154"/>
      <c r="AH1166" s="154"/>
      <c r="AI1166" s="154"/>
      <c r="AJ1166" s="154"/>
      <c r="AK1166" s="154"/>
      <c r="AL1166" s="154"/>
      <c r="AM1166" s="154"/>
      <c r="AN1166" s="154"/>
      <c r="AO1166" s="154"/>
      <c r="AP1166" s="154"/>
      <c r="AQ1166" s="154"/>
      <c r="AR1166" s="154"/>
      <c r="AS1166" s="154"/>
      <c r="AT1166" s="154"/>
      <c r="AU1166" s="154"/>
      <c r="AV1166" s="154"/>
      <c r="AW1166" s="154"/>
      <c r="AX1166" s="154"/>
      <c r="AY1166" s="154"/>
      <c r="AZ1166" s="154"/>
      <c r="BA1166" s="154"/>
      <c r="BB1166" s="154"/>
      <c r="BC1166" s="154"/>
      <c r="BD1166" s="154"/>
      <c r="BE1166" s="154"/>
      <c r="BF1166" s="154"/>
      <c r="BG1166" s="154"/>
      <c r="BH1166" s="154"/>
      <c r="BI1166" s="154"/>
      <c r="BJ1166" s="154"/>
      <c r="BK1166" s="154"/>
      <c r="BL1166" s="154"/>
      <c r="BM1166" s="154"/>
      <c r="BN1166" s="154"/>
      <c r="BO1166" s="154"/>
      <c r="BP1166" s="154"/>
      <c r="BQ1166" s="154"/>
      <c r="BR1166" s="154"/>
      <c r="BS1166" s="154"/>
      <c r="BT1166" s="154"/>
      <c r="BU1166" s="154"/>
      <c r="BV1166" s="154"/>
    </row>
    <row r="1167" spans="1:74" x14ac:dyDescent="0.25">
      <c r="A1167" s="154"/>
      <c r="B1167" s="154"/>
      <c r="C1167" s="154"/>
      <c r="D1167" s="154"/>
      <c r="E1167" s="154"/>
      <c r="F1167" s="154"/>
      <c r="G1167" s="154"/>
      <c r="H1167" s="154"/>
      <c r="I1167" s="154"/>
      <c r="J1167" s="154"/>
      <c r="K1167" s="154"/>
      <c r="L1167" s="154"/>
      <c r="M1167" s="154"/>
      <c r="N1167" s="154"/>
      <c r="O1167" s="154"/>
      <c r="P1167" s="154"/>
      <c r="Q1167" s="154"/>
      <c r="R1167" s="154"/>
      <c r="S1167" s="154"/>
      <c r="T1167" s="154"/>
      <c r="U1167" s="154"/>
      <c r="V1167" s="154"/>
      <c r="W1167" s="154"/>
      <c r="X1167" s="154"/>
      <c r="Y1167" s="154"/>
      <c r="Z1167" s="154"/>
      <c r="AA1167" s="154"/>
      <c r="AB1167" s="154"/>
      <c r="AC1167" s="154"/>
      <c r="AD1167" s="154"/>
      <c r="AE1167" s="154"/>
      <c r="AF1167" s="154"/>
      <c r="AG1167" s="154"/>
      <c r="AH1167" s="154"/>
      <c r="AI1167" s="154"/>
      <c r="AJ1167" s="154"/>
      <c r="AK1167" s="154"/>
      <c r="AL1167" s="154"/>
      <c r="AM1167" s="154"/>
      <c r="AN1167" s="154"/>
      <c r="AO1167" s="154"/>
      <c r="AP1167" s="154"/>
      <c r="AQ1167" s="154"/>
      <c r="AR1167" s="154"/>
      <c r="AS1167" s="154"/>
      <c r="AT1167" s="154"/>
      <c r="AU1167" s="154"/>
      <c r="AV1167" s="154"/>
      <c r="AW1167" s="154"/>
      <c r="AX1167" s="154"/>
      <c r="AY1167" s="154"/>
      <c r="AZ1167" s="154"/>
      <c r="BA1167" s="154"/>
      <c r="BB1167" s="154"/>
      <c r="BC1167" s="154"/>
      <c r="BD1167" s="154"/>
      <c r="BE1167" s="154"/>
      <c r="BF1167" s="154"/>
      <c r="BG1167" s="154"/>
      <c r="BH1167" s="154"/>
      <c r="BI1167" s="154"/>
      <c r="BJ1167" s="154"/>
      <c r="BK1167" s="154"/>
      <c r="BL1167" s="154"/>
      <c r="BM1167" s="154"/>
      <c r="BN1167" s="154"/>
      <c r="BO1167" s="154"/>
      <c r="BP1167" s="154"/>
      <c r="BQ1167" s="154"/>
      <c r="BR1167" s="154"/>
      <c r="BS1167" s="154"/>
      <c r="BT1167" s="154"/>
      <c r="BU1167" s="154"/>
      <c r="BV1167" s="154"/>
    </row>
    <row r="1168" spans="1:74" x14ac:dyDescent="0.25">
      <c r="A1168" s="154"/>
      <c r="B1168" s="154"/>
      <c r="C1168" s="154"/>
      <c r="D1168" s="154"/>
      <c r="E1168" s="154"/>
      <c r="F1168" s="154"/>
      <c r="G1168" s="154"/>
      <c r="H1168" s="154"/>
      <c r="I1168" s="154"/>
      <c r="J1168" s="154"/>
      <c r="K1168" s="154"/>
      <c r="L1168" s="154"/>
      <c r="M1168" s="154"/>
      <c r="N1168" s="154"/>
      <c r="O1168" s="154"/>
      <c r="P1168" s="154"/>
      <c r="Q1168" s="154"/>
      <c r="R1168" s="154"/>
      <c r="S1168" s="154"/>
      <c r="T1168" s="154"/>
      <c r="U1168" s="154"/>
      <c r="V1168" s="154"/>
      <c r="W1168" s="154"/>
      <c r="X1168" s="154"/>
      <c r="Y1168" s="154"/>
      <c r="Z1168" s="154"/>
      <c r="AA1168" s="154"/>
      <c r="AB1168" s="154"/>
      <c r="AC1168" s="154"/>
      <c r="AD1168" s="154"/>
      <c r="AE1168" s="154"/>
      <c r="AF1168" s="154"/>
      <c r="AG1168" s="154"/>
      <c r="AH1168" s="154"/>
      <c r="AI1168" s="154"/>
      <c r="AJ1168" s="154"/>
      <c r="AK1168" s="154"/>
      <c r="AL1168" s="154"/>
      <c r="AM1168" s="154"/>
      <c r="AN1168" s="154"/>
      <c r="AO1168" s="154"/>
      <c r="AP1168" s="154"/>
      <c r="AQ1168" s="154"/>
      <c r="AR1168" s="154"/>
      <c r="AS1168" s="154"/>
      <c r="AT1168" s="154"/>
      <c r="AU1168" s="154"/>
      <c r="AV1168" s="154"/>
      <c r="AW1168" s="154"/>
      <c r="AX1168" s="154"/>
      <c r="AY1168" s="154"/>
      <c r="AZ1168" s="154"/>
      <c r="BA1168" s="154"/>
      <c r="BB1168" s="154"/>
      <c r="BC1168" s="154"/>
      <c r="BD1168" s="154"/>
      <c r="BE1168" s="154"/>
      <c r="BF1168" s="154"/>
      <c r="BG1168" s="154"/>
      <c r="BH1168" s="154"/>
      <c r="BI1168" s="154"/>
      <c r="BJ1168" s="154"/>
      <c r="BK1168" s="154"/>
      <c r="BL1168" s="154"/>
      <c r="BM1168" s="154"/>
      <c r="BN1168" s="154"/>
      <c r="BO1168" s="154"/>
      <c r="BP1168" s="154"/>
      <c r="BQ1168" s="154"/>
      <c r="BR1168" s="154"/>
      <c r="BS1168" s="154"/>
      <c r="BT1168" s="154"/>
      <c r="BU1168" s="154"/>
      <c r="BV1168" s="154"/>
    </row>
    <row r="1169" spans="1:74" x14ac:dyDescent="0.25">
      <c r="A1169" s="154"/>
      <c r="B1169" s="154"/>
      <c r="C1169" s="154"/>
      <c r="D1169" s="154"/>
      <c r="E1169" s="154"/>
      <c r="F1169" s="154"/>
      <c r="G1169" s="154"/>
      <c r="H1169" s="154"/>
      <c r="I1169" s="154"/>
      <c r="J1169" s="154"/>
      <c r="K1169" s="154"/>
      <c r="L1169" s="154"/>
      <c r="M1169" s="154"/>
      <c r="N1169" s="154"/>
      <c r="O1169" s="154"/>
      <c r="P1169" s="154"/>
      <c r="Q1169" s="154"/>
      <c r="R1169" s="154"/>
      <c r="S1169" s="154"/>
      <c r="T1169" s="154"/>
      <c r="U1169" s="154"/>
      <c r="V1169" s="154"/>
      <c r="W1169" s="154"/>
      <c r="X1169" s="154"/>
      <c r="Y1169" s="154"/>
      <c r="Z1169" s="154"/>
      <c r="AA1169" s="154"/>
      <c r="AB1169" s="154"/>
      <c r="AC1169" s="154"/>
      <c r="AD1169" s="154"/>
      <c r="AE1169" s="154"/>
      <c r="AF1169" s="154"/>
      <c r="AG1169" s="154"/>
      <c r="AH1169" s="154"/>
      <c r="AI1169" s="154"/>
      <c r="AJ1169" s="154"/>
      <c r="AK1169" s="154"/>
      <c r="AL1169" s="154"/>
      <c r="AM1169" s="154"/>
      <c r="AN1169" s="154"/>
      <c r="AO1169" s="154"/>
      <c r="AP1169" s="154"/>
      <c r="AQ1169" s="154"/>
      <c r="AR1169" s="154"/>
      <c r="AS1169" s="154"/>
      <c r="AT1169" s="154"/>
      <c r="AU1169" s="154"/>
      <c r="AV1169" s="154"/>
      <c r="AW1169" s="154"/>
      <c r="AX1169" s="154"/>
      <c r="AY1169" s="154"/>
      <c r="AZ1169" s="154"/>
      <c r="BA1169" s="154"/>
      <c r="BB1169" s="154"/>
      <c r="BC1169" s="154"/>
      <c r="BD1169" s="154"/>
      <c r="BE1169" s="154"/>
      <c r="BF1169" s="154"/>
      <c r="BG1169" s="154"/>
      <c r="BH1169" s="154"/>
      <c r="BI1169" s="154"/>
      <c r="BJ1169" s="154"/>
      <c r="BK1169" s="154"/>
      <c r="BL1169" s="154"/>
      <c r="BM1169" s="154"/>
      <c r="BN1169" s="154"/>
      <c r="BO1169" s="154"/>
      <c r="BP1169" s="154"/>
      <c r="BQ1169" s="154"/>
      <c r="BR1169" s="154"/>
      <c r="BS1169" s="154"/>
      <c r="BT1169" s="154"/>
      <c r="BU1169" s="154"/>
      <c r="BV1169" s="154"/>
    </row>
    <row r="1170" spans="1:74" x14ac:dyDescent="0.25">
      <c r="A1170" s="154"/>
      <c r="B1170" s="154"/>
      <c r="C1170" s="154"/>
      <c r="D1170" s="154"/>
      <c r="E1170" s="154"/>
      <c r="F1170" s="154"/>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4"/>
      <c r="AL1170" s="154"/>
      <c r="AM1170" s="154"/>
      <c r="AN1170" s="154"/>
      <c r="AO1170" s="154"/>
      <c r="AP1170" s="154"/>
      <c r="AQ1170" s="154"/>
      <c r="AR1170" s="154"/>
      <c r="AS1170" s="154"/>
      <c r="AT1170" s="154"/>
      <c r="AU1170" s="154"/>
      <c r="AV1170" s="154"/>
      <c r="AW1170" s="154"/>
      <c r="AX1170" s="154"/>
      <c r="AY1170" s="154"/>
      <c r="AZ1170" s="154"/>
      <c r="BA1170" s="154"/>
      <c r="BB1170" s="154"/>
      <c r="BC1170" s="154"/>
      <c r="BD1170" s="154"/>
      <c r="BE1170" s="154"/>
      <c r="BF1170" s="154"/>
      <c r="BG1170" s="154"/>
      <c r="BH1170" s="154"/>
      <c r="BI1170" s="154"/>
      <c r="BJ1170" s="154"/>
      <c r="BK1170" s="154"/>
      <c r="BL1170" s="154"/>
      <c r="BM1170" s="154"/>
      <c r="BN1170" s="154"/>
      <c r="BO1170" s="154"/>
      <c r="BP1170" s="154"/>
      <c r="BQ1170" s="154"/>
      <c r="BR1170" s="154"/>
      <c r="BS1170" s="154"/>
      <c r="BT1170" s="154"/>
      <c r="BU1170" s="154"/>
      <c r="BV1170" s="154"/>
    </row>
    <row r="1171" spans="1:74" x14ac:dyDescent="0.25">
      <c r="A1171" s="154"/>
      <c r="B1171" s="154"/>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4"/>
      <c r="AL1171" s="154"/>
      <c r="AM1171" s="154"/>
      <c r="AN1171" s="154"/>
      <c r="AO1171" s="154"/>
      <c r="AP1171" s="154"/>
      <c r="AQ1171" s="154"/>
      <c r="AR1171" s="154"/>
      <c r="AS1171" s="154"/>
      <c r="AT1171" s="154"/>
      <c r="AU1171" s="154"/>
      <c r="AV1171" s="154"/>
      <c r="AW1171" s="154"/>
      <c r="AX1171" s="154"/>
      <c r="AY1171" s="154"/>
      <c r="AZ1171" s="154"/>
      <c r="BA1171" s="154"/>
      <c r="BB1171" s="154"/>
      <c r="BC1171" s="154"/>
      <c r="BD1171" s="154"/>
      <c r="BE1171" s="154"/>
      <c r="BF1171" s="154"/>
      <c r="BG1171" s="154"/>
      <c r="BH1171" s="154"/>
      <c r="BI1171" s="154"/>
      <c r="BJ1171" s="154"/>
      <c r="BK1171" s="154"/>
      <c r="BL1171" s="154"/>
      <c r="BM1171" s="154"/>
      <c r="BN1171" s="154"/>
      <c r="BO1171" s="154"/>
      <c r="BP1171" s="154"/>
      <c r="BQ1171" s="154"/>
      <c r="BR1171" s="154"/>
      <c r="BS1171" s="154"/>
      <c r="BT1171" s="154"/>
      <c r="BU1171" s="154"/>
      <c r="BV1171" s="154"/>
    </row>
    <row r="1172" spans="1:74" x14ac:dyDescent="0.25">
      <c r="A1172" s="154"/>
      <c r="B1172" s="154"/>
      <c r="C1172" s="154"/>
      <c r="D1172" s="154"/>
      <c r="E1172" s="154"/>
      <c r="F1172" s="154"/>
      <c r="G1172" s="154"/>
      <c r="H1172" s="154"/>
      <c r="I1172" s="154"/>
      <c r="J1172" s="154"/>
      <c r="K1172" s="154"/>
      <c r="L1172" s="154"/>
      <c r="M1172" s="154"/>
      <c r="N1172" s="154"/>
      <c r="O1172" s="154"/>
      <c r="P1172" s="154"/>
      <c r="Q1172" s="154"/>
      <c r="R1172" s="154"/>
      <c r="S1172" s="154"/>
      <c r="T1172" s="154"/>
      <c r="U1172" s="154"/>
      <c r="V1172" s="154"/>
      <c r="W1172" s="154"/>
      <c r="X1172" s="154"/>
      <c r="Y1172" s="154"/>
      <c r="Z1172" s="154"/>
      <c r="AA1172" s="154"/>
      <c r="AB1172" s="154"/>
      <c r="AC1172" s="154"/>
      <c r="AD1172" s="154"/>
      <c r="AE1172" s="154"/>
      <c r="AF1172" s="154"/>
      <c r="AG1172" s="154"/>
      <c r="AH1172" s="154"/>
      <c r="AI1172" s="154"/>
      <c r="AJ1172" s="154"/>
      <c r="AK1172" s="154"/>
      <c r="AL1172" s="154"/>
      <c r="AM1172" s="154"/>
      <c r="AN1172" s="154"/>
      <c r="AO1172" s="154"/>
      <c r="AP1172" s="154"/>
      <c r="AQ1172" s="154"/>
      <c r="AR1172" s="154"/>
      <c r="AS1172" s="154"/>
      <c r="AT1172" s="154"/>
      <c r="AU1172" s="154"/>
      <c r="AV1172" s="154"/>
      <c r="AW1172" s="154"/>
      <c r="AX1172" s="154"/>
      <c r="AY1172" s="154"/>
      <c r="AZ1172" s="154"/>
      <c r="BA1172" s="154"/>
      <c r="BB1172" s="154"/>
      <c r="BC1172" s="154"/>
      <c r="BD1172" s="154"/>
      <c r="BE1172" s="154"/>
      <c r="BF1172" s="154"/>
      <c r="BG1172" s="154"/>
      <c r="BH1172" s="154"/>
      <c r="BI1172" s="154"/>
      <c r="BJ1172" s="154"/>
      <c r="BK1172" s="154"/>
      <c r="BL1172" s="154"/>
      <c r="BM1172" s="154"/>
      <c r="BN1172" s="154"/>
      <c r="BO1172" s="154"/>
      <c r="BP1172" s="154"/>
      <c r="BQ1172" s="154"/>
      <c r="BR1172" s="154"/>
      <c r="BS1172" s="154"/>
      <c r="BT1172" s="154"/>
      <c r="BU1172" s="154"/>
      <c r="BV1172" s="154"/>
    </row>
    <row r="1173" spans="1:74" x14ac:dyDescent="0.25">
      <c r="A1173" s="154"/>
      <c r="B1173" s="154"/>
      <c r="C1173" s="154"/>
      <c r="D1173" s="154"/>
      <c r="E1173" s="154"/>
      <c r="F1173" s="154"/>
      <c r="G1173" s="154"/>
      <c r="H1173" s="154"/>
      <c r="I1173" s="154"/>
      <c r="J1173" s="154"/>
      <c r="K1173" s="154"/>
      <c r="L1173" s="154"/>
      <c r="M1173" s="154"/>
      <c r="N1173" s="154"/>
      <c r="O1173" s="154"/>
      <c r="P1173" s="154"/>
      <c r="Q1173" s="154"/>
      <c r="R1173" s="154"/>
      <c r="S1173" s="154"/>
      <c r="T1173" s="154"/>
      <c r="U1173" s="154"/>
      <c r="V1173" s="154"/>
      <c r="W1173" s="154"/>
      <c r="X1173" s="154"/>
      <c r="Y1173" s="154"/>
      <c r="Z1173" s="154"/>
      <c r="AA1173" s="154"/>
      <c r="AB1173" s="154"/>
      <c r="AC1173" s="154"/>
      <c r="AD1173" s="154"/>
      <c r="AE1173" s="154"/>
      <c r="AF1173" s="154"/>
      <c r="AG1173" s="154"/>
      <c r="AH1173" s="154"/>
      <c r="AI1173" s="154"/>
      <c r="AJ1173" s="154"/>
      <c r="AK1173" s="154"/>
      <c r="AL1173" s="154"/>
      <c r="AM1173" s="154"/>
      <c r="AN1173" s="154"/>
      <c r="AO1173" s="154"/>
      <c r="AP1173" s="154"/>
      <c r="AQ1173" s="154"/>
      <c r="AR1173" s="154"/>
      <c r="AS1173" s="154"/>
      <c r="AT1173" s="154"/>
      <c r="AU1173" s="154"/>
      <c r="AV1173" s="154"/>
      <c r="AW1173" s="154"/>
      <c r="AX1173" s="154"/>
      <c r="AY1173" s="154"/>
      <c r="AZ1173" s="154"/>
      <c r="BA1173" s="154"/>
      <c r="BB1173" s="154"/>
      <c r="BC1173" s="154"/>
      <c r="BD1173" s="154"/>
      <c r="BE1173" s="154"/>
      <c r="BF1173" s="154"/>
      <c r="BG1173" s="154"/>
      <c r="BH1173" s="154"/>
      <c r="BI1173" s="154"/>
      <c r="BJ1173" s="154"/>
      <c r="BK1173" s="154"/>
      <c r="BL1173" s="154"/>
      <c r="BM1173" s="154"/>
      <c r="BN1173" s="154"/>
      <c r="BO1173" s="154"/>
      <c r="BP1173" s="154"/>
      <c r="BQ1173" s="154"/>
      <c r="BR1173" s="154"/>
      <c r="BS1173" s="154"/>
      <c r="BT1173" s="154"/>
      <c r="BU1173" s="154"/>
      <c r="BV1173" s="154"/>
    </row>
    <row r="1174" spans="1:74" x14ac:dyDescent="0.25">
      <c r="A1174" s="154"/>
      <c r="B1174" s="154"/>
      <c r="C1174" s="154"/>
      <c r="D1174" s="154"/>
      <c r="E1174" s="154"/>
      <c r="F1174" s="154"/>
      <c r="G1174" s="154"/>
      <c r="H1174" s="154"/>
      <c r="I1174" s="154"/>
      <c r="J1174" s="154"/>
      <c r="K1174" s="154"/>
      <c r="L1174" s="154"/>
      <c r="M1174" s="154"/>
      <c r="N1174" s="154"/>
      <c r="O1174" s="154"/>
      <c r="P1174" s="154"/>
      <c r="Q1174" s="154"/>
      <c r="R1174" s="154"/>
      <c r="S1174" s="154"/>
      <c r="T1174" s="154"/>
      <c r="U1174" s="154"/>
      <c r="V1174" s="154"/>
      <c r="W1174" s="154"/>
      <c r="X1174" s="154"/>
      <c r="Y1174" s="154"/>
      <c r="Z1174" s="154"/>
      <c r="AA1174" s="154"/>
      <c r="AB1174" s="154"/>
      <c r="AC1174" s="154"/>
      <c r="AD1174" s="154"/>
      <c r="AE1174" s="154"/>
      <c r="AF1174" s="154"/>
      <c r="AG1174" s="154"/>
      <c r="AH1174" s="154"/>
      <c r="AI1174" s="154"/>
      <c r="AJ1174" s="154"/>
      <c r="AK1174" s="154"/>
      <c r="AL1174" s="154"/>
      <c r="AM1174" s="154"/>
      <c r="AN1174" s="154"/>
      <c r="AO1174" s="154"/>
      <c r="AP1174" s="154"/>
      <c r="AQ1174" s="154"/>
      <c r="AR1174" s="154"/>
      <c r="AS1174" s="154"/>
      <c r="AT1174" s="154"/>
      <c r="AU1174" s="154"/>
      <c r="AV1174" s="154"/>
      <c r="AW1174" s="154"/>
      <c r="AX1174" s="154"/>
      <c r="AY1174" s="154"/>
      <c r="AZ1174" s="154"/>
      <c r="BA1174" s="154"/>
      <c r="BB1174" s="154"/>
      <c r="BC1174" s="154"/>
      <c r="BD1174" s="154"/>
      <c r="BE1174" s="154"/>
      <c r="BF1174" s="154"/>
      <c r="BG1174" s="154"/>
      <c r="BH1174" s="154"/>
      <c r="BI1174" s="154"/>
      <c r="BJ1174" s="154"/>
      <c r="BK1174" s="154"/>
      <c r="BL1174" s="154"/>
      <c r="BM1174" s="154"/>
      <c r="BN1174" s="154"/>
      <c r="BO1174" s="154"/>
      <c r="BP1174" s="154"/>
      <c r="BQ1174" s="154"/>
      <c r="BR1174" s="154"/>
      <c r="BS1174" s="154"/>
      <c r="BT1174" s="154"/>
      <c r="BU1174" s="154"/>
      <c r="BV1174" s="154"/>
    </row>
    <row r="1175" spans="1:74" x14ac:dyDescent="0.25">
      <c r="A1175" s="154"/>
      <c r="B1175" s="154"/>
      <c r="C1175" s="154"/>
      <c r="D1175" s="154"/>
      <c r="E1175" s="154"/>
      <c r="F1175" s="154"/>
      <c r="G1175" s="154"/>
      <c r="H1175" s="154"/>
      <c r="I1175" s="154"/>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AN1175" s="154"/>
      <c r="AO1175" s="154"/>
      <c r="AP1175" s="154"/>
      <c r="AQ1175" s="154"/>
      <c r="AR1175" s="154"/>
      <c r="AS1175" s="154"/>
      <c r="AT1175" s="154"/>
      <c r="AU1175" s="154"/>
      <c r="AV1175" s="154"/>
      <c r="AW1175" s="154"/>
      <c r="AX1175" s="154"/>
      <c r="AY1175" s="154"/>
      <c r="AZ1175" s="154"/>
      <c r="BA1175" s="154"/>
      <c r="BB1175" s="154"/>
      <c r="BC1175" s="154"/>
      <c r="BD1175" s="154"/>
      <c r="BE1175" s="154"/>
      <c r="BF1175" s="154"/>
      <c r="BG1175" s="154"/>
      <c r="BH1175" s="154"/>
      <c r="BI1175" s="154"/>
      <c r="BJ1175" s="154"/>
      <c r="BK1175" s="154"/>
      <c r="BL1175" s="154"/>
      <c r="BM1175" s="154"/>
      <c r="BN1175" s="154"/>
      <c r="BO1175" s="154"/>
      <c r="BP1175" s="154"/>
      <c r="BQ1175" s="154"/>
      <c r="BR1175" s="154"/>
      <c r="BS1175" s="154"/>
      <c r="BT1175" s="154"/>
      <c r="BU1175" s="154"/>
      <c r="BV1175" s="154"/>
    </row>
    <row r="1176" spans="1:74" x14ac:dyDescent="0.25">
      <c r="A1176" s="154"/>
      <c r="B1176" s="154"/>
      <c r="C1176" s="154"/>
      <c r="D1176" s="154"/>
      <c r="E1176" s="154"/>
      <c r="F1176" s="154"/>
      <c r="G1176" s="154"/>
      <c r="H1176" s="154"/>
      <c r="I1176" s="154"/>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AN1176" s="154"/>
      <c r="AO1176" s="154"/>
      <c r="AP1176" s="154"/>
      <c r="AQ1176" s="154"/>
      <c r="AR1176" s="154"/>
      <c r="AS1176" s="154"/>
      <c r="AT1176" s="154"/>
      <c r="AU1176" s="154"/>
      <c r="AV1176" s="154"/>
      <c r="AW1176" s="154"/>
      <c r="AX1176" s="154"/>
      <c r="AY1176" s="154"/>
      <c r="AZ1176" s="154"/>
      <c r="BA1176" s="154"/>
      <c r="BB1176" s="154"/>
      <c r="BC1176" s="154"/>
      <c r="BD1176" s="154"/>
      <c r="BE1176" s="154"/>
      <c r="BF1176" s="154"/>
      <c r="BG1176" s="154"/>
      <c r="BH1176" s="154"/>
      <c r="BI1176" s="154"/>
      <c r="BJ1176" s="154"/>
      <c r="BK1176" s="154"/>
      <c r="BL1176" s="154"/>
      <c r="BM1176" s="154"/>
      <c r="BN1176" s="154"/>
      <c r="BO1176" s="154"/>
      <c r="BP1176" s="154"/>
      <c r="BQ1176" s="154"/>
      <c r="BR1176" s="154"/>
      <c r="BS1176" s="154"/>
      <c r="BT1176" s="154"/>
      <c r="BU1176" s="154"/>
      <c r="BV1176" s="154"/>
    </row>
    <row r="1177" spans="1:74" x14ac:dyDescent="0.25">
      <c r="A1177" s="154"/>
      <c r="B1177" s="154"/>
      <c r="C1177" s="154"/>
      <c r="D1177" s="154"/>
      <c r="E1177" s="154"/>
      <c r="F1177" s="154"/>
      <c r="G1177" s="154"/>
      <c r="H1177" s="154"/>
      <c r="I1177" s="154"/>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AN1177" s="154"/>
      <c r="AO1177" s="154"/>
      <c r="AP1177" s="154"/>
      <c r="AQ1177" s="154"/>
      <c r="AR1177" s="154"/>
      <c r="AS1177" s="154"/>
      <c r="AT1177" s="154"/>
      <c r="AU1177" s="154"/>
      <c r="AV1177" s="154"/>
      <c r="AW1177" s="154"/>
      <c r="AX1177" s="154"/>
      <c r="AY1177" s="154"/>
      <c r="AZ1177" s="154"/>
      <c r="BA1177" s="154"/>
      <c r="BB1177" s="154"/>
      <c r="BC1177" s="154"/>
      <c r="BD1177" s="154"/>
      <c r="BE1177" s="154"/>
      <c r="BF1177" s="154"/>
      <c r="BG1177" s="154"/>
      <c r="BH1177" s="154"/>
      <c r="BI1177" s="154"/>
      <c r="BJ1177" s="154"/>
      <c r="BK1177" s="154"/>
      <c r="BL1177" s="154"/>
      <c r="BM1177" s="154"/>
      <c r="BN1177" s="154"/>
      <c r="BO1177" s="154"/>
      <c r="BP1177" s="154"/>
      <c r="BQ1177" s="154"/>
      <c r="BR1177" s="154"/>
      <c r="BS1177" s="154"/>
      <c r="BT1177" s="154"/>
      <c r="BU1177" s="154"/>
      <c r="BV1177" s="154"/>
    </row>
    <row r="1178" spans="1:74" x14ac:dyDescent="0.25">
      <c r="A1178" s="154"/>
      <c r="B1178" s="154"/>
      <c r="C1178" s="154"/>
      <c r="D1178" s="154"/>
      <c r="E1178" s="154"/>
      <c r="F1178" s="154"/>
      <c r="G1178" s="154"/>
      <c r="H1178" s="154"/>
      <c r="I1178" s="154"/>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AN1178" s="154"/>
      <c r="AO1178" s="154"/>
      <c r="AP1178" s="154"/>
      <c r="AQ1178" s="154"/>
      <c r="AR1178" s="154"/>
      <c r="AS1178" s="154"/>
      <c r="AT1178" s="154"/>
      <c r="AU1178" s="154"/>
      <c r="AV1178" s="154"/>
      <c r="AW1178" s="154"/>
      <c r="AX1178" s="154"/>
      <c r="AY1178" s="154"/>
      <c r="AZ1178" s="154"/>
      <c r="BA1178" s="154"/>
      <c r="BB1178" s="154"/>
      <c r="BC1178" s="154"/>
      <c r="BD1178" s="154"/>
      <c r="BE1178" s="154"/>
      <c r="BF1178" s="154"/>
      <c r="BG1178" s="154"/>
      <c r="BH1178" s="154"/>
      <c r="BI1178" s="154"/>
      <c r="BJ1178" s="154"/>
      <c r="BK1178" s="154"/>
      <c r="BL1178" s="154"/>
      <c r="BM1178" s="154"/>
      <c r="BN1178" s="154"/>
      <c r="BO1178" s="154"/>
      <c r="BP1178" s="154"/>
      <c r="BQ1178" s="154"/>
      <c r="BR1178" s="154"/>
      <c r="BS1178" s="154"/>
      <c r="BT1178" s="154"/>
      <c r="BU1178" s="154"/>
      <c r="BV1178" s="154"/>
    </row>
    <row r="1179" spans="1:74" x14ac:dyDescent="0.25">
      <c r="A1179" s="154"/>
      <c r="B1179" s="154"/>
      <c r="C1179" s="154"/>
      <c r="D1179" s="154"/>
      <c r="E1179" s="154"/>
      <c r="F1179" s="154"/>
      <c r="G1179" s="154"/>
      <c r="H1179" s="154"/>
      <c r="I1179" s="154"/>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AN1179" s="154"/>
      <c r="AO1179" s="154"/>
      <c r="AP1179" s="154"/>
      <c r="AQ1179" s="154"/>
      <c r="AR1179" s="154"/>
      <c r="AS1179" s="154"/>
      <c r="AT1179" s="154"/>
      <c r="AU1179" s="154"/>
      <c r="AV1179" s="154"/>
      <c r="AW1179" s="154"/>
      <c r="AX1179" s="154"/>
      <c r="AY1179" s="154"/>
      <c r="AZ1179" s="154"/>
      <c r="BA1179" s="154"/>
      <c r="BB1179" s="154"/>
      <c r="BC1179" s="154"/>
      <c r="BD1179" s="154"/>
      <c r="BE1179" s="154"/>
      <c r="BF1179" s="154"/>
      <c r="BG1179" s="154"/>
      <c r="BH1179" s="154"/>
      <c r="BI1179" s="154"/>
      <c r="BJ1179" s="154"/>
      <c r="BK1179" s="154"/>
      <c r="BL1179" s="154"/>
      <c r="BM1179" s="154"/>
      <c r="BN1179" s="154"/>
      <c r="BO1179" s="154"/>
      <c r="BP1179" s="154"/>
      <c r="BQ1179" s="154"/>
      <c r="BR1179" s="154"/>
      <c r="BS1179" s="154"/>
      <c r="BT1179" s="154"/>
      <c r="BU1179" s="154"/>
      <c r="BV1179" s="154"/>
    </row>
    <row r="1180" spans="1:74" x14ac:dyDescent="0.25">
      <c r="A1180" s="154"/>
      <c r="B1180" s="154"/>
      <c r="C1180" s="154"/>
      <c r="D1180" s="154"/>
      <c r="E1180" s="154"/>
      <c r="F1180" s="154"/>
      <c r="G1180" s="154"/>
      <c r="H1180" s="154"/>
      <c r="I1180" s="154"/>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AN1180" s="154"/>
      <c r="AO1180" s="154"/>
      <c r="AP1180" s="154"/>
      <c r="AQ1180" s="154"/>
      <c r="AR1180" s="154"/>
      <c r="AS1180" s="154"/>
      <c r="AT1180" s="154"/>
      <c r="AU1180" s="154"/>
      <c r="AV1180" s="154"/>
      <c r="AW1180" s="154"/>
      <c r="AX1180" s="154"/>
      <c r="AY1180" s="154"/>
      <c r="AZ1180" s="154"/>
      <c r="BA1180" s="154"/>
      <c r="BB1180" s="154"/>
      <c r="BC1180" s="154"/>
      <c r="BD1180" s="154"/>
      <c r="BE1180" s="154"/>
      <c r="BF1180" s="154"/>
      <c r="BG1180" s="154"/>
      <c r="BH1180" s="154"/>
      <c r="BI1180" s="154"/>
      <c r="BJ1180" s="154"/>
      <c r="BK1180" s="154"/>
      <c r="BL1180" s="154"/>
      <c r="BM1180" s="154"/>
      <c r="BN1180" s="154"/>
      <c r="BO1180" s="154"/>
      <c r="BP1180" s="154"/>
      <c r="BQ1180" s="154"/>
      <c r="BR1180" s="154"/>
      <c r="BS1180" s="154"/>
      <c r="BT1180" s="154"/>
      <c r="BU1180" s="154"/>
      <c r="BV1180" s="154"/>
    </row>
    <row r="1181" spans="1:74" x14ac:dyDescent="0.25">
      <c r="A1181" s="154"/>
      <c r="B1181" s="154"/>
      <c r="C1181" s="154"/>
      <c r="D1181" s="154"/>
      <c r="E1181" s="154"/>
      <c r="F1181" s="154"/>
      <c r="G1181" s="154"/>
      <c r="H1181" s="154"/>
      <c r="I1181" s="154"/>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AN1181" s="154"/>
      <c r="AO1181" s="154"/>
      <c r="AP1181" s="154"/>
      <c r="AQ1181" s="154"/>
      <c r="AR1181" s="154"/>
      <c r="AS1181" s="154"/>
      <c r="AT1181" s="154"/>
      <c r="AU1181" s="154"/>
      <c r="AV1181" s="154"/>
      <c r="AW1181" s="154"/>
      <c r="AX1181" s="154"/>
      <c r="AY1181" s="154"/>
      <c r="AZ1181" s="154"/>
      <c r="BA1181" s="154"/>
      <c r="BB1181" s="154"/>
      <c r="BC1181" s="154"/>
      <c r="BD1181" s="154"/>
      <c r="BE1181" s="154"/>
      <c r="BF1181" s="154"/>
      <c r="BG1181" s="154"/>
      <c r="BH1181" s="154"/>
      <c r="BI1181" s="154"/>
      <c r="BJ1181" s="154"/>
      <c r="BK1181" s="154"/>
      <c r="BL1181" s="154"/>
      <c r="BM1181" s="154"/>
      <c r="BN1181" s="154"/>
      <c r="BO1181" s="154"/>
      <c r="BP1181" s="154"/>
      <c r="BQ1181" s="154"/>
      <c r="BR1181" s="154"/>
      <c r="BS1181" s="154"/>
      <c r="BT1181" s="154"/>
      <c r="BU1181" s="154"/>
      <c r="BV1181" s="154"/>
    </row>
    <row r="1182" spans="1:74" x14ac:dyDescent="0.25">
      <c r="A1182" s="154"/>
      <c r="B1182" s="154"/>
      <c r="C1182" s="154"/>
      <c r="D1182" s="154"/>
      <c r="E1182" s="154"/>
      <c r="F1182" s="154"/>
      <c r="G1182" s="154"/>
      <c r="H1182" s="154"/>
      <c r="I1182" s="154"/>
      <c r="J1182" s="154"/>
      <c r="K1182" s="154"/>
      <c r="L1182" s="154"/>
      <c r="M1182" s="154"/>
      <c r="N1182" s="154"/>
      <c r="O1182" s="154"/>
      <c r="P1182" s="154"/>
      <c r="Q1182" s="154"/>
      <c r="R1182" s="154"/>
      <c r="S1182" s="154"/>
      <c r="T1182" s="154"/>
      <c r="U1182" s="154"/>
      <c r="V1182" s="154"/>
      <c r="W1182" s="154"/>
      <c r="X1182" s="154"/>
      <c r="Y1182" s="154"/>
      <c r="Z1182" s="154"/>
      <c r="AA1182" s="154"/>
      <c r="AB1182" s="154"/>
      <c r="AC1182" s="154"/>
      <c r="AD1182" s="154"/>
      <c r="AE1182" s="154"/>
      <c r="AF1182" s="154"/>
      <c r="AG1182" s="154"/>
      <c r="AH1182" s="154"/>
      <c r="AI1182" s="154"/>
      <c r="AJ1182" s="154"/>
      <c r="AK1182" s="154"/>
      <c r="AL1182" s="154"/>
      <c r="AM1182" s="154"/>
      <c r="AN1182" s="154"/>
      <c r="AO1182" s="154"/>
      <c r="AP1182" s="154"/>
      <c r="AQ1182" s="154"/>
      <c r="AR1182" s="154"/>
      <c r="AS1182" s="154"/>
      <c r="AT1182" s="154"/>
      <c r="AU1182" s="154"/>
      <c r="AV1182" s="154"/>
      <c r="AW1182" s="154"/>
      <c r="AX1182" s="154"/>
      <c r="AY1182" s="154"/>
      <c r="AZ1182" s="154"/>
      <c r="BA1182" s="154"/>
      <c r="BB1182" s="154"/>
      <c r="BC1182" s="154"/>
      <c r="BD1182" s="154"/>
      <c r="BE1182" s="154"/>
      <c r="BF1182" s="154"/>
      <c r="BG1182" s="154"/>
      <c r="BH1182" s="154"/>
      <c r="BI1182" s="154"/>
      <c r="BJ1182" s="154"/>
      <c r="BK1182" s="154"/>
      <c r="BL1182" s="154"/>
      <c r="BM1182" s="154"/>
      <c r="BN1182" s="154"/>
      <c r="BO1182" s="154"/>
      <c r="BP1182" s="154"/>
      <c r="BQ1182" s="154"/>
      <c r="BR1182" s="154"/>
      <c r="BS1182" s="154"/>
      <c r="BT1182" s="154"/>
      <c r="BU1182" s="154"/>
      <c r="BV1182" s="154"/>
    </row>
    <row r="1183" spans="1:74" x14ac:dyDescent="0.25">
      <c r="A1183" s="154"/>
      <c r="B1183" s="154"/>
      <c r="C1183" s="154"/>
      <c r="D1183" s="154"/>
      <c r="E1183" s="154"/>
      <c r="F1183" s="154"/>
      <c r="G1183" s="154"/>
      <c r="H1183" s="154"/>
      <c r="I1183" s="154"/>
      <c r="J1183" s="154"/>
      <c r="K1183" s="154"/>
      <c r="L1183" s="154"/>
      <c r="M1183" s="154"/>
      <c r="N1183" s="154"/>
      <c r="O1183" s="154"/>
      <c r="P1183" s="154"/>
      <c r="Q1183" s="154"/>
      <c r="R1183" s="154"/>
      <c r="S1183" s="154"/>
      <c r="T1183" s="154"/>
      <c r="U1183" s="154"/>
      <c r="V1183" s="154"/>
      <c r="W1183" s="154"/>
      <c r="X1183" s="154"/>
      <c r="Y1183" s="154"/>
      <c r="Z1183" s="154"/>
      <c r="AA1183" s="154"/>
      <c r="AB1183" s="154"/>
      <c r="AC1183" s="154"/>
      <c r="AD1183" s="154"/>
      <c r="AE1183" s="154"/>
      <c r="AF1183" s="154"/>
      <c r="AG1183" s="154"/>
      <c r="AH1183" s="154"/>
      <c r="AI1183" s="154"/>
      <c r="AJ1183" s="154"/>
      <c r="AK1183" s="154"/>
      <c r="AL1183" s="154"/>
      <c r="AM1183" s="154"/>
      <c r="AN1183" s="154"/>
      <c r="AO1183" s="154"/>
      <c r="AP1183" s="154"/>
      <c r="AQ1183" s="154"/>
      <c r="AR1183" s="154"/>
      <c r="AS1183" s="154"/>
      <c r="AT1183" s="154"/>
      <c r="AU1183" s="154"/>
      <c r="AV1183" s="154"/>
      <c r="AW1183" s="154"/>
      <c r="AX1183" s="154"/>
      <c r="AY1183" s="154"/>
      <c r="AZ1183" s="154"/>
      <c r="BA1183" s="154"/>
      <c r="BB1183" s="154"/>
      <c r="BC1183" s="154"/>
      <c r="BD1183" s="154"/>
      <c r="BE1183" s="154"/>
      <c r="BF1183" s="154"/>
      <c r="BG1183" s="154"/>
      <c r="BH1183" s="154"/>
      <c r="BI1183" s="154"/>
      <c r="BJ1183" s="154"/>
      <c r="BK1183" s="154"/>
      <c r="BL1183" s="154"/>
      <c r="BM1183" s="154"/>
      <c r="BN1183" s="154"/>
      <c r="BO1183" s="154"/>
      <c r="BP1183" s="154"/>
      <c r="BQ1183" s="154"/>
      <c r="BR1183" s="154"/>
      <c r="BS1183" s="154"/>
      <c r="BT1183" s="154"/>
      <c r="BU1183" s="154"/>
      <c r="BV1183" s="154"/>
    </row>
    <row r="1184" spans="1:74" x14ac:dyDescent="0.25">
      <c r="A1184" s="154"/>
      <c r="B1184" s="154"/>
      <c r="C1184" s="154"/>
      <c r="D1184" s="154"/>
      <c r="E1184" s="154"/>
      <c r="F1184" s="154"/>
      <c r="G1184" s="154"/>
      <c r="H1184" s="154"/>
      <c r="I1184" s="154"/>
      <c r="J1184" s="154"/>
      <c r="K1184" s="154"/>
      <c r="L1184" s="154"/>
      <c r="M1184" s="154"/>
      <c r="N1184" s="154"/>
      <c r="O1184" s="154"/>
      <c r="P1184" s="154"/>
      <c r="Q1184" s="154"/>
      <c r="R1184" s="154"/>
      <c r="S1184" s="154"/>
      <c r="T1184" s="154"/>
      <c r="U1184" s="154"/>
      <c r="V1184" s="154"/>
      <c r="W1184" s="154"/>
      <c r="X1184" s="154"/>
      <c r="Y1184" s="154"/>
      <c r="Z1184" s="154"/>
      <c r="AA1184" s="154"/>
      <c r="AB1184" s="154"/>
      <c r="AC1184" s="154"/>
      <c r="AD1184" s="154"/>
      <c r="AE1184" s="154"/>
      <c r="AF1184" s="154"/>
      <c r="AG1184" s="154"/>
      <c r="AH1184" s="154"/>
      <c r="AI1184" s="154"/>
      <c r="AJ1184" s="154"/>
      <c r="AK1184" s="154"/>
      <c r="AL1184" s="154"/>
      <c r="AM1184" s="154"/>
      <c r="AN1184" s="154"/>
      <c r="AO1184" s="154"/>
      <c r="AP1184" s="154"/>
      <c r="AQ1184" s="154"/>
      <c r="AR1184" s="154"/>
      <c r="AS1184" s="154"/>
      <c r="AT1184" s="154"/>
      <c r="AU1184" s="154"/>
      <c r="AV1184" s="154"/>
      <c r="AW1184" s="154"/>
      <c r="AX1184" s="154"/>
      <c r="AY1184" s="154"/>
      <c r="AZ1184" s="154"/>
      <c r="BA1184" s="154"/>
      <c r="BB1184" s="154"/>
      <c r="BC1184" s="154"/>
      <c r="BD1184" s="154"/>
      <c r="BE1184" s="154"/>
      <c r="BF1184" s="154"/>
      <c r="BG1184" s="154"/>
      <c r="BH1184" s="154"/>
      <c r="BI1184" s="154"/>
      <c r="BJ1184" s="154"/>
      <c r="BK1184" s="154"/>
      <c r="BL1184" s="154"/>
      <c r="BM1184" s="154"/>
      <c r="BN1184" s="154"/>
      <c r="BO1184" s="154"/>
      <c r="BP1184" s="154"/>
      <c r="BQ1184" s="154"/>
      <c r="BR1184" s="154"/>
      <c r="BS1184" s="154"/>
      <c r="BT1184" s="154"/>
      <c r="BU1184" s="154"/>
      <c r="BV1184" s="154"/>
    </row>
    <row r="1185" spans="1:74" x14ac:dyDescent="0.25">
      <c r="A1185" s="154"/>
      <c r="B1185" s="154"/>
      <c r="C1185" s="154"/>
      <c r="D1185" s="154"/>
      <c r="E1185" s="154"/>
      <c r="F1185" s="154"/>
      <c r="G1185" s="154"/>
      <c r="H1185" s="154"/>
      <c r="I1185" s="154"/>
      <c r="J1185" s="154"/>
      <c r="K1185" s="154"/>
      <c r="L1185" s="154"/>
      <c r="M1185" s="154"/>
      <c r="N1185" s="154"/>
      <c r="O1185" s="154"/>
      <c r="P1185" s="154"/>
      <c r="Q1185" s="154"/>
      <c r="R1185" s="154"/>
      <c r="S1185" s="154"/>
      <c r="T1185" s="154"/>
      <c r="U1185" s="154"/>
      <c r="V1185" s="154"/>
      <c r="W1185" s="154"/>
      <c r="X1185" s="154"/>
      <c r="Y1185" s="154"/>
      <c r="Z1185" s="154"/>
      <c r="AA1185" s="154"/>
      <c r="AB1185" s="154"/>
      <c r="AC1185" s="154"/>
      <c r="AD1185" s="154"/>
      <c r="AE1185" s="154"/>
      <c r="AF1185" s="154"/>
      <c r="AG1185" s="154"/>
      <c r="AH1185" s="154"/>
      <c r="AI1185" s="154"/>
      <c r="AJ1185" s="154"/>
      <c r="AK1185" s="154"/>
      <c r="AL1185" s="154"/>
      <c r="AM1185" s="154"/>
      <c r="AN1185" s="154"/>
      <c r="AO1185" s="154"/>
      <c r="AP1185" s="154"/>
      <c r="AQ1185" s="154"/>
      <c r="AR1185" s="154"/>
      <c r="AS1185" s="154"/>
      <c r="AT1185" s="154"/>
      <c r="AU1185" s="154"/>
      <c r="AV1185" s="154"/>
      <c r="AW1185" s="154"/>
      <c r="AX1185" s="154"/>
      <c r="AY1185" s="154"/>
      <c r="AZ1185" s="154"/>
      <c r="BA1185" s="154"/>
      <c r="BB1185" s="154"/>
      <c r="BC1185" s="154"/>
      <c r="BD1185" s="154"/>
      <c r="BE1185" s="154"/>
      <c r="BF1185" s="154"/>
      <c r="BG1185" s="154"/>
      <c r="BH1185" s="154"/>
      <c r="BI1185" s="154"/>
      <c r="BJ1185" s="154"/>
      <c r="BK1185" s="154"/>
      <c r="BL1185" s="154"/>
      <c r="BM1185" s="154"/>
      <c r="BN1185" s="154"/>
      <c r="BO1185" s="154"/>
      <c r="BP1185" s="154"/>
      <c r="BQ1185" s="154"/>
      <c r="BR1185" s="154"/>
      <c r="BS1185" s="154"/>
      <c r="BT1185" s="154"/>
      <c r="BU1185" s="154"/>
      <c r="BV1185" s="154"/>
    </row>
    <row r="1186" spans="1:74" x14ac:dyDescent="0.25">
      <c r="A1186" s="154"/>
      <c r="B1186" s="154"/>
      <c r="C1186" s="154"/>
      <c r="D1186" s="154"/>
      <c r="E1186" s="154"/>
      <c r="F1186" s="154"/>
      <c r="G1186" s="154"/>
      <c r="H1186" s="154"/>
      <c r="I1186" s="154"/>
      <c r="J1186" s="154"/>
      <c r="K1186" s="154"/>
      <c r="L1186" s="154"/>
      <c r="M1186" s="154"/>
      <c r="N1186" s="154"/>
      <c r="O1186" s="154"/>
      <c r="P1186" s="154"/>
      <c r="Q1186" s="154"/>
      <c r="R1186" s="154"/>
      <c r="S1186" s="154"/>
      <c r="T1186" s="154"/>
      <c r="U1186" s="154"/>
      <c r="V1186" s="154"/>
      <c r="W1186" s="154"/>
      <c r="X1186" s="154"/>
      <c r="Y1186" s="154"/>
      <c r="Z1186" s="154"/>
      <c r="AA1186" s="154"/>
      <c r="AB1186" s="154"/>
      <c r="AC1186" s="154"/>
      <c r="AD1186" s="154"/>
      <c r="AE1186" s="154"/>
      <c r="AF1186" s="154"/>
      <c r="AG1186" s="154"/>
      <c r="AH1186" s="154"/>
      <c r="AI1186" s="154"/>
      <c r="AJ1186" s="154"/>
      <c r="AK1186" s="154"/>
      <c r="AL1186" s="154"/>
      <c r="AM1186" s="154"/>
      <c r="AN1186" s="154"/>
      <c r="AO1186" s="154"/>
      <c r="AP1186" s="154"/>
      <c r="AQ1186" s="154"/>
      <c r="AR1186" s="154"/>
      <c r="AS1186" s="154"/>
      <c r="AT1186" s="154"/>
      <c r="AU1186" s="154"/>
      <c r="AV1186" s="154"/>
      <c r="AW1186" s="154"/>
      <c r="AX1186" s="154"/>
      <c r="AY1186" s="154"/>
      <c r="AZ1186" s="154"/>
      <c r="BA1186" s="154"/>
      <c r="BB1186" s="154"/>
      <c r="BC1186" s="154"/>
      <c r="BD1186" s="154"/>
      <c r="BE1186" s="154"/>
      <c r="BF1186" s="154"/>
      <c r="BG1186" s="154"/>
      <c r="BH1186" s="154"/>
      <c r="BI1186" s="154"/>
      <c r="BJ1186" s="154"/>
      <c r="BK1186" s="154"/>
      <c r="BL1186" s="154"/>
      <c r="BM1186" s="154"/>
      <c r="BN1186" s="154"/>
      <c r="BO1186" s="154"/>
      <c r="BP1186" s="154"/>
      <c r="BQ1186" s="154"/>
      <c r="BR1186" s="154"/>
      <c r="BS1186" s="154"/>
      <c r="BT1186" s="154"/>
      <c r="BU1186" s="154"/>
      <c r="BV1186" s="154"/>
    </row>
    <row r="1187" spans="1:74" x14ac:dyDescent="0.25">
      <c r="A1187" s="154"/>
      <c r="B1187" s="154"/>
      <c r="C1187" s="154"/>
      <c r="D1187" s="154"/>
      <c r="E1187" s="154"/>
      <c r="F1187" s="154"/>
      <c r="G1187" s="154"/>
      <c r="H1187" s="154"/>
      <c r="I1187" s="154"/>
      <c r="J1187" s="154"/>
      <c r="K1187" s="154"/>
      <c r="L1187" s="154"/>
      <c r="M1187" s="154"/>
      <c r="N1187" s="154"/>
      <c r="O1187" s="154"/>
      <c r="P1187" s="154"/>
      <c r="Q1187" s="154"/>
      <c r="R1187" s="154"/>
      <c r="S1187" s="154"/>
      <c r="T1187" s="154"/>
      <c r="U1187" s="154"/>
      <c r="V1187" s="154"/>
      <c r="W1187" s="154"/>
      <c r="X1187" s="154"/>
      <c r="Y1187" s="154"/>
      <c r="Z1187" s="154"/>
      <c r="AA1187" s="154"/>
      <c r="AB1187" s="154"/>
      <c r="AC1187" s="154"/>
      <c r="AD1187" s="154"/>
      <c r="AE1187" s="154"/>
      <c r="AF1187" s="154"/>
      <c r="AG1187" s="154"/>
      <c r="AH1187" s="154"/>
      <c r="AI1187" s="154"/>
      <c r="AJ1187" s="154"/>
      <c r="AK1187" s="154"/>
      <c r="AL1187" s="154"/>
      <c r="AM1187" s="154"/>
      <c r="AN1187" s="154"/>
      <c r="AO1187" s="154"/>
      <c r="AP1187" s="154"/>
      <c r="AQ1187" s="154"/>
      <c r="AR1187" s="154"/>
      <c r="AS1187" s="154"/>
      <c r="AT1187" s="154"/>
      <c r="AU1187" s="154"/>
      <c r="AV1187" s="154"/>
      <c r="AW1187" s="154"/>
      <c r="AX1187" s="154"/>
      <c r="AY1187" s="154"/>
      <c r="AZ1187" s="154"/>
      <c r="BA1187" s="154"/>
      <c r="BB1187" s="154"/>
      <c r="BC1187" s="154"/>
      <c r="BD1187" s="154"/>
      <c r="BE1187" s="154"/>
      <c r="BF1187" s="154"/>
      <c r="BG1187" s="154"/>
      <c r="BH1187" s="154"/>
      <c r="BI1187" s="154"/>
      <c r="BJ1187" s="154"/>
      <c r="BK1187" s="154"/>
      <c r="BL1187" s="154"/>
      <c r="BM1187" s="154"/>
      <c r="BN1187" s="154"/>
      <c r="BO1187" s="154"/>
      <c r="BP1187" s="154"/>
      <c r="BQ1187" s="154"/>
      <c r="BR1187" s="154"/>
      <c r="BS1187" s="154"/>
      <c r="BT1187" s="154"/>
      <c r="BU1187" s="154"/>
      <c r="BV1187" s="154"/>
    </row>
    <row r="1188" spans="1:74" x14ac:dyDescent="0.25">
      <c r="A1188" s="154"/>
      <c r="B1188" s="154"/>
      <c r="C1188" s="154"/>
      <c r="D1188" s="154"/>
      <c r="E1188" s="154"/>
      <c r="F1188" s="154"/>
      <c r="G1188" s="154"/>
      <c r="H1188" s="154"/>
      <c r="I1188" s="154"/>
      <c r="J1188" s="154"/>
      <c r="K1188" s="154"/>
      <c r="L1188" s="154"/>
      <c r="M1188" s="154"/>
      <c r="N1188" s="154"/>
      <c r="O1188" s="154"/>
      <c r="P1188" s="154"/>
      <c r="Q1188" s="154"/>
      <c r="R1188" s="154"/>
      <c r="S1188" s="154"/>
      <c r="T1188" s="154"/>
      <c r="U1188" s="154"/>
      <c r="V1188" s="154"/>
      <c r="W1188" s="154"/>
      <c r="X1188" s="154"/>
      <c r="Y1188" s="154"/>
      <c r="Z1188" s="154"/>
      <c r="AA1188" s="154"/>
      <c r="AB1188" s="154"/>
      <c r="AC1188" s="154"/>
      <c r="AD1188" s="154"/>
      <c r="AE1188" s="154"/>
      <c r="AF1188" s="154"/>
      <c r="AG1188" s="154"/>
      <c r="AH1188" s="154"/>
      <c r="AI1188" s="154"/>
      <c r="AJ1188" s="154"/>
      <c r="AK1188" s="154"/>
      <c r="AL1188" s="154"/>
      <c r="AM1188" s="154"/>
      <c r="AN1188" s="154"/>
      <c r="AO1188" s="154"/>
      <c r="AP1188" s="154"/>
      <c r="AQ1188" s="154"/>
      <c r="AR1188" s="154"/>
      <c r="AS1188" s="154"/>
      <c r="AT1188" s="154"/>
      <c r="AU1188" s="154"/>
      <c r="AV1188" s="154"/>
      <c r="AW1188" s="154"/>
      <c r="AX1188" s="154"/>
      <c r="AY1188" s="154"/>
      <c r="AZ1188" s="154"/>
      <c r="BA1188" s="154"/>
      <c r="BB1188" s="154"/>
      <c r="BC1188" s="154"/>
      <c r="BD1188" s="154"/>
      <c r="BE1188" s="154"/>
      <c r="BF1188" s="154"/>
      <c r="BG1188" s="154"/>
      <c r="BH1188" s="154"/>
      <c r="BI1188" s="154"/>
      <c r="BJ1188" s="154"/>
      <c r="BK1188" s="154"/>
      <c r="BL1188" s="154"/>
      <c r="BM1188" s="154"/>
      <c r="BN1188" s="154"/>
      <c r="BO1188" s="154"/>
      <c r="BP1188" s="154"/>
      <c r="BQ1188" s="154"/>
      <c r="BR1188" s="154"/>
      <c r="BS1188" s="154"/>
      <c r="BT1188" s="154"/>
      <c r="BU1188" s="154"/>
      <c r="BV1188" s="154"/>
    </row>
    <row r="1189" spans="1:74" x14ac:dyDescent="0.25">
      <c r="A1189" s="154"/>
      <c r="B1189" s="154"/>
      <c r="C1189" s="154"/>
      <c r="D1189" s="154"/>
      <c r="E1189" s="154"/>
      <c r="F1189" s="154"/>
      <c r="G1189" s="154"/>
      <c r="H1189" s="154"/>
      <c r="I1189" s="154"/>
      <c r="J1189" s="154"/>
      <c r="K1189" s="154"/>
      <c r="L1189" s="154"/>
      <c r="M1189" s="154"/>
      <c r="N1189" s="154"/>
      <c r="O1189" s="154"/>
      <c r="P1189" s="154"/>
      <c r="Q1189" s="154"/>
      <c r="R1189" s="154"/>
      <c r="S1189" s="154"/>
      <c r="T1189" s="154"/>
      <c r="U1189" s="154"/>
      <c r="V1189" s="154"/>
      <c r="W1189" s="154"/>
      <c r="X1189" s="154"/>
      <c r="Y1189" s="154"/>
      <c r="Z1189" s="154"/>
      <c r="AA1189" s="154"/>
      <c r="AB1189" s="154"/>
      <c r="AC1189" s="154"/>
      <c r="AD1189" s="154"/>
      <c r="AE1189" s="154"/>
      <c r="AF1189" s="154"/>
      <c r="AG1189" s="154"/>
      <c r="AH1189" s="154"/>
      <c r="AI1189" s="154"/>
      <c r="AJ1189" s="154"/>
      <c r="AK1189" s="154"/>
      <c r="AL1189" s="154"/>
      <c r="AM1189" s="154"/>
      <c r="AN1189" s="154"/>
      <c r="AO1189" s="154"/>
      <c r="AP1189" s="154"/>
      <c r="AQ1189" s="154"/>
      <c r="AR1189" s="154"/>
      <c r="AS1189" s="154"/>
      <c r="AT1189" s="154"/>
      <c r="AU1189" s="154"/>
      <c r="AV1189" s="154"/>
      <c r="AW1189" s="154"/>
      <c r="AX1189" s="154"/>
      <c r="AY1189" s="154"/>
      <c r="AZ1189" s="154"/>
      <c r="BA1189" s="154"/>
      <c r="BB1189" s="154"/>
      <c r="BC1189" s="154"/>
      <c r="BD1189" s="154"/>
      <c r="BE1189" s="154"/>
      <c r="BF1189" s="154"/>
      <c r="BG1189" s="154"/>
      <c r="BH1189" s="154"/>
      <c r="BI1189" s="154"/>
      <c r="BJ1189" s="154"/>
      <c r="BK1189" s="154"/>
      <c r="BL1189" s="154"/>
      <c r="BM1189" s="154"/>
      <c r="BN1189" s="154"/>
      <c r="BO1189" s="154"/>
      <c r="BP1189" s="154"/>
      <c r="BQ1189" s="154"/>
      <c r="BR1189" s="154"/>
      <c r="BS1189" s="154"/>
      <c r="BT1189" s="154"/>
      <c r="BU1189" s="154"/>
      <c r="BV1189" s="154"/>
    </row>
    <row r="1190" spans="1:74" x14ac:dyDescent="0.25">
      <c r="A1190" s="154"/>
      <c r="B1190" s="154"/>
      <c r="C1190" s="154"/>
      <c r="D1190" s="154"/>
      <c r="E1190" s="154"/>
      <c r="F1190" s="154"/>
      <c r="G1190" s="154"/>
      <c r="H1190" s="154"/>
      <c r="I1190" s="154"/>
      <c r="J1190" s="154"/>
      <c r="K1190" s="154"/>
      <c r="L1190" s="154"/>
      <c r="M1190" s="154"/>
      <c r="N1190" s="154"/>
      <c r="O1190" s="154"/>
      <c r="P1190" s="154"/>
      <c r="Q1190" s="154"/>
      <c r="R1190" s="154"/>
      <c r="S1190" s="154"/>
      <c r="T1190" s="154"/>
      <c r="U1190" s="154"/>
      <c r="V1190" s="154"/>
      <c r="W1190" s="154"/>
      <c r="X1190" s="154"/>
      <c r="Y1190" s="154"/>
      <c r="Z1190" s="154"/>
      <c r="AA1190" s="154"/>
      <c r="AB1190" s="154"/>
      <c r="AC1190" s="154"/>
      <c r="AD1190" s="154"/>
      <c r="AE1190" s="154"/>
      <c r="AF1190" s="154"/>
      <c r="AG1190" s="154"/>
      <c r="AH1190" s="154"/>
      <c r="AI1190" s="154"/>
      <c r="AJ1190" s="154"/>
      <c r="AK1190" s="154"/>
      <c r="AL1190" s="154"/>
      <c r="AM1190" s="154"/>
      <c r="AN1190" s="154"/>
      <c r="AO1190" s="154"/>
      <c r="AP1190" s="154"/>
      <c r="AQ1190" s="154"/>
      <c r="AR1190" s="154"/>
      <c r="AS1190" s="154"/>
      <c r="AT1190" s="154"/>
      <c r="AU1190" s="154"/>
      <c r="AV1190" s="154"/>
      <c r="AW1190" s="154"/>
      <c r="AX1190" s="154"/>
      <c r="AY1190" s="154"/>
      <c r="AZ1190" s="154"/>
      <c r="BA1190" s="154"/>
      <c r="BB1190" s="154"/>
      <c r="BC1190" s="154"/>
      <c r="BD1190" s="154"/>
      <c r="BE1190" s="154"/>
      <c r="BF1190" s="154"/>
      <c r="BG1190" s="154"/>
      <c r="BH1190" s="154"/>
      <c r="BI1190" s="154"/>
      <c r="BJ1190" s="154"/>
      <c r="BK1190" s="154"/>
      <c r="BL1190" s="154"/>
      <c r="BM1190" s="154"/>
      <c r="BN1190" s="154"/>
      <c r="BO1190" s="154"/>
      <c r="BP1190" s="154"/>
      <c r="BQ1190" s="154"/>
      <c r="BR1190" s="154"/>
      <c r="BS1190" s="154"/>
      <c r="BT1190" s="154"/>
      <c r="BU1190" s="154"/>
      <c r="BV1190" s="154"/>
    </row>
    <row r="1191" spans="1:74" x14ac:dyDescent="0.25">
      <c r="A1191" s="154"/>
      <c r="B1191" s="154"/>
      <c r="C1191" s="154"/>
      <c r="D1191" s="154"/>
      <c r="E1191" s="154"/>
      <c r="F1191" s="154"/>
      <c r="G1191" s="154"/>
      <c r="H1191" s="154"/>
      <c r="I1191" s="154"/>
      <c r="J1191" s="154"/>
      <c r="K1191" s="154"/>
      <c r="L1191" s="154"/>
      <c r="M1191" s="154"/>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4"/>
      <c r="AL1191" s="154"/>
      <c r="AM1191" s="154"/>
      <c r="AN1191" s="154"/>
      <c r="AO1191" s="154"/>
      <c r="AP1191" s="154"/>
      <c r="AQ1191" s="154"/>
      <c r="AR1191" s="154"/>
      <c r="AS1191" s="154"/>
      <c r="AT1191" s="154"/>
      <c r="AU1191" s="154"/>
      <c r="AV1191" s="154"/>
      <c r="AW1191" s="154"/>
      <c r="AX1191" s="154"/>
      <c r="AY1191" s="154"/>
      <c r="AZ1191" s="154"/>
      <c r="BA1191" s="154"/>
      <c r="BB1191" s="154"/>
      <c r="BC1191" s="154"/>
      <c r="BD1191" s="154"/>
      <c r="BE1191" s="154"/>
      <c r="BF1191" s="154"/>
      <c r="BG1191" s="154"/>
      <c r="BH1191" s="154"/>
      <c r="BI1191" s="154"/>
      <c r="BJ1191" s="154"/>
      <c r="BK1191" s="154"/>
      <c r="BL1191" s="154"/>
      <c r="BM1191" s="154"/>
      <c r="BN1191" s="154"/>
      <c r="BO1191" s="154"/>
      <c r="BP1191" s="154"/>
      <c r="BQ1191" s="154"/>
      <c r="BR1191" s="154"/>
      <c r="BS1191" s="154"/>
      <c r="BT1191" s="154"/>
      <c r="BU1191" s="154"/>
      <c r="BV1191" s="154"/>
    </row>
    <row r="1192" spans="1:74" x14ac:dyDescent="0.25">
      <c r="A1192" s="154"/>
      <c r="B1192" s="154"/>
      <c r="C1192" s="154"/>
      <c r="D1192" s="154"/>
      <c r="E1192" s="154"/>
      <c r="F1192" s="154"/>
      <c r="G1192" s="154"/>
      <c r="H1192" s="154"/>
      <c r="I1192" s="154"/>
      <c r="J1192" s="154"/>
      <c r="K1192" s="154"/>
      <c r="L1192" s="154"/>
      <c r="M1192" s="154"/>
      <c r="N1192" s="154"/>
      <c r="O1192" s="154"/>
      <c r="P1192" s="154"/>
      <c r="Q1192" s="154"/>
      <c r="R1192" s="154"/>
      <c r="S1192" s="154"/>
      <c r="T1192" s="154"/>
      <c r="U1192" s="154"/>
      <c r="V1192" s="154"/>
      <c r="W1192" s="154"/>
      <c r="X1192" s="154"/>
      <c r="Y1192" s="154"/>
      <c r="Z1192" s="154"/>
      <c r="AA1192" s="154"/>
      <c r="AB1192" s="154"/>
      <c r="AC1192" s="154"/>
      <c r="AD1192" s="154"/>
      <c r="AE1192" s="154"/>
      <c r="AF1192" s="154"/>
      <c r="AG1192" s="154"/>
      <c r="AH1192" s="154"/>
      <c r="AI1192" s="154"/>
      <c r="AJ1192" s="154"/>
      <c r="AK1192" s="154"/>
      <c r="AL1192" s="154"/>
      <c r="AM1192" s="154"/>
      <c r="AN1192" s="154"/>
      <c r="AO1192" s="154"/>
      <c r="AP1192" s="154"/>
      <c r="AQ1192" s="154"/>
      <c r="AR1192" s="154"/>
      <c r="AS1192" s="154"/>
      <c r="AT1192" s="154"/>
      <c r="AU1192" s="154"/>
      <c r="AV1192" s="154"/>
      <c r="AW1192" s="154"/>
      <c r="AX1192" s="154"/>
      <c r="AY1192" s="154"/>
      <c r="AZ1192" s="154"/>
      <c r="BA1192" s="154"/>
      <c r="BB1192" s="154"/>
      <c r="BC1192" s="154"/>
      <c r="BD1192" s="154"/>
      <c r="BE1192" s="154"/>
      <c r="BF1192" s="154"/>
      <c r="BG1192" s="154"/>
      <c r="BH1192" s="154"/>
      <c r="BI1192" s="154"/>
      <c r="BJ1192" s="154"/>
      <c r="BK1192" s="154"/>
      <c r="BL1192" s="154"/>
      <c r="BM1192" s="154"/>
      <c r="BN1192" s="154"/>
      <c r="BO1192" s="154"/>
      <c r="BP1192" s="154"/>
      <c r="BQ1192" s="154"/>
      <c r="BR1192" s="154"/>
      <c r="BS1192" s="154"/>
      <c r="BT1192" s="154"/>
      <c r="BU1192" s="154"/>
      <c r="BV1192" s="154"/>
    </row>
    <row r="1193" spans="1:74" x14ac:dyDescent="0.25">
      <c r="A1193" s="154"/>
      <c r="B1193" s="154"/>
      <c r="C1193" s="154"/>
      <c r="D1193" s="154"/>
      <c r="E1193" s="154"/>
      <c r="F1193" s="154"/>
      <c r="G1193" s="154"/>
      <c r="H1193" s="154"/>
      <c r="I1193" s="154"/>
      <c r="J1193" s="154"/>
      <c r="K1193" s="154"/>
      <c r="L1193" s="154"/>
      <c r="M1193" s="154"/>
      <c r="N1193" s="154"/>
      <c r="O1193" s="154"/>
      <c r="P1193" s="154"/>
      <c r="Q1193" s="154"/>
      <c r="R1193" s="154"/>
      <c r="S1193" s="154"/>
      <c r="T1193" s="154"/>
      <c r="U1193" s="154"/>
      <c r="V1193" s="154"/>
      <c r="W1193" s="154"/>
      <c r="X1193" s="154"/>
      <c r="Y1193" s="154"/>
      <c r="Z1193" s="154"/>
      <c r="AA1193" s="154"/>
      <c r="AB1193" s="154"/>
      <c r="AC1193" s="154"/>
      <c r="AD1193" s="154"/>
      <c r="AE1193" s="154"/>
      <c r="AF1193" s="154"/>
      <c r="AG1193" s="154"/>
      <c r="AH1193" s="154"/>
      <c r="AI1193" s="154"/>
      <c r="AJ1193" s="154"/>
      <c r="AK1193" s="154"/>
      <c r="AL1193" s="154"/>
      <c r="AM1193" s="154"/>
      <c r="AN1193" s="154"/>
      <c r="AO1193" s="154"/>
      <c r="AP1193" s="154"/>
      <c r="AQ1193" s="154"/>
      <c r="AR1193" s="154"/>
      <c r="AS1193" s="154"/>
      <c r="AT1193" s="154"/>
      <c r="AU1193" s="154"/>
      <c r="AV1193" s="154"/>
      <c r="AW1193" s="154"/>
      <c r="AX1193" s="154"/>
      <c r="AY1193" s="154"/>
      <c r="AZ1193" s="154"/>
      <c r="BA1193" s="154"/>
      <c r="BB1193" s="154"/>
      <c r="BC1193" s="154"/>
      <c r="BD1193" s="154"/>
      <c r="BE1193" s="154"/>
      <c r="BF1193" s="154"/>
      <c r="BG1193" s="154"/>
      <c r="BH1193" s="154"/>
      <c r="BI1193" s="154"/>
      <c r="BJ1193" s="154"/>
      <c r="BK1193" s="154"/>
      <c r="BL1193" s="154"/>
      <c r="BM1193" s="154"/>
      <c r="BN1193" s="154"/>
      <c r="BO1193" s="154"/>
      <c r="BP1193" s="154"/>
      <c r="BQ1193" s="154"/>
      <c r="BR1193" s="154"/>
      <c r="BS1193" s="154"/>
      <c r="BT1193" s="154"/>
      <c r="BU1193" s="154"/>
      <c r="BV1193" s="154"/>
    </row>
    <row r="1194" spans="1:74" x14ac:dyDescent="0.25">
      <c r="A1194" s="154"/>
      <c r="B1194" s="154"/>
      <c r="C1194" s="154"/>
      <c r="D1194" s="154"/>
      <c r="E1194" s="154"/>
      <c r="F1194" s="154"/>
      <c r="G1194" s="154"/>
      <c r="H1194" s="154"/>
      <c r="I1194" s="154"/>
      <c r="J1194" s="154"/>
      <c r="K1194" s="154"/>
      <c r="L1194" s="154"/>
      <c r="M1194" s="154"/>
      <c r="N1194" s="154"/>
      <c r="O1194" s="154"/>
      <c r="P1194" s="154"/>
      <c r="Q1194" s="154"/>
      <c r="R1194" s="154"/>
      <c r="S1194" s="154"/>
      <c r="T1194" s="154"/>
      <c r="U1194" s="154"/>
      <c r="V1194" s="154"/>
      <c r="W1194" s="154"/>
      <c r="X1194" s="154"/>
      <c r="Y1194" s="154"/>
      <c r="Z1194" s="154"/>
      <c r="AA1194" s="154"/>
      <c r="AB1194" s="154"/>
      <c r="AC1194" s="154"/>
      <c r="AD1194" s="154"/>
      <c r="AE1194" s="154"/>
      <c r="AF1194" s="154"/>
      <c r="AG1194" s="154"/>
      <c r="AH1194" s="154"/>
      <c r="AI1194" s="154"/>
      <c r="AJ1194" s="154"/>
      <c r="AK1194" s="154"/>
      <c r="AL1194" s="154"/>
      <c r="AM1194" s="154"/>
      <c r="AN1194" s="154"/>
      <c r="AO1194" s="154"/>
      <c r="AP1194" s="154"/>
      <c r="AQ1194" s="154"/>
      <c r="AR1194" s="154"/>
      <c r="AS1194" s="154"/>
      <c r="AT1194" s="154"/>
      <c r="AU1194" s="154"/>
      <c r="AV1194" s="154"/>
      <c r="AW1194" s="154"/>
      <c r="AX1194" s="154"/>
      <c r="AY1194" s="154"/>
      <c r="AZ1194" s="154"/>
      <c r="BA1194" s="154"/>
      <c r="BB1194" s="154"/>
      <c r="BC1194" s="154"/>
      <c r="BD1194" s="154"/>
      <c r="BE1194" s="154"/>
      <c r="BF1194" s="154"/>
      <c r="BG1194" s="154"/>
      <c r="BH1194" s="154"/>
      <c r="BI1194" s="154"/>
      <c r="BJ1194" s="154"/>
      <c r="BK1194" s="154"/>
      <c r="BL1194" s="154"/>
      <c r="BM1194" s="154"/>
      <c r="BN1194" s="154"/>
      <c r="BO1194" s="154"/>
      <c r="BP1194" s="154"/>
      <c r="BQ1194" s="154"/>
      <c r="BR1194" s="154"/>
      <c r="BS1194" s="154"/>
      <c r="BT1194" s="154"/>
      <c r="BU1194" s="154"/>
      <c r="BV1194" s="154"/>
    </row>
    <row r="1195" spans="1:74" x14ac:dyDescent="0.25">
      <c r="A1195" s="154"/>
      <c r="B1195" s="154"/>
      <c r="C1195" s="154"/>
      <c r="D1195" s="154"/>
      <c r="E1195" s="154"/>
      <c r="F1195" s="154"/>
      <c r="G1195" s="154"/>
      <c r="H1195" s="154"/>
      <c r="I1195" s="154"/>
      <c r="J1195" s="154"/>
      <c r="K1195" s="154"/>
      <c r="L1195" s="154"/>
      <c r="M1195" s="154"/>
      <c r="N1195" s="154"/>
      <c r="O1195" s="154"/>
      <c r="P1195" s="154"/>
      <c r="Q1195" s="154"/>
      <c r="R1195" s="154"/>
      <c r="S1195" s="154"/>
      <c r="T1195" s="154"/>
      <c r="U1195" s="154"/>
      <c r="V1195" s="154"/>
      <c r="W1195" s="154"/>
      <c r="X1195" s="154"/>
      <c r="Y1195" s="154"/>
      <c r="Z1195" s="154"/>
      <c r="AA1195" s="154"/>
      <c r="AB1195" s="154"/>
      <c r="AC1195" s="154"/>
      <c r="AD1195" s="154"/>
      <c r="AE1195" s="154"/>
      <c r="AF1195" s="154"/>
      <c r="AG1195" s="154"/>
      <c r="AH1195" s="154"/>
      <c r="AI1195" s="154"/>
      <c r="AJ1195" s="154"/>
      <c r="AK1195" s="154"/>
      <c r="AL1195" s="154"/>
      <c r="AM1195" s="154"/>
      <c r="AN1195" s="154"/>
      <c r="AO1195" s="154"/>
      <c r="AP1195" s="154"/>
      <c r="AQ1195" s="154"/>
      <c r="AR1195" s="154"/>
      <c r="AS1195" s="154"/>
      <c r="AT1195" s="154"/>
      <c r="AU1195" s="154"/>
      <c r="AV1195" s="154"/>
      <c r="AW1195" s="154"/>
      <c r="AX1195" s="154"/>
      <c r="AY1195" s="154"/>
      <c r="AZ1195" s="154"/>
      <c r="BA1195" s="154"/>
      <c r="BB1195" s="154"/>
      <c r="BC1195" s="154"/>
      <c r="BD1195" s="154"/>
      <c r="BE1195" s="154"/>
      <c r="BF1195" s="154"/>
      <c r="BG1195" s="154"/>
      <c r="BH1195" s="154"/>
      <c r="BI1195" s="154"/>
      <c r="BJ1195" s="154"/>
      <c r="BK1195" s="154"/>
      <c r="BL1195" s="154"/>
      <c r="BM1195" s="154"/>
      <c r="BN1195" s="154"/>
      <c r="BO1195" s="154"/>
      <c r="BP1195" s="154"/>
      <c r="BQ1195" s="154"/>
      <c r="BR1195" s="154"/>
      <c r="BS1195" s="154"/>
      <c r="BT1195" s="154"/>
      <c r="BU1195" s="154"/>
      <c r="BV1195" s="154"/>
    </row>
    <row r="1196" spans="1:74" x14ac:dyDescent="0.25">
      <c r="A1196" s="154"/>
      <c r="B1196" s="154"/>
      <c r="C1196" s="154"/>
      <c r="D1196" s="154"/>
      <c r="E1196" s="154"/>
      <c r="F1196" s="154"/>
      <c r="G1196" s="154"/>
      <c r="H1196" s="154"/>
      <c r="I1196" s="154"/>
      <c r="J1196" s="154"/>
      <c r="K1196" s="154"/>
      <c r="L1196" s="154"/>
      <c r="M1196" s="154"/>
      <c r="N1196" s="154"/>
      <c r="O1196" s="154"/>
      <c r="P1196" s="154"/>
      <c r="Q1196" s="154"/>
      <c r="R1196" s="154"/>
      <c r="S1196" s="154"/>
      <c r="T1196" s="154"/>
      <c r="U1196" s="154"/>
      <c r="V1196" s="154"/>
      <c r="W1196" s="154"/>
      <c r="X1196" s="154"/>
      <c r="Y1196" s="154"/>
      <c r="Z1196" s="154"/>
      <c r="AA1196" s="154"/>
      <c r="AB1196" s="154"/>
      <c r="AC1196" s="154"/>
      <c r="AD1196" s="154"/>
      <c r="AE1196" s="154"/>
      <c r="AF1196" s="154"/>
      <c r="AG1196" s="154"/>
      <c r="AH1196" s="154"/>
      <c r="AI1196" s="154"/>
      <c r="AJ1196" s="154"/>
      <c r="AK1196" s="154"/>
      <c r="AL1196" s="154"/>
      <c r="AM1196" s="154"/>
      <c r="AN1196" s="154"/>
      <c r="AO1196" s="154"/>
      <c r="AP1196" s="154"/>
      <c r="AQ1196" s="154"/>
      <c r="AR1196" s="154"/>
      <c r="AS1196" s="154"/>
      <c r="AT1196" s="154"/>
      <c r="AU1196" s="154"/>
      <c r="AV1196" s="154"/>
      <c r="AW1196" s="154"/>
      <c r="AX1196" s="154"/>
      <c r="AY1196" s="154"/>
      <c r="AZ1196" s="154"/>
      <c r="BA1196" s="154"/>
      <c r="BB1196" s="154"/>
      <c r="BC1196" s="154"/>
      <c r="BD1196" s="154"/>
      <c r="BE1196" s="154"/>
      <c r="BF1196" s="154"/>
      <c r="BG1196" s="154"/>
      <c r="BH1196" s="154"/>
      <c r="BI1196" s="154"/>
      <c r="BJ1196" s="154"/>
      <c r="BK1196" s="154"/>
      <c r="BL1196" s="154"/>
      <c r="BM1196" s="154"/>
      <c r="BN1196" s="154"/>
      <c r="BO1196" s="154"/>
      <c r="BP1196" s="154"/>
      <c r="BQ1196" s="154"/>
      <c r="BR1196" s="154"/>
      <c r="BS1196" s="154"/>
      <c r="BT1196" s="154"/>
      <c r="BU1196" s="154"/>
      <c r="BV1196" s="154"/>
    </row>
    <row r="1197" spans="1:74" x14ac:dyDescent="0.25">
      <c r="A1197" s="154"/>
      <c r="B1197" s="154"/>
      <c r="C1197" s="154"/>
      <c r="D1197" s="154"/>
      <c r="E1197" s="154"/>
      <c r="F1197" s="154"/>
      <c r="G1197" s="154"/>
      <c r="H1197" s="154"/>
      <c r="I1197" s="154"/>
      <c r="J1197" s="154"/>
      <c r="K1197" s="154"/>
      <c r="L1197" s="154"/>
      <c r="M1197" s="154"/>
      <c r="N1197" s="154"/>
      <c r="O1197" s="154"/>
      <c r="P1197" s="154"/>
      <c r="Q1197" s="154"/>
      <c r="R1197" s="154"/>
      <c r="S1197" s="154"/>
      <c r="T1197" s="154"/>
      <c r="U1197" s="154"/>
      <c r="V1197" s="154"/>
      <c r="W1197" s="154"/>
      <c r="X1197" s="154"/>
      <c r="Y1197" s="154"/>
      <c r="Z1197" s="154"/>
      <c r="AA1197" s="154"/>
      <c r="AB1197" s="154"/>
      <c r="AC1197" s="154"/>
      <c r="AD1197" s="154"/>
      <c r="AE1197" s="154"/>
      <c r="AF1197" s="154"/>
      <c r="AG1197" s="154"/>
      <c r="AH1197" s="154"/>
      <c r="AI1197" s="154"/>
      <c r="AJ1197" s="154"/>
      <c r="AK1197" s="154"/>
      <c r="AL1197" s="154"/>
      <c r="AM1197" s="154"/>
      <c r="AN1197" s="154"/>
      <c r="AO1197" s="154"/>
      <c r="AP1197" s="154"/>
      <c r="AQ1197" s="154"/>
      <c r="AR1197" s="154"/>
      <c r="AS1197" s="154"/>
      <c r="AT1197" s="154"/>
      <c r="AU1197" s="154"/>
      <c r="AV1197" s="154"/>
      <c r="AW1197" s="154"/>
      <c r="AX1197" s="154"/>
      <c r="AY1197" s="154"/>
      <c r="AZ1197" s="154"/>
      <c r="BA1197" s="154"/>
      <c r="BB1197" s="154"/>
      <c r="BC1197" s="154"/>
      <c r="BD1197" s="154"/>
      <c r="BE1197" s="154"/>
      <c r="BF1197" s="154"/>
      <c r="BG1197" s="154"/>
      <c r="BH1197" s="154"/>
      <c r="BI1197" s="154"/>
      <c r="BJ1197" s="154"/>
      <c r="BK1197" s="154"/>
      <c r="BL1197" s="154"/>
      <c r="BM1197" s="154"/>
      <c r="BN1197" s="154"/>
      <c r="BO1197" s="154"/>
      <c r="BP1197" s="154"/>
      <c r="BQ1197" s="154"/>
      <c r="BR1197" s="154"/>
      <c r="BS1197" s="154"/>
      <c r="BT1197" s="154"/>
      <c r="BU1197" s="154"/>
      <c r="BV1197" s="154"/>
    </row>
    <row r="1198" spans="1:74" x14ac:dyDescent="0.25">
      <c r="A1198" s="154"/>
      <c r="B1198" s="154"/>
      <c r="C1198" s="154"/>
      <c r="D1198" s="154"/>
      <c r="E1198" s="154"/>
      <c r="F1198" s="154"/>
      <c r="G1198" s="154"/>
      <c r="H1198" s="154"/>
      <c r="I1198" s="154"/>
      <c r="J1198" s="154"/>
      <c r="K1198" s="154"/>
      <c r="L1198" s="154"/>
      <c r="M1198" s="154"/>
      <c r="N1198" s="154"/>
      <c r="O1198" s="154"/>
      <c r="P1198" s="154"/>
      <c r="Q1198" s="154"/>
      <c r="R1198" s="154"/>
      <c r="S1198" s="154"/>
      <c r="T1198" s="154"/>
      <c r="U1198" s="154"/>
      <c r="V1198" s="154"/>
      <c r="W1198" s="154"/>
      <c r="X1198" s="154"/>
      <c r="Y1198" s="154"/>
      <c r="Z1198" s="154"/>
      <c r="AA1198" s="154"/>
      <c r="AB1198" s="154"/>
      <c r="AC1198" s="154"/>
      <c r="AD1198" s="154"/>
      <c r="AE1198" s="154"/>
      <c r="AF1198" s="154"/>
      <c r="AG1198" s="154"/>
      <c r="AH1198" s="154"/>
      <c r="AI1198" s="154"/>
      <c r="AJ1198" s="154"/>
      <c r="AK1198" s="154"/>
      <c r="AL1198" s="154"/>
      <c r="AM1198" s="154"/>
      <c r="AN1198" s="154"/>
      <c r="AO1198" s="154"/>
      <c r="AP1198" s="154"/>
      <c r="AQ1198" s="154"/>
      <c r="AR1198" s="154"/>
      <c r="AS1198" s="154"/>
      <c r="AT1198" s="154"/>
      <c r="AU1198" s="154"/>
      <c r="AV1198" s="154"/>
      <c r="AW1198" s="154"/>
      <c r="AX1198" s="154"/>
      <c r="AY1198" s="154"/>
      <c r="AZ1198" s="154"/>
      <c r="BA1198" s="154"/>
      <c r="BB1198" s="154"/>
      <c r="BC1198" s="154"/>
      <c r="BD1198" s="154"/>
      <c r="BE1198" s="154"/>
      <c r="BF1198" s="154"/>
      <c r="BG1198" s="154"/>
      <c r="BH1198" s="154"/>
      <c r="BI1198" s="154"/>
      <c r="BJ1198" s="154"/>
      <c r="BK1198" s="154"/>
      <c r="BL1198" s="154"/>
      <c r="BM1198" s="154"/>
      <c r="BN1198" s="154"/>
      <c r="BO1198" s="154"/>
      <c r="BP1198" s="154"/>
      <c r="BQ1198" s="154"/>
      <c r="BR1198" s="154"/>
      <c r="BS1198" s="154"/>
      <c r="BT1198" s="154"/>
      <c r="BU1198" s="154"/>
      <c r="BV1198" s="154"/>
    </row>
    <row r="1199" spans="1:74" x14ac:dyDescent="0.25">
      <c r="A1199" s="154"/>
      <c r="B1199" s="154"/>
      <c r="C1199" s="154"/>
      <c r="D1199" s="154"/>
      <c r="E1199" s="154"/>
      <c r="F1199" s="154"/>
      <c r="G1199" s="154"/>
      <c r="H1199" s="154"/>
      <c r="I1199" s="154"/>
      <c r="J1199" s="154"/>
      <c r="K1199" s="154"/>
      <c r="L1199" s="154"/>
      <c r="M1199" s="154"/>
      <c r="N1199" s="154"/>
      <c r="O1199" s="154"/>
      <c r="P1199" s="154"/>
      <c r="Q1199" s="154"/>
      <c r="R1199" s="154"/>
      <c r="S1199" s="154"/>
      <c r="T1199" s="154"/>
      <c r="U1199" s="154"/>
      <c r="V1199" s="154"/>
      <c r="W1199" s="154"/>
      <c r="X1199" s="154"/>
      <c r="Y1199" s="154"/>
      <c r="Z1199" s="154"/>
      <c r="AA1199" s="154"/>
      <c r="AB1199" s="154"/>
      <c r="AC1199" s="154"/>
      <c r="AD1199" s="154"/>
      <c r="AE1199" s="154"/>
      <c r="AF1199" s="154"/>
      <c r="AG1199" s="154"/>
      <c r="AH1199" s="154"/>
      <c r="AI1199" s="154"/>
      <c r="AJ1199" s="154"/>
      <c r="AK1199" s="154"/>
      <c r="AL1199" s="154"/>
      <c r="AM1199" s="154"/>
      <c r="AN1199" s="154"/>
      <c r="AO1199" s="154"/>
      <c r="AP1199" s="154"/>
      <c r="AQ1199" s="154"/>
      <c r="AR1199" s="154"/>
      <c r="AS1199" s="154"/>
      <c r="AT1199" s="154"/>
      <c r="AU1199" s="154"/>
      <c r="AV1199" s="154"/>
      <c r="AW1199" s="154"/>
      <c r="AX1199" s="154"/>
      <c r="AY1199" s="154"/>
      <c r="AZ1199" s="154"/>
      <c r="BA1199" s="154"/>
      <c r="BB1199" s="154"/>
      <c r="BC1199" s="154"/>
      <c r="BD1199" s="154"/>
      <c r="BE1199" s="154"/>
      <c r="BF1199" s="154"/>
      <c r="BG1199" s="154"/>
      <c r="BH1199" s="154"/>
      <c r="BI1199" s="154"/>
      <c r="BJ1199" s="154"/>
      <c r="BK1199" s="154"/>
      <c r="BL1199" s="154"/>
      <c r="BM1199" s="154"/>
      <c r="BN1199" s="154"/>
      <c r="BO1199" s="154"/>
      <c r="BP1199" s="154"/>
      <c r="BQ1199" s="154"/>
      <c r="BR1199" s="154"/>
      <c r="BS1199" s="154"/>
      <c r="BT1199" s="154"/>
      <c r="BU1199" s="154"/>
      <c r="BV1199" s="154"/>
    </row>
    <row r="1200" spans="1:74" x14ac:dyDescent="0.25">
      <c r="A1200" s="154"/>
      <c r="B1200" s="154"/>
      <c r="C1200" s="154"/>
      <c r="D1200" s="154"/>
      <c r="E1200" s="154"/>
      <c r="F1200" s="154"/>
      <c r="G1200" s="154"/>
      <c r="H1200" s="154"/>
      <c r="I1200" s="154"/>
      <c r="J1200" s="154"/>
      <c r="K1200" s="154"/>
      <c r="L1200" s="154"/>
      <c r="M1200" s="154"/>
      <c r="N1200" s="154"/>
      <c r="O1200" s="154"/>
      <c r="P1200" s="154"/>
      <c r="Q1200" s="154"/>
      <c r="R1200" s="154"/>
      <c r="S1200" s="154"/>
      <c r="T1200" s="154"/>
      <c r="U1200" s="154"/>
      <c r="V1200" s="154"/>
      <c r="W1200" s="154"/>
      <c r="X1200" s="154"/>
      <c r="Y1200" s="154"/>
      <c r="Z1200" s="154"/>
      <c r="AA1200" s="154"/>
      <c r="AB1200" s="154"/>
      <c r="AC1200" s="154"/>
      <c r="AD1200" s="154"/>
      <c r="AE1200" s="154"/>
      <c r="AF1200" s="154"/>
      <c r="AG1200" s="154"/>
      <c r="AH1200" s="154"/>
      <c r="AI1200" s="154"/>
      <c r="AJ1200" s="154"/>
      <c r="AK1200" s="154"/>
      <c r="AL1200" s="154"/>
      <c r="AM1200" s="154"/>
      <c r="AN1200" s="154"/>
      <c r="AO1200" s="154"/>
      <c r="AP1200" s="154"/>
      <c r="AQ1200" s="154"/>
      <c r="AR1200" s="154"/>
      <c r="AS1200" s="154"/>
      <c r="AT1200" s="154"/>
      <c r="AU1200" s="154"/>
      <c r="AV1200" s="154"/>
      <c r="AW1200" s="154"/>
      <c r="AX1200" s="154"/>
      <c r="AY1200" s="154"/>
      <c r="AZ1200" s="154"/>
      <c r="BA1200" s="154"/>
      <c r="BB1200" s="154"/>
      <c r="BC1200" s="154"/>
      <c r="BD1200" s="154"/>
      <c r="BE1200" s="154"/>
      <c r="BF1200" s="154"/>
      <c r="BG1200" s="154"/>
      <c r="BH1200" s="154"/>
      <c r="BI1200" s="154"/>
      <c r="BJ1200" s="154"/>
      <c r="BK1200" s="154"/>
      <c r="BL1200" s="154"/>
      <c r="BM1200" s="154"/>
      <c r="BN1200" s="154"/>
      <c r="BO1200" s="154"/>
      <c r="BP1200" s="154"/>
      <c r="BQ1200" s="154"/>
      <c r="BR1200" s="154"/>
      <c r="BS1200" s="154"/>
      <c r="BT1200" s="154"/>
      <c r="BU1200" s="154"/>
      <c r="BV1200" s="154"/>
    </row>
    <row r="1201" spans="1:74" x14ac:dyDescent="0.25">
      <c r="A1201" s="154"/>
      <c r="B1201" s="154"/>
      <c r="C1201" s="154"/>
      <c r="D1201" s="154"/>
      <c r="E1201" s="154"/>
      <c r="F1201" s="154"/>
      <c r="G1201" s="154"/>
      <c r="H1201" s="154"/>
      <c r="I1201" s="154"/>
      <c r="J1201" s="154"/>
      <c r="K1201" s="154"/>
      <c r="L1201" s="154"/>
      <c r="M1201" s="154"/>
      <c r="N1201" s="154"/>
      <c r="O1201" s="154"/>
      <c r="P1201" s="154"/>
      <c r="Q1201" s="154"/>
      <c r="R1201" s="154"/>
      <c r="S1201" s="154"/>
      <c r="T1201" s="154"/>
      <c r="U1201" s="154"/>
      <c r="V1201" s="154"/>
      <c r="W1201" s="154"/>
      <c r="X1201" s="154"/>
      <c r="Y1201" s="154"/>
      <c r="Z1201" s="154"/>
      <c r="AA1201" s="154"/>
      <c r="AB1201" s="154"/>
      <c r="AC1201" s="154"/>
      <c r="AD1201" s="154"/>
      <c r="AE1201" s="154"/>
      <c r="AF1201" s="154"/>
      <c r="AG1201" s="154"/>
      <c r="AH1201" s="154"/>
      <c r="AI1201" s="154"/>
      <c r="AJ1201" s="154"/>
      <c r="AK1201" s="154"/>
      <c r="AL1201" s="154"/>
      <c r="AM1201" s="154"/>
      <c r="AN1201" s="154"/>
      <c r="AO1201" s="154"/>
      <c r="AP1201" s="154"/>
      <c r="AQ1201" s="154"/>
      <c r="AR1201" s="154"/>
      <c r="AS1201" s="154"/>
      <c r="AT1201" s="154"/>
      <c r="AU1201" s="154"/>
      <c r="AV1201" s="154"/>
      <c r="AW1201" s="154"/>
      <c r="AX1201" s="154"/>
      <c r="AY1201" s="154"/>
      <c r="AZ1201" s="154"/>
      <c r="BA1201" s="154"/>
      <c r="BB1201" s="154"/>
      <c r="BC1201" s="154"/>
      <c r="BD1201" s="154"/>
      <c r="BE1201" s="154"/>
      <c r="BF1201" s="154"/>
      <c r="BG1201" s="154"/>
      <c r="BH1201" s="154"/>
      <c r="BI1201" s="154"/>
      <c r="BJ1201" s="154"/>
      <c r="BK1201" s="154"/>
      <c r="BL1201" s="154"/>
      <c r="BM1201" s="154"/>
      <c r="BN1201" s="154"/>
      <c r="BO1201" s="154"/>
      <c r="BP1201" s="154"/>
      <c r="BQ1201" s="154"/>
      <c r="BR1201" s="154"/>
      <c r="BS1201" s="154"/>
      <c r="BT1201" s="154"/>
      <c r="BU1201" s="154"/>
      <c r="BV1201" s="154"/>
    </row>
    <row r="1202" spans="1:74" x14ac:dyDescent="0.25">
      <c r="A1202" s="154"/>
      <c r="B1202" s="154"/>
      <c r="C1202" s="154"/>
      <c r="D1202" s="154"/>
      <c r="E1202" s="154"/>
      <c r="F1202" s="154"/>
      <c r="G1202" s="154"/>
      <c r="H1202" s="154"/>
      <c r="I1202" s="154"/>
      <c r="J1202" s="154"/>
      <c r="K1202" s="154"/>
      <c r="L1202" s="154"/>
      <c r="M1202" s="154"/>
      <c r="N1202" s="154"/>
      <c r="O1202" s="154"/>
      <c r="P1202" s="154"/>
      <c r="Q1202" s="154"/>
      <c r="R1202" s="154"/>
      <c r="S1202" s="154"/>
      <c r="T1202" s="154"/>
      <c r="U1202" s="154"/>
      <c r="V1202" s="154"/>
      <c r="W1202" s="154"/>
      <c r="X1202" s="154"/>
      <c r="Y1202" s="154"/>
      <c r="Z1202" s="154"/>
      <c r="AA1202" s="154"/>
      <c r="AB1202" s="154"/>
      <c r="AC1202" s="154"/>
      <c r="AD1202" s="154"/>
      <c r="AE1202" s="154"/>
      <c r="AF1202" s="154"/>
      <c r="AG1202" s="154"/>
      <c r="AH1202" s="154"/>
      <c r="AI1202" s="154"/>
      <c r="AJ1202" s="154"/>
      <c r="AK1202" s="154"/>
      <c r="AL1202" s="154"/>
      <c r="AM1202" s="154"/>
      <c r="AN1202" s="154"/>
      <c r="AO1202" s="154"/>
      <c r="AP1202" s="154"/>
      <c r="AQ1202" s="154"/>
      <c r="AR1202" s="154"/>
      <c r="AS1202" s="154"/>
      <c r="AT1202" s="154"/>
      <c r="AU1202" s="154"/>
      <c r="AV1202" s="154"/>
      <c r="AW1202" s="154"/>
      <c r="AX1202" s="154"/>
      <c r="AY1202" s="154"/>
      <c r="AZ1202" s="154"/>
      <c r="BA1202" s="154"/>
      <c r="BB1202" s="154"/>
      <c r="BC1202" s="154"/>
      <c r="BD1202" s="154"/>
      <c r="BE1202" s="154"/>
      <c r="BF1202" s="154"/>
      <c r="BG1202" s="154"/>
      <c r="BH1202" s="154"/>
      <c r="BI1202" s="154"/>
      <c r="BJ1202" s="154"/>
      <c r="BK1202" s="154"/>
      <c r="BL1202" s="154"/>
      <c r="BM1202" s="154"/>
      <c r="BN1202" s="154"/>
      <c r="BO1202" s="154"/>
      <c r="BP1202" s="154"/>
      <c r="BQ1202" s="154"/>
      <c r="BR1202" s="154"/>
      <c r="BS1202" s="154"/>
      <c r="BT1202" s="154"/>
      <c r="BU1202" s="154"/>
      <c r="BV1202" s="154"/>
    </row>
    <row r="1203" spans="1:74" x14ac:dyDescent="0.25">
      <c r="A1203" s="154"/>
      <c r="B1203" s="154"/>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154"/>
      <c r="BJ1203" s="154"/>
      <c r="BK1203" s="154"/>
      <c r="BL1203" s="154"/>
      <c r="BM1203" s="154"/>
      <c r="BN1203" s="154"/>
      <c r="BO1203" s="154"/>
      <c r="BP1203" s="154"/>
      <c r="BQ1203" s="154"/>
      <c r="BR1203" s="154"/>
      <c r="BS1203" s="154"/>
      <c r="BT1203" s="154"/>
      <c r="BU1203" s="154"/>
      <c r="BV1203" s="154"/>
    </row>
    <row r="1204" spans="1:74" x14ac:dyDescent="0.25">
      <c r="A1204" s="154"/>
      <c r="B1204" s="154"/>
      <c r="C1204" s="154"/>
      <c r="D1204" s="154"/>
      <c r="E1204" s="154"/>
      <c r="F1204" s="154"/>
      <c r="G1204" s="154"/>
      <c r="H1204" s="154"/>
      <c r="I1204" s="154"/>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AN1204" s="154"/>
      <c r="AO1204" s="154"/>
      <c r="AP1204" s="154"/>
      <c r="AQ1204" s="154"/>
      <c r="AR1204" s="154"/>
      <c r="AS1204" s="154"/>
      <c r="AT1204" s="154"/>
      <c r="AU1204" s="154"/>
      <c r="AV1204" s="154"/>
      <c r="AW1204" s="154"/>
      <c r="AX1204" s="154"/>
      <c r="AY1204" s="154"/>
      <c r="AZ1204" s="154"/>
      <c r="BA1204" s="154"/>
      <c r="BB1204" s="154"/>
      <c r="BC1204" s="154"/>
      <c r="BD1204" s="154"/>
      <c r="BE1204" s="154"/>
      <c r="BF1204" s="154"/>
      <c r="BG1204" s="154"/>
      <c r="BH1204" s="154"/>
      <c r="BI1204" s="154"/>
      <c r="BJ1204" s="154"/>
      <c r="BK1204" s="154"/>
      <c r="BL1204" s="154"/>
      <c r="BM1204" s="154"/>
      <c r="BN1204" s="154"/>
      <c r="BO1204" s="154"/>
      <c r="BP1204" s="154"/>
      <c r="BQ1204" s="154"/>
      <c r="BR1204" s="154"/>
      <c r="BS1204" s="154"/>
      <c r="BT1204" s="154"/>
      <c r="BU1204" s="154"/>
      <c r="BV1204" s="154"/>
    </row>
    <row r="1205" spans="1:74" x14ac:dyDescent="0.25">
      <c r="A1205" s="154"/>
      <c r="B1205" s="154"/>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AN1205" s="154"/>
      <c r="AO1205" s="154"/>
      <c r="AP1205" s="154"/>
      <c r="AQ1205" s="154"/>
      <c r="AR1205" s="154"/>
      <c r="AS1205" s="154"/>
      <c r="AT1205" s="154"/>
      <c r="AU1205" s="154"/>
      <c r="AV1205" s="154"/>
      <c r="AW1205" s="154"/>
      <c r="AX1205" s="154"/>
      <c r="AY1205" s="154"/>
      <c r="AZ1205" s="154"/>
      <c r="BA1205" s="154"/>
      <c r="BB1205" s="154"/>
      <c r="BC1205" s="154"/>
      <c r="BD1205" s="154"/>
      <c r="BE1205" s="154"/>
      <c r="BF1205" s="154"/>
      <c r="BG1205" s="154"/>
      <c r="BH1205" s="154"/>
      <c r="BI1205" s="154"/>
      <c r="BJ1205" s="154"/>
      <c r="BK1205" s="154"/>
      <c r="BL1205" s="154"/>
      <c r="BM1205" s="154"/>
      <c r="BN1205" s="154"/>
      <c r="BO1205" s="154"/>
      <c r="BP1205" s="154"/>
      <c r="BQ1205" s="154"/>
      <c r="BR1205" s="154"/>
      <c r="BS1205" s="154"/>
      <c r="BT1205" s="154"/>
      <c r="BU1205" s="154"/>
      <c r="BV1205" s="154"/>
    </row>
    <row r="1206" spans="1:74" x14ac:dyDescent="0.25">
      <c r="A1206" s="154"/>
      <c r="B1206" s="154"/>
      <c r="C1206" s="154"/>
      <c r="D1206" s="154"/>
      <c r="E1206" s="154"/>
      <c r="F1206" s="154"/>
      <c r="G1206" s="154"/>
      <c r="H1206" s="154"/>
      <c r="I1206" s="154"/>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AN1206" s="154"/>
      <c r="AO1206" s="154"/>
      <c r="AP1206" s="154"/>
      <c r="AQ1206" s="154"/>
      <c r="AR1206" s="154"/>
      <c r="AS1206" s="154"/>
      <c r="AT1206" s="154"/>
      <c r="AU1206" s="154"/>
      <c r="AV1206" s="154"/>
      <c r="AW1206" s="154"/>
      <c r="AX1206" s="154"/>
      <c r="AY1206" s="154"/>
      <c r="AZ1206" s="154"/>
      <c r="BA1206" s="154"/>
      <c r="BB1206" s="154"/>
      <c r="BC1206" s="154"/>
      <c r="BD1206" s="154"/>
      <c r="BE1206" s="154"/>
      <c r="BF1206" s="154"/>
      <c r="BG1206" s="154"/>
      <c r="BH1206" s="154"/>
      <c r="BI1206" s="154"/>
      <c r="BJ1206" s="154"/>
      <c r="BK1206" s="154"/>
      <c r="BL1206" s="154"/>
      <c r="BM1206" s="154"/>
      <c r="BN1206" s="154"/>
      <c r="BO1206" s="154"/>
      <c r="BP1206" s="154"/>
      <c r="BQ1206" s="154"/>
      <c r="BR1206" s="154"/>
      <c r="BS1206" s="154"/>
      <c r="BT1206" s="154"/>
      <c r="BU1206" s="154"/>
      <c r="BV1206" s="154"/>
    </row>
    <row r="1207" spans="1:74" x14ac:dyDescent="0.25">
      <c r="A1207" s="154"/>
      <c r="B1207" s="154"/>
      <c r="C1207" s="154"/>
      <c r="D1207" s="154"/>
      <c r="E1207" s="154"/>
      <c r="F1207" s="154"/>
      <c r="G1207" s="154"/>
      <c r="H1207" s="154"/>
      <c r="I1207" s="154"/>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AN1207" s="154"/>
      <c r="AO1207" s="154"/>
      <c r="AP1207" s="154"/>
      <c r="AQ1207" s="154"/>
      <c r="AR1207" s="154"/>
      <c r="AS1207" s="154"/>
      <c r="AT1207" s="154"/>
      <c r="AU1207" s="154"/>
      <c r="AV1207" s="154"/>
      <c r="AW1207" s="154"/>
      <c r="AX1207" s="154"/>
      <c r="AY1207" s="154"/>
      <c r="AZ1207" s="154"/>
      <c r="BA1207" s="154"/>
      <c r="BB1207" s="154"/>
      <c r="BC1207" s="154"/>
      <c r="BD1207" s="154"/>
      <c r="BE1207" s="154"/>
      <c r="BF1207" s="154"/>
      <c r="BG1207" s="154"/>
      <c r="BH1207" s="154"/>
      <c r="BI1207" s="154"/>
      <c r="BJ1207" s="154"/>
      <c r="BK1207" s="154"/>
      <c r="BL1207" s="154"/>
      <c r="BM1207" s="154"/>
      <c r="BN1207" s="154"/>
      <c r="BO1207" s="154"/>
      <c r="BP1207" s="154"/>
      <c r="BQ1207" s="154"/>
      <c r="BR1207" s="154"/>
      <c r="BS1207" s="154"/>
      <c r="BT1207" s="154"/>
      <c r="BU1207" s="154"/>
      <c r="BV1207" s="154"/>
    </row>
    <row r="1208" spans="1:74" x14ac:dyDescent="0.25">
      <c r="A1208" s="154"/>
      <c r="B1208" s="154"/>
      <c r="C1208" s="154"/>
      <c r="D1208" s="154"/>
      <c r="E1208" s="154"/>
      <c r="F1208" s="154"/>
      <c r="G1208" s="154"/>
      <c r="H1208" s="154"/>
      <c r="I1208" s="154"/>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AN1208" s="154"/>
      <c r="AO1208" s="154"/>
      <c r="AP1208" s="154"/>
      <c r="AQ1208" s="154"/>
      <c r="AR1208" s="154"/>
      <c r="AS1208" s="154"/>
      <c r="AT1208" s="154"/>
      <c r="AU1208" s="154"/>
      <c r="AV1208" s="154"/>
      <c r="AW1208" s="154"/>
      <c r="AX1208" s="154"/>
      <c r="AY1208" s="154"/>
      <c r="AZ1208" s="154"/>
      <c r="BA1208" s="154"/>
      <c r="BB1208" s="154"/>
      <c r="BC1208" s="154"/>
      <c r="BD1208" s="154"/>
      <c r="BE1208" s="154"/>
      <c r="BF1208" s="154"/>
      <c r="BG1208" s="154"/>
      <c r="BH1208" s="154"/>
      <c r="BI1208" s="154"/>
      <c r="BJ1208" s="154"/>
      <c r="BK1208" s="154"/>
      <c r="BL1208" s="154"/>
      <c r="BM1208" s="154"/>
      <c r="BN1208" s="154"/>
      <c r="BO1208" s="154"/>
      <c r="BP1208" s="154"/>
      <c r="BQ1208" s="154"/>
      <c r="BR1208" s="154"/>
      <c r="BS1208" s="154"/>
      <c r="BT1208" s="154"/>
      <c r="BU1208" s="154"/>
      <c r="BV1208" s="154"/>
    </row>
    <row r="1209" spans="1:74" x14ac:dyDescent="0.25">
      <c r="A1209" s="154"/>
      <c r="B1209" s="154"/>
      <c r="C1209" s="154"/>
      <c r="D1209" s="154"/>
      <c r="E1209" s="154"/>
      <c r="F1209" s="154"/>
      <c r="G1209" s="154"/>
      <c r="H1209" s="154"/>
      <c r="I1209" s="154"/>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AN1209" s="154"/>
      <c r="AO1209" s="154"/>
      <c r="AP1209" s="154"/>
      <c r="AQ1209" s="154"/>
      <c r="AR1209" s="154"/>
      <c r="AS1209" s="154"/>
      <c r="AT1209" s="154"/>
      <c r="AU1209" s="154"/>
      <c r="AV1209" s="154"/>
      <c r="AW1209" s="154"/>
      <c r="AX1209" s="154"/>
      <c r="AY1209" s="154"/>
      <c r="AZ1209" s="154"/>
      <c r="BA1209" s="154"/>
      <c r="BB1209" s="154"/>
      <c r="BC1209" s="154"/>
      <c r="BD1209" s="154"/>
      <c r="BE1209" s="154"/>
      <c r="BF1209" s="154"/>
      <c r="BG1209" s="154"/>
      <c r="BH1209" s="154"/>
      <c r="BI1209" s="154"/>
      <c r="BJ1209" s="154"/>
      <c r="BK1209" s="154"/>
      <c r="BL1209" s="154"/>
      <c r="BM1209" s="154"/>
      <c r="BN1209" s="154"/>
      <c r="BO1209" s="154"/>
      <c r="BP1209" s="154"/>
      <c r="BQ1209" s="154"/>
      <c r="BR1209" s="154"/>
      <c r="BS1209" s="154"/>
      <c r="BT1209" s="154"/>
      <c r="BU1209" s="154"/>
      <c r="BV1209" s="154"/>
    </row>
    <row r="1210" spans="1:74" x14ac:dyDescent="0.25">
      <c r="A1210" s="154"/>
      <c r="B1210" s="154"/>
      <c r="C1210" s="154"/>
      <c r="D1210" s="154"/>
      <c r="E1210" s="154"/>
      <c r="F1210" s="154"/>
      <c r="G1210" s="154"/>
      <c r="H1210" s="154"/>
      <c r="I1210" s="154"/>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AN1210" s="154"/>
      <c r="AO1210" s="154"/>
      <c r="AP1210" s="154"/>
      <c r="AQ1210" s="154"/>
      <c r="AR1210" s="154"/>
      <c r="AS1210" s="154"/>
      <c r="AT1210" s="154"/>
      <c r="AU1210" s="154"/>
      <c r="AV1210" s="154"/>
      <c r="AW1210" s="154"/>
      <c r="AX1210" s="154"/>
      <c r="AY1210" s="154"/>
      <c r="AZ1210" s="154"/>
      <c r="BA1210" s="154"/>
      <c r="BB1210" s="154"/>
      <c r="BC1210" s="154"/>
      <c r="BD1210" s="154"/>
      <c r="BE1210" s="154"/>
      <c r="BF1210" s="154"/>
      <c r="BG1210" s="154"/>
      <c r="BH1210" s="154"/>
      <c r="BI1210" s="154"/>
      <c r="BJ1210" s="154"/>
      <c r="BK1210" s="154"/>
      <c r="BL1210" s="154"/>
      <c r="BM1210" s="154"/>
      <c r="BN1210" s="154"/>
      <c r="BO1210" s="154"/>
      <c r="BP1210" s="154"/>
      <c r="BQ1210" s="154"/>
      <c r="BR1210" s="154"/>
      <c r="BS1210" s="154"/>
      <c r="BT1210" s="154"/>
      <c r="BU1210" s="154"/>
      <c r="BV1210" s="154"/>
    </row>
    <row r="1211" spans="1:74" x14ac:dyDescent="0.25">
      <c r="A1211" s="154"/>
      <c r="B1211" s="154"/>
      <c r="C1211" s="154"/>
      <c r="D1211" s="154"/>
      <c r="E1211" s="154"/>
      <c r="F1211" s="154"/>
      <c r="G1211" s="154"/>
      <c r="H1211" s="154"/>
      <c r="I1211" s="154"/>
      <c r="J1211" s="154"/>
      <c r="K1211" s="154"/>
      <c r="L1211" s="154"/>
      <c r="M1211" s="154"/>
      <c r="N1211" s="154"/>
      <c r="O1211" s="154"/>
      <c r="P1211" s="154"/>
      <c r="Q1211" s="154"/>
      <c r="R1211" s="154"/>
      <c r="S1211" s="154"/>
      <c r="T1211" s="154"/>
      <c r="U1211" s="154"/>
      <c r="V1211" s="154"/>
      <c r="W1211" s="154"/>
      <c r="X1211" s="154"/>
      <c r="Y1211" s="154"/>
      <c r="Z1211" s="154"/>
      <c r="AA1211" s="154"/>
      <c r="AB1211" s="154"/>
      <c r="AC1211" s="154"/>
      <c r="AD1211" s="154"/>
      <c r="AE1211" s="154"/>
      <c r="AF1211" s="154"/>
      <c r="AG1211" s="154"/>
      <c r="AH1211" s="154"/>
      <c r="AI1211" s="154"/>
      <c r="AJ1211" s="154"/>
      <c r="AK1211" s="154"/>
      <c r="AL1211" s="154"/>
      <c r="AM1211" s="154"/>
      <c r="AN1211" s="154"/>
      <c r="AO1211" s="154"/>
      <c r="AP1211" s="154"/>
      <c r="AQ1211" s="154"/>
      <c r="AR1211" s="154"/>
      <c r="AS1211" s="154"/>
      <c r="AT1211" s="154"/>
      <c r="AU1211" s="154"/>
      <c r="AV1211" s="154"/>
      <c r="AW1211" s="154"/>
      <c r="AX1211" s="154"/>
      <c r="AY1211" s="154"/>
      <c r="AZ1211" s="154"/>
      <c r="BA1211" s="154"/>
      <c r="BB1211" s="154"/>
      <c r="BC1211" s="154"/>
      <c r="BD1211" s="154"/>
      <c r="BE1211" s="154"/>
      <c r="BF1211" s="154"/>
      <c r="BG1211" s="154"/>
      <c r="BH1211" s="154"/>
      <c r="BI1211" s="154"/>
      <c r="BJ1211" s="154"/>
      <c r="BK1211" s="154"/>
      <c r="BL1211" s="154"/>
      <c r="BM1211" s="154"/>
      <c r="BN1211" s="154"/>
      <c r="BO1211" s="154"/>
      <c r="BP1211" s="154"/>
      <c r="BQ1211" s="154"/>
      <c r="BR1211" s="154"/>
      <c r="BS1211" s="154"/>
      <c r="BT1211" s="154"/>
      <c r="BU1211" s="154"/>
      <c r="BV1211" s="154"/>
    </row>
    <row r="1212" spans="1:74" x14ac:dyDescent="0.25">
      <c r="A1212" s="154"/>
      <c r="B1212" s="154"/>
      <c r="C1212" s="154"/>
      <c r="D1212" s="154"/>
      <c r="E1212" s="154"/>
      <c r="F1212" s="154"/>
      <c r="G1212" s="154"/>
      <c r="H1212" s="154"/>
      <c r="I1212" s="154"/>
      <c r="J1212" s="154"/>
      <c r="K1212" s="154"/>
      <c r="L1212" s="154"/>
      <c r="M1212" s="154"/>
      <c r="N1212" s="154"/>
      <c r="O1212" s="154"/>
      <c r="P1212" s="154"/>
      <c r="Q1212" s="154"/>
      <c r="R1212" s="154"/>
      <c r="S1212" s="154"/>
      <c r="T1212" s="154"/>
      <c r="U1212" s="154"/>
      <c r="V1212" s="154"/>
      <c r="W1212" s="154"/>
      <c r="X1212" s="154"/>
      <c r="Y1212" s="154"/>
      <c r="Z1212" s="154"/>
      <c r="AA1212" s="154"/>
      <c r="AB1212" s="154"/>
      <c r="AC1212" s="154"/>
      <c r="AD1212" s="154"/>
      <c r="AE1212" s="154"/>
      <c r="AF1212" s="154"/>
      <c r="AG1212" s="154"/>
      <c r="AH1212" s="154"/>
      <c r="AI1212" s="154"/>
      <c r="AJ1212" s="154"/>
      <c r="AK1212" s="154"/>
      <c r="AL1212" s="154"/>
      <c r="AM1212" s="154"/>
      <c r="AN1212" s="154"/>
      <c r="AO1212" s="154"/>
      <c r="AP1212" s="154"/>
      <c r="AQ1212" s="154"/>
      <c r="AR1212" s="154"/>
      <c r="AS1212" s="154"/>
      <c r="AT1212" s="154"/>
      <c r="AU1212" s="154"/>
      <c r="AV1212" s="154"/>
      <c r="AW1212" s="154"/>
      <c r="AX1212" s="154"/>
      <c r="AY1212" s="154"/>
      <c r="AZ1212" s="154"/>
      <c r="BA1212" s="154"/>
      <c r="BB1212" s="154"/>
      <c r="BC1212" s="154"/>
      <c r="BD1212" s="154"/>
      <c r="BE1212" s="154"/>
      <c r="BF1212" s="154"/>
      <c r="BG1212" s="154"/>
      <c r="BH1212" s="154"/>
      <c r="BI1212" s="154"/>
      <c r="BJ1212" s="154"/>
      <c r="BK1212" s="154"/>
      <c r="BL1212" s="154"/>
      <c r="BM1212" s="154"/>
      <c r="BN1212" s="154"/>
      <c r="BO1212" s="154"/>
      <c r="BP1212" s="154"/>
      <c r="BQ1212" s="154"/>
      <c r="BR1212" s="154"/>
      <c r="BS1212" s="154"/>
      <c r="BT1212" s="154"/>
      <c r="BU1212" s="154"/>
      <c r="BV1212" s="154"/>
    </row>
    <row r="1213" spans="1:74" x14ac:dyDescent="0.25">
      <c r="A1213" s="154"/>
      <c r="B1213" s="154"/>
      <c r="C1213" s="154"/>
      <c r="D1213" s="154"/>
      <c r="E1213" s="154"/>
      <c r="F1213" s="154"/>
      <c r="G1213" s="154"/>
      <c r="H1213" s="154"/>
      <c r="I1213" s="154"/>
      <c r="J1213" s="154"/>
      <c r="K1213" s="154"/>
      <c r="L1213" s="154"/>
      <c r="M1213" s="154"/>
      <c r="N1213" s="154"/>
      <c r="O1213" s="154"/>
      <c r="P1213" s="154"/>
      <c r="Q1213" s="154"/>
      <c r="R1213" s="154"/>
      <c r="S1213" s="154"/>
      <c r="T1213" s="154"/>
      <c r="U1213" s="154"/>
      <c r="V1213" s="154"/>
      <c r="W1213" s="154"/>
      <c r="X1213" s="154"/>
      <c r="Y1213" s="154"/>
      <c r="Z1213" s="154"/>
      <c r="AA1213" s="154"/>
      <c r="AB1213" s="154"/>
      <c r="AC1213" s="154"/>
      <c r="AD1213" s="154"/>
      <c r="AE1213" s="154"/>
      <c r="AF1213" s="154"/>
      <c r="AG1213" s="154"/>
      <c r="AH1213" s="154"/>
      <c r="AI1213" s="154"/>
      <c r="AJ1213" s="154"/>
      <c r="AK1213" s="154"/>
      <c r="AL1213" s="154"/>
      <c r="AM1213" s="154"/>
      <c r="AN1213" s="154"/>
      <c r="AO1213" s="154"/>
      <c r="AP1213" s="154"/>
      <c r="AQ1213" s="154"/>
      <c r="AR1213" s="154"/>
      <c r="AS1213" s="154"/>
      <c r="AT1213" s="154"/>
      <c r="AU1213" s="154"/>
      <c r="AV1213" s="154"/>
      <c r="AW1213" s="154"/>
      <c r="AX1213" s="154"/>
      <c r="AY1213" s="154"/>
      <c r="AZ1213" s="154"/>
      <c r="BA1213" s="154"/>
      <c r="BB1213" s="154"/>
      <c r="BC1213" s="154"/>
      <c r="BD1213" s="154"/>
      <c r="BE1213" s="154"/>
      <c r="BF1213" s="154"/>
      <c r="BG1213" s="154"/>
      <c r="BH1213" s="154"/>
      <c r="BI1213" s="154"/>
      <c r="BJ1213" s="154"/>
      <c r="BK1213" s="154"/>
      <c r="BL1213" s="154"/>
      <c r="BM1213" s="154"/>
      <c r="BN1213" s="154"/>
      <c r="BO1213" s="154"/>
      <c r="BP1213" s="154"/>
      <c r="BQ1213" s="154"/>
      <c r="BR1213" s="154"/>
      <c r="BS1213" s="154"/>
      <c r="BT1213" s="154"/>
      <c r="BU1213" s="154"/>
      <c r="BV1213" s="154"/>
    </row>
    <row r="1214" spans="1:74" x14ac:dyDescent="0.25">
      <c r="A1214" s="154"/>
      <c r="B1214" s="154"/>
      <c r="C1214" s="154"/>
      <c r="D1214" s="154"/>
      <c r="E1214" s="154"/>
      <c r="F1214" s="154"/>
      <c r="G1214" s="154"/>
      <c r="H1214" s="154"/>
      <c r="I1214" s="154"/>
      <c r="J1214" s="154"/>
      <c r="K1214" s="154"/>
      <c r="L1214" s="154"/>
      <c r="M1214" s="154"/>
      <c r="N1214" s="154"/>
      <c r="O1214" s="154"/>
      <c r="P1214" s="154"/>
      <c r="Q1214" s="154"/>
      <c r="R1214" s="154"/>
      <c r="S1214" s="154"/>
      <c r="T1214" s="154"/>
      <c r="U1214" s="154"/>
      <c r="V1214" s="154"/>
      <c r="W1214" s="154"/>
      <c r="X1214" s="154"/>
      <c r="Y1214" s="154"/>
      <c r="Z1214" s="154"/>
      <c r="AA1214" s="154"/>
      <c r="AB1214" s="154"/>
      <c r="AC1214" s="154"/>
      <c r="AD1214" s="154"/>
      <c r="AE1214" s="154"/>
      <c r="AF1214" s="154"/>
      <c r="AG1214" s="154"/>
      <c r="AH1214" s="154"/>
      <c r="AI1214" s="154"/>
      <c r="AJ1214" s="154"/>
      <c r="AK1214" s="154"/>
      <c r="AL1214" s="154"/>
      <c r="AM1214" s="154"/>
      <c r="AN1214" s="154"/>
      <c r="AO1214" s="154"/>
      <c r="AP1214" s="154"/>
      <c r="AQ1214" s="154"/>
      <c r="AR1214" s="154"/>
      <c r="AS1214" s="154"/>
      <c r="AT1214" s="154"/>
      <c r="AU1214" s="154"/>
      <c r="AV1214" s="154"/>
      <c r="AW1214" s="154"/>
      <c r="AX1214" s="154"/>
      <c r="AY1214" s="154"/>
      <c r="AZ1214" s="154"/>
      <c r="BA1214" s="154"/>
      <c r="BB1214" s="154"/>
      <c r="BC1214" s="154"/>
      <c r="BD1214" s="154"/>
      <c r="BE1214" s="154"/>
      <c r="BF1214" s="154"/>
      <c r="BG1214" s="154"/>
      <c r="BH1214" s="154"/>
      <c r="BI1214" s="154"/>
      <c r="BJ1214" s="154"/>
      <c r="BK1214" s="154"/>
      <c r="BL1214" s="154"/>
      <c r="BM1214" s="154"/>
      <c r="BN1214" s="154"/>
      <c r="BO1214" s="154"/>
      <c r="BP1214" s="154"/>
      <c r="BQ1214" s="154"/>
      <c r="BR1214" s="154"/>
      <c r="BS1214" s="154"/>
      <c r="BT1214" s="154"/>
      <c r="BU1214" s="154"/>
      <c r="BV1214" s="154"/>
    </row>
    <row r="1215" spans="1:74" x14ac:dyDescent="0.25">
      <c r="A1215" s="154"/>
      <c r="B1215" s="154"/>
      <c r="C1215" s="154"/>
      <c r="D1215" s="154"/>
      <c r="E1215" s="154"/>
      <c r="F1215" s="154"/>
      <c r="G1215" s="154"/>
      <c r="H1215" s="154"/>
      <c r="I1215" s="154"/>
      <c r="J1215" s="154"/>
      <c r="K1215" s="154"/>
      <c r="L1215" s="154"/>
      <c r="M1215" s="154"/>
      <c r="N1215" s="154"/>
      <c r="O1215" s="154"/>
      <c r="P1215" s="154"/>
      <c r="Q1215" s="154"/>
      <c r="R1215" s="154"/>
      <c r="S1215" s="154"/>
      <c r="T1215" s="154"/>
      <c r="U1215" s="154"/>
      <c r="V1215" s="154"/>
      <c r="W1215" s="154"/>
      <c r="X1215" s="154"/>
      <c r="Y1215" s="154"/>
      <c r="Z1215" s="154"/>
      <c r="AA1215" s="154"/>
      <c r="AB1215" s="154"/>
      <c r="AC1215" s="154"/>
      <c r="AD1215" s="154"/>
      <c r="AE1215" s="154"/>
      <c r="AF1215" s="154"/>
      <c r="AG1215" s="154"/>
      <c r="AH1215" s="154"/>
      <c r="AI1215" s="154"/>
      <c r="AJ1215" s="154"/>
      <c r="AK1215" s="154"/>
      <c r="AL1215" s="154"/>
      <c r="AM1215" s="154"/>
      <c r="AN1215" s="154"/>
      <c r="AO1215" s="154"/>
      <c r="AP1215" s="154"/>
      <c r="AQ1215" s="154"/>
      <c r="AR1215" s="154"/>
      <c r="AS1215" s="154"/>
      <c r="AT1215" s="154"/>
      <c r="AU1215" s="154"/>
      <c r="AV1215" s="154"/>
      <c r="AW1215" s="154"/>
      <c r="AX1215" s="154"/>
      <c r="AY1215" s="154"/>
      <c r="AZ1215" s="154"/>
      <c r="BA1215" s="154"/>
      <c r="BB1215" s="154"/>
      <c r="BC1215" s="154"/>
      <c r="BD1215" s="154"/>
      <c r="BE1215" s="154"/>
      <c r="BF1215" s="154"/>
      <c r="BG1215" s="154"/>
      <c r="BH1215" s="154"/>
      <c r="BI1215" s="154"/>
      <c r="BJ1215" s="154"/>
      <c r="BK1215" s="154"/>
      <c r="BL1215" s="154"/>
      <c r="BM1215" s="154"/>
      <c r="BN1215" s="154"/>
      <c r="BO1215" s="154"/>
      <c r="BP1215" s="154"/>
      <c r="BQ1215" s="154"/>
      <c r="BR1215" s="154"/>
      <c r="BS1215" s="154"/>
      <c r="BT1215" s="154"/>
      <c r="BU1215" s="154"/>
      <c r="BV1215" s="154"/>
    </row>
    <row r="1216" spans="1:74" x14ac:dyDescent="0.25">
      <c r="A1216" s="154"/>
      <c r="B1216" s="154"/>
      <c r="C1216" s="154"/>
      <c r="D1216" s="154"/>
      <c r="E1216" s="154"/>
      <c r="F1216" s="154"/>
      <c r="G1216" s="154"/>
      <c r="H1216" s="154"/>
      <c r="I1216" s="154"/>
      <c r="J1216" s="154"/>
      <c r="K1216" s="154"/>
      <c r="L1216" s="154"/>
      <c r="M1216" s="154"/>
      <c r="N1216" s="154"/>
      <c r="O1216" s="154"/>
      <c r="P1216" s="154"/>
      <c r="Q1216" s="154"/>
      <c r="R1216" s="154"/>
      <c r="S1216" s="154"/>
      <c r="T1216" s="154"/>
      <c r="U1216" s="154"/>
      <c r="V1216" s="154"/>
      <c r="W1216" s="154"/>
      <c r="X1216" s="154"/>
      <c r="Y1216" s="154"/>
      <c r="Z1216" s="154"/>
      <c r="AA1216" s="154"/>
      <c r="AB1216" s="154"/>
      <c r="AC1216" s="154"/>
      <c r="AD1216" s="154"/>
      <c r="AE1216" s="154"/>
      <c r="AF1216" s="154"/>
      <c r="AG1216" s="154"/>
      <c r="AH1216" s="154"/>
      <c r="AI1216" s="154"/>
      <c r="AJ1216" s="154"/>
      <c r="AK1216" s="154"/>
      <c r="AL1216" s="154"/>
      <c r="AM1216" s="154"/>
      <c r="AN1216" s="154"/>
      <c r="AO1216" s="154"/>
      <c r="AP1216" s="154"/>
      <c r="AQ1216" s="154"/>
      <c r="AR1216" s="154"/>
      <c r="AS1216" s="154"/>
      <c r="AT1216" s="154"/>
      <c r="AU1216" s="154"/>
      <c r="AV1216" s="154"/>
      <c r="AW1216" s="154"/>
      <c r="AX1216" s="154"/>
      <c r="AY1216" s="154"/>
      <c r="AZ1216" s="154"/>
      <c r="BA1216" s="154"/>
      <c r="BB1216" s="154"/>
      <c r="BC1216" s="154"/>
      <c r="BD1216" s="154"/>
      <c r="BE1216" s="154"/>
      <c r="BF1216" s="154"/>
      <c r="BG1216" s="154"/>
      <c r="BH1216" s="154"/>
      <c r="BI1216" s="154"/>
      <c r="BJ1216" s="154"/>
      <c r="BK1216" s="154"/>
      <c r="BL1216" s="154"/>
      <c r="BM1216" s="154"/>
      <c r="BN1216" s="154"/>
      <c r="BO1216" s="154"/>
      <c r="BP1216" s="154"/>
      <c r="BQ1216" s="154"/>
      <c r="BR1216" s="154"/>
      <c r="BS1216" s="154"/>
      <c r="BT1216" s="154"/>
      <c r="BU1216" s="154"/>
      <c r="BV1216" s="154"/>
    </row>
    <row r="1217" spans="1:74" x14ac:dyDescent="0.25">
      <c r="A1217" s="154"/>
      <c r="B1217" s="154"/>
      <c r="C1217" s="154"/>
      <c r="D1217" s="154"/>
      <c r="E1217" s="154"/>
      <c r="F1217" s="154"/>
      <c r="G1217" s="154"/>
      <c r="H1217" s="154"/>
      <c r="I1217" s="154"/>
      <c r="J1217" s="154"/>
      <c r="K1217" s="154"/>
      <c r="L1217" s="154"/>
      <c r="M1217" s="154"/>
      <c r="N1217" s="154"/>
      <c r="O1217" s="154"/>
      <c r="P1217" s="154"/>
      <c r="Q1217" s="154"/>
      <c r="R1217" s="154"/>
      <c r="S1217" s="154"/>
      <c r="T1217" s="154"/>
      <c r="U1217" s="154"/>
      <c r="V1217" s="154"/>
      <c r="W1217" s="154"/>
      <c r="X1217" s="154"/>
      <c r="Y1217" s="154"/>
      <c r="Z1217" s="154"/>
      <c r="AA1217" s="154"/>
      <c r="AB1217" s="154"/>
      <c r="AC1217" s="154"/>
      <c r="AD1217" s="154"/>
      <c r="AE1217" s="154"/>
      <c r="AF1217" s="154"/>
      <c r="AG1217" s="154"/>
      <c r="AH1217" s="154"/>
      <c r="AI1217" s="154"/>
      <c r="AJ1217" s="154"/>
      <c r="AK1217" s="154"/>
      <c r="AL1217" s="154"/>
      <c r="AM1217" s="154"/>
      <c r="AN1217" s="154"/>
      <c r="AO1217" s="154"/>
      <c r="AP1217" s="154"/>
      <c r="AQ1217" s="154"/>
      <c r="AR1217" s="154"/>
      <c r="AS1217" s="154"/>
      <c r="AT1217" s="154"/>
      <c r="AU1217" s="154"/>
      <c r="AV1217" s="154"/>
      <c r="AW1217" s="154"/>
      <c r="AX1217" s="154"/>
      <c r="AY1217" s="154"/>
      <c r="AZ1217" s="154"/>
      <c r="BA1217" s="154"/>
      <c r="BB1217" s="154"/>
      <c r="BC1217" s="154"/>
      <c r="BD1217" s="154"/>
      <c r="BE1217" s="154"/>
      <c r="BF1217" s="154"/>
      <c r="BG1217" s="154"/>
      <c r="BH1217" s="154"/>
      <c r="BI1217" s="154"/>
      <c r="BJ1217" s="154"/>
      <c r="BK1217" s="154"/>
      <c r="BL1217" s="154"/>
      <c r="BM1217" s="154"/>
      <c r="BN1217" s="154"/>
      <c r="BO1217" s="154"/>
      <c r="BP1217" s="154"/>
      <c r="BQ1217" s="154"/>
      <c r="BR1217" s="154"/>
      <c r="BS1217" s="154"/>
      <c r="BT1217" s="154"/>
      <c r="BU1217" s="154"/>
      <c r="BV1217" s="154"/>
    </row>
    <row r="1218" spans="1:74" x14ac:dyDescent="0.25">
      <c r="A1218" s="154"/>
      <c r="B1218" s="154"/>
      <c r="C1218" s="154"/>
      <c r="D1218" s="154"/>
      <c r="E1218" s="154"/>
      <c r="F1218" s="154"/>
      <c r="G1218" s="154"/>
      <c r="H1218" s="154"/>
      <c r="I1218" s="154"/>
      <c r="J1218" s="154"/>
      <c r="K1218" s="154"/>
      <c r="L1218" s="154"/>
      <c r="M1218" s="154"/>
      <c r="N1218" s="154"/>
      <c r="O1218" s="154"/>
      <c r="P1218" s="154"/>
      <c r="Q1218" s="154"/>
      <c r="R1218" s="154"/>
      <c r="S1218" s="154"/>
      <c r="T1218" s="154"/>
      <c r="U1218" s="154"/>
      <c r="V1218" s="154"/>
      <c r="W1218" s="154"/>
      <c r="X1218" s="154"/>
      <c r="Y1218" s="154"/>
      <c r="Z1218" s="154"/>
      <c r="AA1218" s="154"/>
      <c r="AB1218" s="154"/>
      <c r="AC1218" s="154"/>
      <c r="AD1218" s="154"/>
      <c r="AE1218" s="154"/>
      <c r="AF1218" s="154"/>
      <c r="AG1218" s="154"/>
      <c r="AH1218" s="154"/>
      <c r="AI1218" s="154"/>
      <c r="AJ1218" s="154"/>
      <c r="AK1218" s="154"/>
      <c r="AL1218" s="154"/>
      <c r="AM1218" s="154"/>
      <c r="AN1218" s="154"/>
      <c r="AO1218" s="154"/>
      <c r="AP1218" s="154"/>
      <c r="AQ1218" s="154"/>
      <c r="AR1218" s="154"/>
      <c r="AS1218" s="154"/>
      <c r="AT1218" s="154"/>
      <c r="AU1218" s="154"/>
      <c r="AV1218" s="154"/>
      <c r="AW1218" s="154"/>
      <c r="AX1218" s="154"/>
      <c r="AY1218" s="154"/>
      <c r="AZ1218" s="154"/>
      <c r="BA1218" s="154"/>
      <c r="BB1218" s="154"/>
      <c r="BC1218" s="154"/>
      <c r="BD1218" s="154"/>
      <c r="BE1218" s="154"/>
      <c r="BF1218" s="154"/>
      <c r="BG1218" s="154"/>
      <c r="BH1218" s="154"/>
      <c r="BI1218" s="154"/>
      <c r="BJ1218" s="154"/>
      <c r="BK1218" s="154"/>
      <c r="BL1218" s="154"/>
      <c r="BM1218" s="154"/>
      <c r="BN1218" s="154"/>
      <c r="BO1218" s="154"/>
      <c r="BP1218" s="154"/>
      <c r="BQ1218" s="154"/>
      <c r="BR1218" s="154"/>
      <c r="BS1218" s="154"/>
      <c r="BT1218" s="154"/>
      <c r="BU1218" s="154"/>
      <c r="BV1218" s="154"/>
    </row>
    <row r="1219" spans="1:74" x14ac:dyDescent="0.25">
      <c r="A1219" s="154"/>
      <c r="B1219" s="154"/>
      <c r="C1219" s="154"/>
      <c r="D1219" s="154"/>
      <c r="E1219" s="154"/>
      <c r="F1219" s="154"/>
      <c r="G1219" s="154"/>
      <c r="H1219" s="154"/>
      <c r="I1219" s="154"/>
      <c r="J1219" s="154"/>
      <c r="K1219" s="154"/>
      <c r="L1219" s="154"/>
      <c r="M1219" s="154"/>
      <c r="N1219" s="154"/>
      <c r="O1219" s="154"/>
      <c r="P1219" s="154"/>
      <c r="Q1219" s="154"/>
      <c r="R1219" s="154"/>
      <c r="S1219" s="154"/>
      <c r="T1219" s="154"/>
      <c r="U1219" s="154"/>
      <c r="V1219" s="154"/>
      <c r="W1219" s="154"/>
      <c r="X1219" s="154"/>
      <c r="Y1219" s="154"/>
      <c r="Z1219" s="154"/>
      <c r="AA1219" s="154"/>
      <c r="AB1219" s="154"/>
      <c r="AC1219" s="154"/>
      <c r="AD1219" s="154"/>
      <c r="AE1219" s="154"/>
      <c r="AF1219" s="154"/>
      <c r="AG1219" s="154"/>
      <c r="AH1219" s="154"/>
      <c r="AI1219" s="154"/>
      <c r="AJ1219" s="154"/>
      <c r="AK1219" s="154"/>
      <c r="AL1219" s="154"/>
      <c r="AM1219" s="154"/>
      <c r="AN1219" s="154"/>
      <c r="AO1219" s="154"/>
      <c r="AP1219" s="154"/>
      <c r="AQ1219" s="154"/>
      <c r="AR1219" s="154"/>
      <c r="AS1219" s="154"/>
      <c r="AT1219" s="154"/>
      <c r="AU1219" s="154"/>
      <c r="AV1219" s="154"/>
      <c r="AW1219" s="154"/>
      <c r="AX1219" s="154"/>
      <c r="AY1219" s="154"/>
      <c r="AZ1219" s="154"/>
      <c r="BA1219" s="154"/>
      <c r="BB1219" s="154"/>
      <c r="BC1219" s="154"/>
      <c r="BD1219" s="154"/>
      <c r="BE1219" s="154"/>
      <c r="BF1219" s="154"/>
      <c r="BG1219" s="154"/>
      <c r="BH1219" s="154"/>
      <c r="BI1219" s="154"/>
      <c r="BJ1219" s="154"/>
      <c r="BK1219" s="154"/>
      <c r="BL1219" s="154"/>
      <c r="BM1219" s="154"/>
      <c r="BN1219" s="154"/>
      <c r="BO1219" s="154"/>
      <c r="BP1219" s="154"/>
      <c r="BQ1219" s="154"/>
      <c r="BR1219" s="154"/>
      <c r="BS1219" s="154"/>
      <c r="BT1219" s="154"/>
      <c r="BU1219" s="154"/>
      <c r="BV1219" s="154"/>
    </row>
    <row r="1220" spans="1:74" x14ac:dyDescent="0.25">
      <c r="A1220" s="154"/>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4"/>
      <c r="AN1220" s="154"/>
      <c r="AO1220" s="154"/>
      <c r="AP1220" s="154"/>
      <c r="AQ1220" s="154"/>
      <c r="AR1220" s="154"/>
      <c r="AS1220" s="154"/>
      <c r="AT1220" s="154"/>
      <c r="AU1220" s="154"/>
      <c r="AV1220" s="154"/>
      <c r="AW1220" s="154"/>
      <c r="AX1220" s="154"/>
      <c r="AY1220" s="154"/>
      <c r="AZ1220" s="154"/>
      <c r="BA1220" s="154"/>
      <c r="BB1220" s="154"/>
      <c r="BC1220" s="154"/>
      <c r="BD1220" s="154"/>
      <c r="BE1220" s="154"/>
      <c r="BF1220" s="154"/>
      <c r="BG1220" s="154"/>
      <c r="BH1220" s="154"/>
      <c r="BI1220" s="154"/>
      <c r="BJ1220" s="154"/>
      <c r="BK1220" s="154"/>
      <c r="BL1220" s="154"/>
      <c r="BM1220" s="154"/>
      <c r="BN1220" s="154"/>
      <c r="BO1220" s="154"/>
      <c r="BP1220" s="154"/>
      <c r="BQ1220" s="154"/>
      <c r="BR1220" s="154"/>
      <c r="BS1220" s="154"/>
      <c r="BT1220" s="154"/>
      <c r="BU1220" s="154"/>
      <c r="BV1220" s="154"/>
    </row>
    <row r="1221" spans="1:74" x14ac:dyDescent="0.25">
      <c r="A1221" s="154"/>
      <c r="B1221" s="154"/>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4"/>
      <c r="AL1221" s="154"/>
      <c r="AM1221" s="154"/>
      <c r="AN1221" s="154"/>
      <c r="AO1221" s="154"/>
      <c r="AP1221" s="154"/>
      <c r="AQ1221" s="154"/>
      <c r="AR1221" s="154"/>
      <c r="AS1221" s="154"/>
      <c r="AT1221" s="154"/>
      <c r="AU1221" s="154"/>
      <c r="AV1221" s="154"/>
      <c r="AW1221" s="154"/>
      <c r="AX1221" s="154"/>
      <c r="AY1221" s="154"/>
      <c r="AZ1221" s="154"/>
      <c r="BA1221" s="154"/>
      <c r="BB1221" s="154"/>
      <c r="BC1221" s="154"/>
      <c r="BD1221" s="154"/>
      <c r="BE1221" s="154"/>
      <c r="BF1221" s="154"/>
      <c r="BG1221" s="154"/>
      <c r="BH1221" s="154"/>
      <c r="BI1221" s="154"/>
      <c r="BJ1221" s="154"/>
      <c r="BK1221" s="154"/>
      <c r="BL1221" s="154"/>
      <c r="BM1221" s="154"/>
      <c r="BN1221" s="154"/>
      <c r="BO1221" s="154"/>
      <c r="BP1221" s="154"/>
      <c r="BQ1221" s="154"/>
      <c r="BR1221" s="154"/>
      <c r="BS1221" s="154"/>
      <c r="BT1221" s="154"/>
      <c r="BU1221" s="154"/>
      <c r="BV1221" s="154"/>
    </row>
    <row r="1222" spans="1:74" x14ac:dyDescent="0.25">
      <c r="A1222" s="154"/>
      <c r="B1222" s="154"/>
      <c r="C1222" s="154"/>
      <c r="D1222" s="154"/>
      <c r="E1222" s="154"/>
      <c r="F1222" s="154"/>
      <c r="G1222" s="154"/>
      <c r="H1222" s="154"/>
      <c r="I1222" s="154"/>
      <c r="J1222" s="154"/>
      <c r="K1222" s="154"/>
      <c r="L1222" s="154"/>
      <c r="M1222" s="154"/>
      <c r="N1222" s="154"/>
      <c r="O1222" s="154"/>
      <c r="P1222" s="154"/>
      <c r="Q1222" s="154"/>
      <c r="R1222" s="154"/>
      <c r="S1222" s="154"/>
      <c r="T1222" s="154"/>
      <c r="U1222" s="154"/>
      <c r="V1222" s="154"/>
      <c r="W1222" s="154"/>
      <c r="X1222" s="154"/>
      <c r="Y1222" s="154"/>
      <c r="Z1222" s="154"/>
      <c r="AA1222" s="154"/>
      <c r="AB1222" s="154"/>
      <c r="AC1222" s="154"/>
      <c r="AD1222" s="154"/>
      <c r="AE1222" s="154"/>
      <c r="AF1222" s="154"/>
      <c r="AG1222" s="154"/>
      <c r="AH1222" s="154"/>
      <c r="AI1222" s="154"/>
      <c r="AJ1222" s="154"/>
      <c r="AK1222" s="154"/>
      <c r="AL1222" s="154"/>
      <c r="AM1222" s="154"/>
      <c r="AN1222" s="154"/>
      <c r="AO1222" s="154"/>
      <c r="AP1222" s="154"/>
      <c r="AQ1222" s="154"/>
      <c r="AR1222" s="154"/>
      <c r="AS1222" s="154"/>
      <c r="AT1222" s="154"/>
      <c r="AU1222" s="154"/>
      <c r="AV1222" s="154"/>
      <c r="AW1222" s="154"/>
      <c r="AX1222" s="154"/>
      <c r="AY1222" s="154"/>
      <c r="AZ1222" s="154"/>
      <c r="BA1222" s="154"/>
      <c r="BB1222" s="154"/>
      <c r="BC1222" s="154"/>
      <c r="BD1222" s="154"/>
      <c r="BE1222" s="154"/>
      <c r="BF1222" s="154"/>
      <c r="BG1222" s="154"/>
      <c r="BH1222" s="154"/>
      <c r="BI1222" s="154"/>
      <c r="BJ1222" s="154"/>
      <c r="BK1222" s="154"/>
      <c r="BL1222" s="154"/>
      <c r="BM1222" s="154"/>
      <c r="BN1222" s="154"/>
      <c r="BO1222" s="154"/>
      <c r="BP1222" s="154"/>
      <c r="BQ1222" s="154"/>
      <c r="BR1222" s="154"/>
      <c r="BS1222" s="154"/>
      <c r="BT1222" s="154"/>
      <c r="BU1222" s="154"/>
      <c r="BV1222" s="154"/>
    </row>
    <row r="1223" spans="1:74" x14ac:dyDescent="0.25">
      <c r="A1223" s="154"/>
      <c r="B1223" s="154"/>
      <c r="C1223" s="154"/>
      <c r="D1223" s="154"/>
      <c r="E1223" s="154"/>
      <c r="F1223" s="154"/>
      <c r="G1223" s="154"/>
      <c r="H1223" s="154"/>
      <c r="I1223" s="154"/>
      <c r="J1223" s="154"/>
      <c r="K1223" s="154"/>
      <c r="L1223" s="154"/>
      <c r="M1223" s="154"/>
      <c r="N1223" s="154"/>
      <c r="O1223" s="154"/>
      <c r="P1223" s="154"/>
      <c r="Q1223" s="154"/>
      <c r="R1223" s="154"/>
      <c r="S1223" s="154"/>
      <c r="T1223" s="154"/>
      <c r="U1223" s="154"/>
      <c r="V1223" s="154"/>
      <c r="W1223" s="154"/>
      <c r="X1223" s="154"/>
      <c r="Y1223" s="154"/>
      <c r="Z1223" s="154"/>
      <c r="AA1223" s="154"/>
      <c r="AB1223" s="154"/>
      <c r="AC1223" s="154"/>
      <c r="AD1223" s="154"/>
      <c r="AE1223" s="154"/>
      <c r="AF1223" s="154"/>
      <c r="AG1223" s="154"/>
      <c r="AH1223" s="154"/>
      <c r="AI1223" s="154"/>
      <c r="AJ1223" s="154"/>
      <c r="AK1223" s="154"/>
      <c r="AL1223" s="154"/>
      <c r="AM1223" s="154"/>
      <c r="AN1223" s="154"/>
      <c r="AO1223" s="154"/>
      <c r="AP1223" s="154"/>
      <c r="AQ1223" s="154"/>
      <c r="AR1223" s="154"/>
      <c r="AS1223" s="154"/>
      <c r="AT1223" s="154"/>
      <c r="AU1223" s="154"/>
      <c r="AV1223" s="154"/>
      <c r="AW1223" s="154"/>
      <c r="AX1223" s="154"/>
      <c r="AY1223" s="154"/>
      <c r="AZ1223" s="154"/>
      <c r="BA1223" s="154"/>
      <c r="BB1223" s="154"/>
      <c r="BC1223" s="154"/>
      <c r="BD1223" s="154"/>
      <c r="BE1223" s="154"/>
      <c r="BF1223" s="154"/>
      <c r="BG1223" s="154"/>
      <c r="BH1223" s="154"/>
      <c r="BI1223" s="154"/>
      <c r="BJ1223" s="154"/>
      <c r="BK1223" s="154"/>
      <c r="BL1223" s="154"/>
      <c r="BM1223" s="154"/>
      <c r="BN1223" s="154"/>
      <c r="BO1223" s="154"/>
      <c r="BP1223" s="154"/>
      <c r="BQ1223" s="154"/>
      <c r="BR1223" s="154"/>
      <c r="BS1223" s="154"/>
      <c r="BT1223" s="154"/>
      <c r="BU1223" s="154"/>
      <c r="BV1223" s="154"/>
    </row>
    <row r="1224" spans="1:74" x14ac:dyDescent="0.25">
      <c r="A1224" s="154"/>
      <c r="B1224" s="154"/>
      <c r="C1224" s="154"/>
      <c r="D1224" s="154"/>
      <c r="E1224" s="154"/>
      <c r="F1224" s="154"/>
      <c r="G1224" s="154"/>
      <c r="H1224" s="154"/>
      <c r="I1224" s="154"/>
      <c r="J1224" s="154"/>
      <c r="K1224" s="154"/>
      <c r="L1224" s="154"/>
      <c r="M1224" s="154"/>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4"/>
      <c r="AL1224" s="154"/>
      <c r="AM1224" s="154"/>
      <c r="AN1224" s="154"/>
      <c r="AO1224" s="154"/>
      <c r="AP1224" s="154"/>
      <c r="AQ1224" s="154"/>
      <c r="AR1224" s="154"/>
      <c r="AS1224" s="154"/>
      <c r="AT1224" s="154"/>
      <c r="AU1224" s="154"/>
      <c r="AV1224" s="154"/>
      <c r="AW1224" s="154"/>
      <c r="AX1224" s="154"/>
      <c r="AY1224" s="154"/>
      <c r="AZ1224" s="154"/>
      <c r="BA1224" s="154"/>
      <c r="BB1224" s="154"/>
      <c r="BC1224" s="154"/>
      <c r="BD1224" s="154"/>
      <c r="BE1224" s="154"/>
      <c r="BF1224" s="154"/>
      <c r="BG1224" s="154"/>
      <c r="BH1224" s="154"/>
      <c r="BI1224" s="154"/>
      <c r="BJ1224" s="154"/>
      <c r="BK1224" s="154"/>
      <c r="BL1224" s="154"/>
      <c r="BM1224" s="154"/>
      <c r="BN1224" s="154"/>
      <c r="BO1224" s="154"/>
      <c r="BP1224" s="154"/>
      <c r="BQ1224" s="154"/>
      <c r="BR1224" s="154"/>
      <c r="BS1224" s="154"/>
      <c r="BT1224" s="154"/>
      <c r="BU1224" s="154"/>
      <c r="BV1224" s="154"/>
    </row>
    <row r="1225" spans="1:74" x14ac:dyDescent="0.25">
      <c r="A1225" s="154"/>
      <c r="B1225" s="154"/>
      <c r="C1225" s="154"/>
      <c r="D1225" s="154"/>
      <c r="E1225" s="154"/>
      <c r="F1225" s="154"/>
      <c r="G1225" s="154"/>
      <c r="H1225" s="154"/>
      <c r="I1225" s="154"/>
      <c r="J1225" s="154"/>
      <c r="K1225" s="154"/>
      <c r="L1225" s="154"/>
      <c r="M1225" s="154"/>
      <c r="N1225" s="154"/>
      <c r="O1225" s="154"/>
      <c r="P1225" s="154"/>
      <c r="Q1225" s="154"/>
      <c r="R1225" s="154"/>
      <c r="S1225" s="154"/>
      <c r="T1225" s="154"/>
      <c r="U1225" s="154"/>
      <c r="V1225" s="154"/>
      <c r="W1225" s="154"/>
      <c r="X1225" s="154"/>
      <c r="Y1225" s="154"/>
      <c r="Z1225" s="154"/>
      <c r="AA1225" s="154"/>
      <c r="AB1225" s="154"/>
      <c r="AC1225" s="154"/>
      <c r="AD1225" s="154"/>
      <c r="AE1225" s="154"/>
      <c r="AF1225" s="154"/>
      <c r="AG1225" s="154"/>
      <c r="AH1225" s="154"/>
      <c r="AI1225" s="154"/>
      <c r="AJ1225" s="154"/>
      <c r="AK1225" s="154"/>
      <c r="AL1225" s="154"/>
      <c r="AM1225" s="154"/>
      <c r="AN1225" s="154"/>
      <c r="AO1225" s="154"/>
      <c r="AP1225" s="154"/>
      <c r="AQ1225" s="154"/>
      <c r="AR1225" s="154"/>
      <c r="AS1225" s="154"/>
      <c r="AT1225" s="154"/>
      <c r="AU1225" s="154"/>
      <c r="AV1225" s="154"/>
      <c r="AW1225" s="154"/>
      <c r="AX1225" s="154"/>
      <c r="AY1225" s="154"/>
      <c r="AZ1225" s="154"/>
      <c r="BA1225" s="154"/>
      <c r="BB1225" s="154"/>
      <c r="BC1225" s="154"/>
      <c r="BD1225" s="154"/>
      <c r="BE1225" s="154"/>
      <c r="BF1225" s="154"/>
      <c r="BG1225" s="154"/>
      <c r="BH1225" s="154"/>
      <c r="BI1225" s="154"/>
      <c r="BJ1225" s="154"/>
      <c r="BK1225" s="154"/>
      <c r="BL1225" s="154"/>
      <c r="BM1225" s="154"/>
      <c r="BN1225" s="154"/>
      <c r="BO1225" s="154"/>
      <c r="BP1225" s="154"/>
      <c r="BQ1225" s="154"/>
      <c r="BR1225" s="154"/>
      <c r="BS1225" s="154"/>
      <c r="BT1225" s="154"/>
      <c r="BU1225" s="154"/>
      <c r="BV1225" s="154"/>
    </row>
    <row r="1226" spans="1:74" x14ac:dyDescent="0.25">
      <c r="A1226" s="154"/>
      <c r="B1226" s="154"/>
      <c r="C1226" s="154"/>
      <c r="D1226" s="154"/>
      <c r="E1226" s="154"/>
      <c r="F1226" s="154"/>
      <c r="G1226" s="154"/>
      <c r="H1226" s="154"/>
      <c r="I1226" s="154"/>
      <c r="J1226" s="154"/>
      <c r="K1226" s="154"/>
      <c r="L1226" s="154"/>
      <c r="M1226" s="154"/>
      <c r="N1226" s="154"/>
      <c r="O1226" s="154"/>
      <c r="P1226" s="154"/>
      <c r="Q1226" s="154"/>
      <c r="R1226" s="154"/>
      <c r="S1226" s="154"/>
      <c r="T1226" s="154"/>
      <c r="U1226" s="154"/>
      <c r="V1226" s="154"/>
      <c r="W1226" s="154"/>
      <c r="X1226" s="154"/>
      <c r="Y1226" s="154"/>
      <c r="Z1226" s="154"/>
      <c r="AA1226" s="154"/>
      <c r="AB1226" s="154"/>
      <c r="AC1226" s="154"/>
      <c r="AD1226" s="154"/>
      <c r="AE1226" s="154"/>
      <c r="AF1226" s="154"/>
      <c r="AG1226" s="154"/>
      <c r="AH1226" s="154"/>
      <c r="AI1226" s="154"/>
      <c r="AJ1226" s="154"/>
      <c r="AK1226" s="154"/>
      <c r="AL1226" s="154"/>
      <c r="AM1226" s="154"/>
      <c r="AN1226" s="154"/>
      <c r="AO1226" s="154"/>
      <c r="AP1226" s="154"/>
      <c r="AQ1226" s="154"/>
      <c r="AR1226" s="154"/>
      <c r="AS1226" s="154"/>
      <c r="AT1226" s="154"/>
      <c r="AU1226" s="154"/>
      <c r="AV1226" s="154"/>
      <c r="AW1226" s="154"/>
      <c r="AX1226" s="154"/>
      <c r="AY1226" s="154"/>
      <c r="AZ1226" s="154"/>
      <c r="BA1226" s="154"/>
      <c r="BB1226" s="154"/>
      <c r="BC1226" s="154"/>
      <c r="BD1226" s="154"/>
      <c r="BE1226" s="154"/>
      <c r="BF1226" s="154"/>
      <c r="BG1226" s="154"/>
      <c r="BH1226" s="154"/>
      <c r="BI1226" s="154"/>
      <c r="BJ1226" s="154"/>
      <c r="BK1226" s="154"/>
      <c r="BL1226" s="154"/>
      <c r="BM1226" s="154"/>
      <c r="BN1226" s="154"/>
      <c r="BO1226" s="154"/>
      <c r="BP1226" s="154"/>
      <c r="BQ1226" s="154"/>
      <c r="BR1226" s="154"/>
      <c r="BS1226" s="154"/>
      <c r="BT1226" s="154"/>
      <c r="BU1226" s="154"/>
      <c r="BV1226" s="154"/>
    </row>
    <row r="1227" spans="1:74" x14ac:dyDescent="0.25">
      <c r="A1227" s="154"/>
      <c r="B1227" s="154"/>
      <c r="C1227" s="154"/>
      <c r="D1227" s="154"/>
      <c r="E1227" s="154"/>
      <c r="F1227" s="154"/>
      <c r="G1227" s="154"/>
      <c r="H1227" s="154"/>
      <c r="I1227" s="154"/>
      <c r="J1227" s="154"/>
      <c r="K1227" s="154"/>
      <c r="L1227" s="154"/>
      <c r="M1227" s="154"/>
      <c r="N1227" s="154"/>
      <c r="O1227" s="154"/>
      <c r="P1227" s="154"/>
      <c r="Q1227" s="154"/>
      <c r="R1227" s="154"/>
      <c r="S1227" s="154"/>
      <c r="T1227" s="154"/>
      <c r="U1227" s="154"/>
      <c r="V1227" s="154"/>
      <c r="W1227" s="154"/>
      <c r="X1227" s="154"/>
      <c r="Y1227" s="154"/>
      <c r="Z1227" s="154"/>
      <c r="AA1227" s="154"/>
      <c r="AB1227" s="154"/>
      <c r="AC1227" s="154"/>
      <c r="AD1227" s="154"/>
      <c r="AE1227" s="154"/>
      <c r="AF1227" s="154"/>
      <c r="AG1227" s="154"/>
      <c r="AH1227" s="154"/>
      <c r="AI1227" s="154"/>
      <c r="AJ1227" s="154"/>
      <c r="AK1227" s="154"/>
      <c r="AL1227" s="154"/>
      <c r="AM1227" s="154"/>
      <c r="AN1227" s="154"/>
      <c r="AO1227" s="154"/>
      <c r="AP1227" s="154"/>
      <c r="AQ1227" s="154"/>
      <c r="AR1227" s="154"/>
      <c r="AS1227" s="154"/>
      <c r="AT1227" s="154"/>
      <c r="AU1227" s="154"/>
      <c r="AV1227" s="154"/>
      <c r="AW1227" s="154"/>
      <c r="AX1227" s="154"/>
      <c r="AY1227" s="154"/>
      <c r="AZ1227" s="154"/>
      <c r="BA1227" s="154"/>
      <c r="BB1227" s="154"/>
      <c r="BC1227" s="154"/>
      <c r="BD1227" s="154"/>
      <c r="BE1227" s="154"/>
      <c r="BF1227" s="154"/>
      <c r="BG1227" s="154"/>
      <c r="BH1227" s="154"/>
      <c r="BI1227" s="154"/>
      <c r="BJ1227" s="154"/>
      <c r="BK1227" s="154"/>
      <c r="BL1227" s="154"/>
      <c r="BM1227" s="154"/>
      <c r="BN1227" s="154"/>
      <c r="BO1227" s="154"/>
      <c r="BP1227" s="154"/>
      <c r="BQ1227" s="154"/>
      <c r="BR1227" s="154"/>
      <c r="BS1227" s="154"/>
      <c r="BT1227" s="154"/>
      <c r="BU1227" s="154"/>
      <c r="BV1227" s="154"/>
    </row>
    <row r="1228" spans="1:74" x14ac:dyDescent="0.25">
      <c r="A1228" s="154"/>
      <c r="B1228" s="154"/>
      <c r="C1228" s="154"/>
      <c r="D1228" s="154"/>
      <c r="E1228" s="154"/>
      <c r="F1228" s="154"/>
      <c r="G1228" s="154"/>
      <c r="H1228" s="154"/>
      <c r="I1228" s="154"/>
      <c r="J1228" s="154"/>
      <c r="K1228" s="154"/>
      <c r="L1228" s="154"/>
      <c r="M1228" s="154"/>
      <c r="N1228" s="154"/>
      <c r="O1228" s="154"/>
      <c r="P1228" s="154"/>
      <c r="Q1228" s="154"/>
      <c r="R1228" s="154"/>
      <c r="S1228" s="154"/>
      <c r="T1228" s="154"/>
      <c r="U1228" s="154"/>
      <c r="V1228" s="154"/>
      <c r="W1228" s="154"/>
      <c r="X1228" s="154"/>
      <c r="Y1228" s="154"/>
      <c r="Z1228" s="154"/>
      <c r="AA1228" s="154"/>
      <c r="AB1228" s="154"/>
      <c r="AC1228" s="154"/>
      <c r="AD1228" s="154"/>
      <c r="AE1228" s="154"/>
      <c r="AF1228" s="154"/>
      <c r="AG1228" s="154"/>
      <c r="AH1228" s="154"/>
      <c r="AI1228" s="154"/>
      <c r="AJ1228" s="154"/>
      <c r="AK1228" s="154"/>
      <c r="AL1228" s="154"/>
      <c r="AM1228" s="154"/>
      <c r="AN1228" s="154"/>
      <c r="AO1228" s="154"/>
      <c r="AP1228" s="154"/>
      <c r="AQ1228" s="154"/>
      <c r="AR1228" s="154"/>
      <c r="AS1228" s="154"/>
      <c r="AT1228" s="154"/>
      <c r="AU1228" s="154"/>
      <c r="AV1228" s="154"/>
      <c r="AW1228" s="154"/>
      <c r="AX1228" s="154"/>
      <c r="AY1228" s="154"/>
      <c r="AZ1228" s="154"/>
      <c r="BA1228" s="154"/>
      <c r="BB1228" s="154"/>
      <c r="BC1228" s="154"/>
      <c r="BD1228" s="154"/>
      <c r="BE1228" s="154"/>
      <c r="BF1228" s="154"/>
      <c r="BG1228" s="154"/>
      <c r="BH1228" s="154"/>
      <c r="BI1228" s="154"/>
      <c r="BJ1228" s="154"/>
      <c r="BK1228" s="154"/>
      <c r="BL1228" s="154"/>
      <c r="BM1228" s="154"/>
      <c r="BN1228" s="154"/>
      <c r="BO1228" s="154"/>
      <c r="BP1228" s="154"/>
      <c r="BQ1228" s="154"/>
      <c r="BR1228" s="154"/>
      <c r="BS1228" s="154"/>
      <c r="BT1228" s="154"/>
      <c r="BU1228" s="154"/>
      <c r="BV1228" s="154"/>
    </row>
    <row r="1229" spans="1:74" x14ac:dyDescent="0.25">
      <c r="A1229" s="154"/>
      <c r="B1229" s="154"/>
      <c r="C1229" s="154"/>
      <c r="D1229" s="154"/>
      <c r="E1229" s="154"/>
      <c r="F1229" s="154"/>
      <c r="G1229" s="154"/>
      <c r="H1229" s="154"/>
      <c r="I1229" s="154"/>
      <c r="J1229" s="154"/>
      <c r="K1229" s="154"/>
      <c r="L1229" s="154"/>
      <c r="M1229" s="154"/>
      <c r="N1229" s="154"/>
      <c r="O1229" s="154"/>
      <c r="P1229" s="154"/>
      <c r="Q1229" s="154"/>
      <c r="R1229" s="154"/>
      <c r="S1229" s="154"/>
      <c r="T1229" s="154"/>
      <c r="U1229" s="154"/>
      <c r="V1229" s="154"/>
      <c r="W1229" s="154"/>
      <c r="X1229" s="154"/>
      <c r="Y1229" s="154"/>
      <c r="Z1229" s="154"/>
      <c r="AA1229" s="154"/>
      <c r="AB1229" s="154"/>
      <c r="AC1229" s="154"/>
      <c r="AD1229" s="154"/>
      <c r="AE1229" s="154"/>
      <c r="AF1229" s="154"/>
      <c r="AG1229" s="154"/>
      <c r="AH1229" s="154"/>
      <c r="AI1229" s="154"/>
      <c r="AJ1229" s="154"/>
      <c r="AK1229" s="154"/>
      <c r="AL1229" s="154"/>
      <c r="AM1229" s="154"/>
      <c r="AN1229" s="154"/>
      <c r="AO1229" s="154"/>
      <c r="AP1229" s="154"/>
      <c r="AQ1229" s="154"/>
      <c r="AR1229" s="154"/>
      <c r="AS1229" s="154"/>
      <c r="AT1229" s="154"/>
      <c r="AU1229" s="154"/>
      <c r="AV1229" s="154"/>
      <c r="AW1229" s="154"/>
      <c r="AX1229" s="154"/>
      <c r="AY1229" s="154"/>
      <c r="AZ1229" s="154"/>
      <c r="BA1229" s="154"/>
      <c r="BB1229" s="154"/>
      <c r="BC1229" s="154"/>
      <c r="BD1229" s="154"/>
      <c r="BE1229" s="154"/>
      <c r="BF1229" s="154"/>
      <c r="BG1229" s="154"/>
      <c r="BH1229" s="154"/>
      <c r="BI1229" s="154"/>
      <c r="BJ1229" s="154"/>
      <c r="BK1229" s="154"/>
      <c r="BL1229" s="154"/>
      <c r="BM1229" s="154"/>
      <c r="BN1229" s="154"/>
      <c r="BO1229" s="154"/>
      <c r="BP1229" s="154"/>
      <c r="BQ1229" s="154"/>
      <c r="BR1229" s="154"/>
      <c r="BS1229" s="154"/>
      <c r="BT1229" s="154"/>
      <c r="BU1229" s="154"/>
      <c r="BV1229" s="154"/>
    </row>
    <row r="1230" spans="1:74" x14ac:dyDescent="0.25">
      <c r="A1230" s="154"/>
      <c r="B1230" s="154"/>
      <c r="C1230" s="154"/>
      <c r="D1230" s="154"/>
      <c r="E1230" s="154"/>
      <c r="F1230" s="154"/>
      <c r="G1230" s="154"/>
      <c r="H1230" s="154"/>
      <c r="I1230" s="154"/>
      <c r="J1230" s="154"/>
      <c r="K1230" s="154"/>
      <c r="L1230" s="154"/>
      <c r="M1230" s="154"/>
      <c r="N1230" s="154"/>
      <c r="O1230" s="154"/>
      <c r="P1230" s="154"/>
      <c r="Q1230" s="154"/>
      <c r="R1230" s="154"/>
      <c r="S1230" s="154"/>
      <c r="T1230" s="154"/>
      <c r="U1230" s="154"/>
      <c r="V1230" s="154"/>
      <c r="W1230" s="154"/>
      <c r="X1230" s="154"/>
      <c r="Y1230" s="154"/>
      <c r="Z1230" s="154"/>
      <c r="AA1230" s="154"/>
      <c r="AB1230" s="154"/>
      <c r="AC1230" s="154"/>
      <c r="AD1230" s="154"/>
      <c r="AE1230" s="154"/>
      <c r="AF1230" s="154"/>
      <c r="AG1230" s="154"/>
      <c r="AH1230" s="154"/>
      <c r="AI1230" s="154"/>
      <c r="AJ1230" s="154"/>
      <c r="AK1230" s="154"/>
      <c r="AL1230" s="154"/>
      <c r="AM1230" s="154"/>
      <c r="AN1230" s="154"/>
      <c r="AO1230" s="154"/>
      <c r="AP1230" s="154"/>
      <c r="AQ1230" s="154"/>
      <c r="AR1230" s="154"/>
      <c r="AS1230" s="154"/>
      <c r="AT1230" s="154"/>
      <c r="AU1230" s="154"/>
      <c r="AV1230" s="154"/>
      <c r="AW1230" s="154"/>
      <c r="AX1230" s="154"/>
      <c r="AY1230" s="154"/>
      <c r="AZ1230" s="154"/>
      <c r="BA1230" s="154"/>
      <c r="BB1230" s="154"/>
      <c r="BC1230" s="154"/>
      <c r="BD1230" s="154"/>
      <c r="BE1230" s="154"/>
      <c r="BF1230" s="154"/>
      <c r="BG1230" s="154"/>
      <c r="BH1230" s="154"/>
      <c r="BI1230" s="154"/>
      <c r="BJ1230" s="154"/>
      <c r="BK1230" s="154"/>
      <c r="BL1230" s="154"/>
      <c r="BM1230" s="154"/>
      <c r="BN1230" s="154"/>
      <c r="BO1230" s="154"/>
      <c r="BP1230" s="154"/>
      <c r="BQ1230" s="154"/>
      <c r="BR1230" s="154"/>
      <c r="BS1230" s="154"/>
      <c r="BT1230" s="154"/>
      <c r="BU1230" s="154"/>
      <c r="BV1230" s="154"/>
    </row>
    <row r="1231" spans="1:74" x14ac:dyDescent="0.25">
      <c r="A1231" s="154"/>
      <c r="B1231" s="154"/>
      <c r="C1231" s="154"/>
      <c r="D1231" s="154"/>
      <c r="E1231" s="154"/>
      <c r="F1231" s="154"/>
      <c r="G1231" s="154"/>
      <c r="H1231" s="154"/>
      <c r="I1231" s="154"/>
      <c r="J1231" s="154"/>
      <c r="K1231" s="154"/>
      <c r="L1231" s="154"/>
      <c r="M1231" s="154"/>
      <c r="N1231" s="154"/>
      <c r="O1231" s="154"/>
      <c r="P1231" s="154"/>
      <c r="Q1231" s="154"/>
      <c r="R1231" s="154"/>
      <c r="S1231" s="154"/>
      <c r="T1231" s="154"/>
      <c r="U1231" s="154"/>
      <c r="V1231" s="154"/>
      <c r="W1231" s="154"/>
      <c r="X1231" s="154"/>
      <c r="Y1231" s="154"/>
      <c r="Z1231" s="154"/>
      <c r="AA1231" s="154"/>
      <c r="AB1231" s="154"/>
      <c r="AC1231" s="154"/>
      <c r="AD1231" s="154"/>
      <c r="AE1231" s="154"/>
      <c r="AF1231" s="154"/>
      <c r="AG1231" s="154"/>
      <c r="AH1231" s="154"/>
      <c r="AI1231" s="154"/>
      <c r="AJ1231" s="154"/>
      <c r="AK1231" s="154"/>
      <c r="AL1231" s="154"/>
      <c r="AM1231" s="154"/>
      <c r="AN1231" s="154"/>
      <c r="AO1231" s="154"/>
      <c r="AP1231" s="154"/>
      <c r="AQ1231" s="154"/>
      <c r="AR1231" s="154"/>
      <c r="AS1231" s="154"/>
      <c r="AT1231" s="154"/>
      <c r="AU1231" s="154"/>
      <c r="AV1231" s="154"/>
      <c r="AW1231" s="154"/>
      <c r="AX1231" s="154"/>
      <c r="AY1231" s="154"/>
      <c r="AZ1231" s="154"/>
      <c r="BA1231" s="154"/>
      <c r="BB1231" s="154"/>
      <c r="BC1231" s="154"/>
      <c r="BD1231" s="154"/>
      <c r="BE1231" s="154"/>
      <c r="BF1231" s="154"/>
      <c r="BG1231" s="154"/>
      <c r="BH1231" s="154"/>
      <c r="BI1231" s="154"/>
      <c r="BJ1231" s="154"/>
      <c r="BK1231" s="154"/>
      <c r="BL1231" s="154"/>
      <c r="BM1231" s="154"/>
      <c r="BN1231" s="154"/>
      <c r="BO1231" s="154"/>
      <c r="BP1231" s="154"/>
      <c r="BQ1231" s="154"/>
      <c r="BR1231" s="154"/>
      <c r="BS1231" s="154"/>
      <c r="BT1231" s="154"/>
      <c r="BU1231" s="154"/>
      <c r="BV1231" s="154"/>
    </row>
    <row r="1232" spans="1:74" x14ac:dyDescent="0.25">
      <c r="A1232" s="154"/>
      <c r="B1232" s="154"/>
      <c r="C1232" s="154"/>
      <c r="D1232" s="154"/>
      <c r="E1232" s="154"/>
      <c r="F1232" s="154"/>
      <c r="G1232" s="154"/>
      <c r="H1232" s="154"/>
      <c r="I1232" s="154"/>
      <c r="J1232" s="154"/>
      <c r="K1232" s="154"/>
      <c r="L1232" s="154"/>
      <c r="M1232" s="154"/>
      <c r="N1232" s="154"/>
      <c r="O1232" s="154"/>
      <c r="P1232" s="154"/>
      <c r="Q1232" s="154"/>
      <c r="R1232" s="154"/>
      <c r="S1232" s="154"/>
      <c r="T1232" s="154"/>
      <c r="U1232" s="154"/>
      <c r="V1232" s="154"/>
      <c r="W1232" s="154"/>
      <c r="X1232" s="154"/>
      <c r="Y1232" s="154"/>
      <c r="Z1232" s="154"/>
      <c r="AA1232" s="154"/>
      <c r="AB1232" s="154"/>
      <c r="AC1232" s="154"/>
      <c r="AD1232" s="154"/>
      <c r="AE1232" s="154"/>
      <c r="AF1232" s="154"/>
      <c r="AG1232" s="154"/>
      <c r="AH1232" s="154"/>
      <c r="AI1232" s="154"/>
      <c r="AJ1232" s="154"/>
      <c r="AK1232" s="154"/>
      <c r="AL1232" s="154"/>
      <c r="AM1232" s="154"/>
      <c r="AN1232" s="154"/>
      <c r="AO1232" s="154"/>
      <c r="AP1232" s="154"/>
      <c r="AQ1232" s="154"/>
      <c r="AR1232" s="154"/>
      <c r="AS1232" s="154"/>
      <c r="AT1232" s="154"/>
      <c r="AU1232" s="154"/>
      <c r="AV1232" s="154"/>
      <c r="AW1232" s="154"/>
      <c r="AX1232" s="154"/>
      <c r="AY1232" s="154"/>
      <c r="AZ1232" s="154"/>
      <c r="BA1232" s="154"/>
      <c r="BB1232" s="154"/>
      <c r="BC1232" s="154"/>
      <c r="BD1232" s="154"/>
      <c r="BE1232" s="154"/>
      <c r="BF1232" s="154"/>
      <c r="BG1232" s="154"/>
      <c r="BH1232" s="154"/>
      <c r="BI1232" s="154"/>
      <c r="BJ1232" s="154"/>
      <c r="BK1232" s="154"/>
      <c r="BL1232" s="154"/>
      <c r="BM1232" s="154"/>
      <c r="BN1232" s="154"/>
      <c r="BO1232" s="154"/>
      <c r="BP1232" s="154"/>
      <c r="BQ1232" s="154"/>
      <c r="BR1232" s="154"/>
      <c r="BS1232" s="154"/>
      <c r="BT1232" s="154"/>
      <c r="BU1232" s="154"/>
      <c r="BV1232" s="154"/>
    </row>
    <row r="1233" spans="1:74" x14ac:dyDescent="0.25">
      <c r="A1233" s="154"/>
      <c r="B1233" s="154"/>
      <c r="C1233" s="154"/>
      <c r="D1233" s="154"/>
      <c r="E1233" s="154"/>
      <c r="F1233" s="154"/>
      <c r="G1233" s="154"/>
      <c r="H1233" s="154"/>
      <c r="I1233" s="154"/>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AN1233" s="154"/>
      <c r="AO1233" s="154"/>
      <c r="AP1233" s="154"/>
      <c r="AQ1233" s="154"/>
      <c r="AR1233" s="154"/>
      <c r="AS1233" s="154"/>
      <c r="AT1233" s="154"/>
      <c r="AU1233" s="154"/>
      <c r="AV1233" s="154"/>
      <c r="AW1233" s="154"/>
      <c r="AX1233" s="154"/>
      <c r="AY1233" s="154"/>
      <c r="AZ1233" s="154"/>
      <c r="BA1233" s="154"/>
      <c r="BB1233" s="154"/>
      <c r="BC1233" s="154"/>
      <c r="BD1233" s="154"/>
      <c r="BE1233" s="154"/>
      <c r="BF1233" s="154"/>
      <c r="BG1233" s="154"/>
      <c r="BH1233" s="154"/>
      <c r="BI1233" s="154"/>
      <c r="BJ1233" s="154"/>
      <c r="BK1233" s="154"/>
      <c r="BL1233" s="154"/>
      <c r="BM1233" s="154"/>
      <c r="BN1233" s="154"/>
      <c r="BO1233" s="154"/>
      <c r="BP1233" s="154"/>
      <c r="BQ1233" s="154"/>
      <c r="BR1233" s="154"/>
      <c r="BS1233" s="154"/>
      <c r="BT1233" s="154"/>
      <c r="BU1233" s="154"/>
      <c r="BV1233" s="154"/>
    </row>
    <row r="1234" spans="1:74" x14ac:dyDescent="0.25">
      <c r="A1234" s="154"/>
      <c r="B1234" s="154"/>
      <c r="C1234" s="154"/>
      <c r="D1234" s="154"/>
      <c r="E1234" s="154"/>
      <c r="F1234" s="154"/>
      <c r="G1234" s="154"/>
      <c r="H1234" s="154"/>
      <c r="I1234" s="154"/>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AN1234" s="154"/>
      <c r="AO1234" s="154"/>
      <c r="AP1234" s="154"/>
      <c r="AQ1234" s="154"/>
      <c r="AR1234" s="154"/>
      <c r="AS1234" s="154"/>
      <c r="AT1234" s="154"/>
      <c r="AU1234" s="154"/>
      <c r="AV1234" s="154"/>
      <c r="AW1234" s="154"/>
      <c r="AX1234" s="154"/>
      <c r="AY1234" s="154"/>
      <c r="AZ1234" s="154"/>
      <c r="BA1234" s="154"/>
      <c r="BB1234" s="154"/>
      <c r="BC1234" s="154"/>
      <c r="BD1234" s="154"/>
      <c r="BE1234" s="154"/>
      <c r="BF1234" s="154"/>
      <c r="BG1234" s="154"/>
      <c r="BH1234" s="154"/>
      <c r="BI1234" s="154"/>
      <c r="BJ1234" s="154"/>
      <c r="BK1234" s="154"/>
      <c r="BL1234" s="154"/>
      <c r="BM1234" s="154"/>
      <c r="BN1234" s="154"/>
      <c r="BO1234" s="154"/>
      <c r="BP1234" s="154"/>
      <c r="BQ1234" s="154"/>
      <c r="BR1234" s="154"/>
      <c r="BS1234" s="154"/>
      <c r="BT1234" s="154"/>
      <c r="BU1234" s="154"/>
      <c r="BV1234" s="154"/>
    </row>
    <row r="1235" spans="1:74" x14ac:dyDescent="0.25">
      <c r="A1235" s="154"/>
      <c r="B1235" s="154"/>
      <c r="C1235" s="154"/>
      <c r="D1235" s="154"/>
      <c r="E1235" s="154"/>
      <c r="F1235" s="154"/>
      <c r="G1235" s="154"/>
      <c r="H1235" s="154"/>
      <c r="I1235" s="154"/>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AN1235" s="154"/>
      <c r="AO1235" s="154"/>
      <c r="AP1235" s="154"/>
      <c r="AQ1235" s="154"/>
      <c r="AR1235" s="154"/>
      <c r="AS1235" s="154"/>
      <c r="AT1235" s="154"/>
      <c r="AU1235" s="154"/>
      <c r="AV1235" s="154"/>
      <c r="AW1235" s="154"/>
      <c r="AX1235" s="154"/>
      <c r="AY1235" s="154"/>
      <c r="AZ1235" s="154"/>
      <c r="BA1235" s="154"/>
      <c r="BB1235" s="154"/>
      <c r="BC1235" s="154"/>
      <c r="BD1235" s="154"/>
      <c r="BE1235" s="154"/>
      <c r="BF1235" s="154"/>
      <c r="BG1235" s="154"/>
      <c r="BH1235" s="154"/>
      <c r="BI1235" s="154"/>
      <c r="BJ1235" s="154"/>
      <c r="BK1235" s="154"/>
      <c r="BL1235" s="154"/>
      <c r="BM1235" s="154"/>
      <c r="BN1235" s="154"/>
      <c r="BO1235" s="154"/>
      <c r="BP1235" s="154"/>
      <c r="BQ1235" s="154"/>
      <c r="BR1235" s="154"/>
      <c r="BS1235" s="154"/>
      <c r="BT1235" s="154"/>
      <c r="BU1235" s="154"/>
      <c r="BV1235" s="154"/>
    </row>
    <row r="1236" spans="1:74" x14ac:dyDescent="0.25">
      <c r="A1236" s="154"/>
      <c r="B1236" s="154"/>
      <c r="C1236" s="154"/>
      <c r="D1236" s="154"/>
      <c r="E1236" s="154"/>
      <c r="F1236" s="154"/>
      <c r="G1236" s="154"/>
      <c r="H1236" s="154"/>
      <c r="I1236" s="154"/>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AN1236" s="154"/>
      <c r="AO1236" s="154"/>
      <c r="AP1236" s="154"/>
      <c r="AQ1236" s="154"/>
      <c r="AR1236" s="154"/>
      <c r="AS1236" s="154"/>
      <c r="AT1236" s="154"/>
      <c r="AU1236" s="154"/>
      <c r="AV1236" s="154"/>
      <c r="AW1236" s="154"/>
      <c r="AX1236" s="154"/>
      <c r="AY1236" s="154"/>
      <c r="AZ1236" s="154"/>
      <c r="BA1236" s="154"/>
      <c r="BB1236" s="154"/>
      <c r="BC1236" s="154"/>
      <c r="BD1236" s="154"/>
      <c r="BE1236" s="154"/>
      <c r="BF1236" s="154"/>
      <c r="BG1236" s="154"/>
      <c r="BH1236" s="154"/>
      <c r="BI1236" s="154"/>
      <c r="BJ1236" s="154"/>
      <c r="BK1236" s="154"/>
      <c r="BL1236" s="154"/>
      <c r="BM1236" s="154"/>
      <c r="BN1236" s="154"/>
      <c r="BO1236" s="154"/>
      <c r="BP1236" s="154"/>
      <c r="BQ1236" s="154"/>
      <c r="BR1236" s="154"/>
      <c r="BS1236" s="154"/>
      <c r="BT1236" s="154"/>
      <c r="BU1236" s="154"/>
      <c r="BV1236" s="154"/>
    </row>
    <row r="1237" spans="1:74" x14ac:dyDescent="0.25">
      <c r="A1237" s="154"/>
      <c r="B1237" s="154"/>
      <c r="C1237" s="154"/>
      <c r="D1237" s="154"/>
      <c r="E1237" s="154"/>
      <c r="F1237" s="154"/>
      <c r="G1237" s="154"/>
      <c r="H1237" s="154"/>
      <c r="I1237" s="154"/>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AN1237" s="154"/>
      <c r="AO1237" s="154"/>
      <c r="AP1237" s="154"/>
      <c r="AQ1237" s="154"/>
      <c r="AR1237" s="154"/>
      <c r="AS1237" s="154"/>
      <c r="AT1237" s="154"/>
      <c r="AU1237" s="154"/>
      <c r="AV1237" s="154"/>
      <c r="AW1237" s="154"/>
      <c r="AX1237" s="154"/>
      <c r="AY1237" s="154"/>
      <c r="AZ1237" s="154"/>
      <c r="BA1237" s="154"/>
      <c r="BB1237" s="154"/>
      <c r="BC1237" s="154"/>
      <c r="BD1237" s="154"/>
      <c r="BE1237" s="154"/>
      <c r="BF1237" s="154"/>
      <c r="BG1237" s="154"/>
      <c r="BH1237" s="154"/>
      <c r="BI1237" s="154"/>
      <c r="BJ1237" s="154"/>
      <c r="BK1237" s="154"/>
      <c r="BL1237" s="154"/>
      <c r="BM1237" s="154"/>
      <c r="BN1237" s="154"/>
      <c r="BO1237" s="154"/>
      <c r="BP1237" s="154"/>
      <c r="BQ1237" s="154"/>
      <c r="BR1237" s="154"/>
      <c r="BS1237" s="154"/>
      <c r="BT1237" s="154"/>
      <c r="BU1237" s="154"/>
      <c r="BV1237" s="154"/>
    </row>
    <row r="1238" spans="1:74" x14ac:dyDescent="0.25">
      <c r="A1238" s="154"/>
      <c r="B1238" s="154"/>
      <c r="C1238" s="154"/>
      <c r="D1238" s="154"/>
      <c r="E1238" s="154"/>
      <c r="F1238" s="154"/>
      <c r="G1238" s="154"/>
      <c r="H1238" s="154"/>
      <c r="I1238" s="154"/>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AN1238" s="154"/>
      <c r="AO1238" s="154"/>
      <c r="AP1238" s="154"/>
      <c r="AQ1238" s="154"/>
      <c r="AR1238" s="154"/>
      <c r="AS1238" s="154"/>
      <c r="AT1238" s="154"/>
      <c r="AU1238" s="154"/>
      <c r="AV1238" s="154"/>
      <c r="AW1238" s="154"/>
      <c r="AX1238" s="154"/>
      <c r="AY1238" s="154"/>
      <c r="AZ1238" s="154"/>
      <c r="BA1238" s="154"/>
      <c r="BB1238" s="154"/>
      <c r="BC1238" s="154"/>
      <c r="BD1238" s="154"/>
      <c r="BE1238" s="154"/>
      <c r="BF1238" s="154"/>
      <c r="BG1238" s="154"/>
      <c r="BH1238" s="154"/>
      <c r="BI1238" s="154"/>
      <c r="BJ1238" s="154"/>
      <c r="BK1238" s="154"/>
      <c r="BL1238" s="154"/>
      <c r="BM1238" s="154"/>
      <c r="BN1238" s="154"/>
      <c r="BO1238" s="154"/>
      <c r="BP1238" s="154"/>
      <c r="BQ1238" s="154"/>
      <c r="BR1238" s="154"/>
      <c r="BS1238" s="154"/>
      <c r="BT1238" s="154"/>
      <c r="BU1238" s="154"/>
      <c r="BV1238" s="154"/>
    </row>
    <row r="1239" spans="1:74" x14ac:dyDescent="0.25">
      <c r="A1239" s="154"/>
      <c r="B1239" s="154"/>
      <c r="C1239" s="154"/>
      <c r="D1239" s="154"/>
      <c r="E1239" s="154"/>
      <c r="F1239" s="154"/>
      <c r="G1239" s="154"/>
      <c r="H1239" s="154"/>
      <c r="I1239" s="154"/>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AN1239" s="154"/>
      <c r="AO1239" s="154"/>
      <c r="AP1239" s="154"/>
      <c r="AQ1239" s="154"/>
      <c r="AR1239" s="154"/>
      <c r="AS1239" s="154"/>
      <c r="AT1239" s="154"/>
      <c r="AU1239" s="154"/>
      <c r="AV1239" s="154"/>
      <c r="AW1239" s="154"/>
      <c r="AX1239" s="154"/>
      <c r="AY1239" s="154"/>
      <c r="AZ1239" s="154"/>
      <c r="BA1239" s="154"/>
      <c r="BB1239" s="154"/>
      <c r="BC1239" s="154"/>
      <c r="BD1239" s="154"/>
      <c r="BE1239" s="154"/>
      <c r="BF1239" s="154"/>
      <c r="BG1239" s="154"/>
      <c r="BH1239" s="154"/>
      <c r="BI1239" s="154"/>
      <c r="BJ1239" s="154"/>
      <c r="BK1239" s="154"/>
      <c r="BL1239" s="154"/>
      <c r="BM1239" s="154"/>
      <c r="BN1239" s="154"/>
      <c r="BO1239" s="154"/>
      <c r="BP1239" s="154"/>
      <c r="BQ1239" s="154"/>
      <c r="BR1239" s="154"/>
      <c r="BS1239" s="154"/>
      <c r="BT1239" s="154"/>
      <c r="BU1239" s="154"/>
      <c r="BV1239" s="154"/>
    </row>
    <row r="1240" spans="1:74" x14ac:dyDescent="0.25">
      <c r="A1240" s="154"/>
      <c r="B1240" s="154"/>
      <c r="C1240" s="154"/>
      <c r="D1240" s="154"/>
      <c r="E1240" s="154"/>
      <c r="F1240" s="154"/>
      <c r="G1240" s="154"/>
      <c r="H1240" s="154"/>
      <c r="I1240" s="154"/>
      <c r="J1240" s="154"/>
      <c r="K1240" s="154"/>
      <c r="L1240" s="154"/>
      <c r="M1240" s="154"/>
      <c r="N1240" s="154"/>
      <c r="O1240" s="154"/>
      <c r="P1240" s="154"/>
      <c r="Q1240" s="154"/>
      <c r="R1240" s="154"/>
      <c r="S1240" s="154"/>
      <c r="T1240" s="154"/>
      <c r="U1240" s="154"/>
      <c r="V1240" s="154"/>
      <c r="W1240" s="154"/>
      <c r="X1240" s="154"/>
      <c r="Y1240" s="154"/>
      <c r="Z1240" s="154"/>
      <c r="AA1240" s="154"/>
      <c r="AB1240" s="154"/>
      <c r="AC1240" s="154"/>
      <c r="AD1240" s="154"/>
      <c r="AE1240" s="154"/>
      <c r="AF1240" s="154"/>
      <c r="AG1240" s="154"/>
      <c r="AH1240" s="154"/>
      <c r="AI1240" s="154"/>
      <c r="AJ1240" s="154"/>
      <c r="AK1240" s="154"/>
      <c r="AL1240" s="154"/>
      <c r="AM1240" s="154"/>
      <c r="AN1240" s="154"/>
      <c r="AO1240" s="154"/>
      <c r="AP1240" s="154"/>
      <c r="AQ1240" s="154"/>
      <c r="AR1240" s="154"/>
      <c r="AS1240" s="154"/>
      <c r="AT1240" s="154"/>
      <c r="AU1240" s="154"/>
      <c r="AV1240" s="154"/>
      <c r="AW1240" s="154"/>
      <c r="AX1240" s="154"/>
      <c r="AY1240" s="154"/>
      <c r="AZ1240" s="154"/>
      <c r="BA1240" s="154"/>
      <c r="BB1240" s="154"/>
      <c r="BC1240" s="154"/>
      <c r="BD1240" s="154"/>
      <c r="BE1240" s="154"/>
      <c r="BF1240" s="154"/>
      <c r="BG1240" s="154"/>
      <c r="BH1240" s="154"/>
      <c r="BI1240" s="154"/>
      <c r="BJ1240" s="154"/>
      <c r="BK1240" s="154"/>
      <c r="BL1240" s="154"/>
      <c r="BM1240" s="154"/>
      <c r="BN1240" s="154"/>
      <c r="BO1240" s="154"/>
      <c r="BP1240" s="154"/>
      <c r="BQ1240" s="154"/>
      <c r="BR1240" s="154"/>
      <c r="BS1240" s="154"/>
      <c r="BT1240" s="154"/>
      <c r="BU1240" s="154"/>
      <c r="BV1240" s="154"/>
    </row>
    <row r="1241" spans="1:74" x14ac:dyDescent="0.25">
      <c r="A1241" s="154"/>
      <c r="B1241" s="154"/>
      <c r="C1241" s="154"/>
      <c r="D1241" s="154"/>
      <c r="E1241" s="154"/>
      <c r="F1241" s="154"/>
      <c r="G1241" s="154"/>
      <c r="H1241" s="154"/>
      <c r="I1241" s="154"/>
      <c r="J1241" s="154"/>
      <c r="K1241" s="154"/>
      <c r="L1241" s="154"/>
      <c r="M1241" s="154"/>
      <c r="N1241" s="154"/>
      <c r="O1241" s="154"/>
      <c r="P1241" s="154"/>
      <c r="Q1241" s="154"/>
      <c r="R1241" s="154"/>
      <c r="S1241" s="154"/>
      <c r="T1241" s="154"/>
      <c r="U1241" s="154"/>
      <c r="V1241" s="154"/>
      <c r="W1241" s="154"/>
      <c r="X1241" s="154"/>
      <c r="Y1241" s="154"/>
      <c r="Z1241" s="154"/>
      <c r="AA1241" s="154"/>
      <c r="AB1241" s="154"/>
      <c r="AC1241" s="154"/>
      <c r="AD1241" s="154"/>
      <c r="AE1241" s="154"/>
      <c r="AF1241" s="154"/>
      <c r="AG1241" s="154"/>
      <c r="AH1241" s="154"/>
      <c r="AI1241" s="154"/>
      <c r="AJ1241" s="154"/>
      <c r="AK1241" s="154"/>
      <c r="AL1241" s="154"/>
      <c r="AM1241" s="154"/>
      <c r="AN1241" s="154"/>
      <c r="AO1241" s="154"/>
      <c r="AP1241" s="154"/>
      <c r="AQ1241" s="154"/>
      <c r="AR1241" s="154"/>
      <c r="AS1241" s="154"/>
      <c r="AT1241" s="154"/>
      <c r="AU1241" s="154"/>
      <c r="AV1241" s="154"/>
      <c r="AW1241" s="154"/>
      <c r="AX1241" s="154"/>
      <c r="AY1241" s="154"/>
      <c r="AZ1241" s="154"/>
      <c r="BA1241" s="154"/>
      <c r="BB1241" s="154"/>
      <c r="BC1241" s="154"/>
      <c r="BD1241" s="154"/>
      <c r="BE1241" s="154"/>
      <c r="BF1241" s="154"/>
      <c r="BG1241" s="154"/>
      <c r="BH1241" s="154"/>
      <c r="BI1241" s="154"/>
      <c r="BJ1241" s="154"/>
      <c r="BK1241" s="154"/>
      <c r="BL1241" s="154"/>
      <c r="BM1241" s="154"/>
      <c r="BN1241" s="154"/>
      <c r="BO1241" s="154"/>
      <c r="BP1241" s="154"/>
      <c r="BQ1241" s="154"/>
      <c r="BR1241" s="154"/>
      <c r="BS1241" s="154"/>
      <c r="BT1241" s="154"/>
      <c r="BU1241" s="154"/>
      <c r="BV1241" s="154"/>
    </row>
    <row r="1242" spans="1:74" x14ac:dyDescent="0.25">
      <c r="A1242" s="154"/>
      <c r="B1242" s="154"/>
      <c r="C1242" s="154"/>
      <c r="D1242" s="154"/>
      <c r="E1242" s="154"/>
      <c r="F1242" s="154"/>
      <c r="G1242" s="154"/>
      <c r="H1242" s="154"/>
      <c r="I1242" s="154"/>
      <c r="J1242" s="154"/>
      <c r="K1242" s="154"/>
      <c r="L1242" s="154"/>
      <c r="M1242" s="154"/>
      <c r="N1242" s="154"/>
      <c r="O1242" s="154"/>
      <c r="P1242" s="154"/>
      <c r="Q1242" s="154"/>
      <c r="R1242" s="154"/>
      <c r="S1242" s="154"/>
      <c r="T1242" s="154"/>
      <c r="U1242" s="154"/>
      <c r="V1242" s="154"/>
      <c r="W1242" s="154"/>
      <c r="X1242" s="154"/>
      <c r="Y1242" s="154"/>
      <c r="Z1242" s="154"/>
      <c r="AA1242" s="154"/>
      <c r="AB1242" s="154"/>
      <c r="AC1242" s="154"/>
      <c r="AD1242" s="154"/>
      <c r="AE1242" s="154"/>
      <c r="AF1242" s="154"/>
      <c r="AG1242" s="154"/>
      <c r="AH1242" s="154"/>
      <c r="AI1242" s="154"/>
      <c r="AJ1242" s="154"/>
      <c r="AK1242" s="154"/>
      <c r="AL1242" s="154"/>
      <c r="AM1242" s="154"/>
      <c r="AN1242" s="154"/>
      <c r="AO1242" s="154"/>
      <c r="AP1242" s="154"/>
      <c r="AQ1242" s="154"/>
      <c r="AR1242" s="154"/>
      <c r="AS1242" s="154"/>
      <c r="AT1242" s="154"/>
      <c r="AU1242" s="154"/>
      <c r="AV1242" s="154"/>
      <c r="AW1242" s="154"/>
      <c r="AX1242" s="154"/>
      <c r="AY1242" s="154"/>
      <c r="AZ1242" s="154"/>
      <c r="BA1242" s="154"/>
      <c r="BB1242" s="154"/>
      <c r="BC1242" s="154"/>
      <c r="BD1242" s="154"/>
      <c r="BE1242" s="154"/>
      <c r="BF1242" s="154"/>
      <c r="BG1242" s="154"/>
      <c r="BH1242" s="154"/>
      <c r="BI1242" s="154"/>
      <c r="BJ1242" s="154"/>
      <c r="BK1242" s="154"/>
      <c r="BL1242" s="154"/>
      <c r="BM1242" s="154"/>
      <c r="BN1242" s="154"/>
      <c r="BO1242" s="154"/>
      <c r="BP1242" s="154"/>
      <c r="BQ1242" s="154"/>
      <c r="BR1242" s="154"/>
      <c r="BS1242" s="154"/>
      <c r="BT1242" s="154"/>
      <c r="BU1242" s="154"/>
      <c r="BV1242" s="154"/>
    </row>
    <row r="1243" spans="1:74" x14ac:dyDescent="0.25">
      <c r="A1243" s="154"/>
      <c r="B1243" s="154"/>
      <c r="C1243" s="154"/>
      <c r="D1243" s="154"/>
      <c r="E1243" s="154"/>
      <c r="F1243" s="154"/>
      <c r="G1243" s="154"/>
      <c r="H1243" s="154"/>
      <c r="I1243" s="154"/>
      <c r="J1243" s="154"/>
      <c r="K1243" s="154"/>
      <c r="L1243" s="154"/>
      <c r="M1243" s="154"/>
      <c r="N1243" s="154"/>
      <c r="O1243" s="154"/>
      <c r="P1243" s="154"/>
      <c r="Q1243" s="154"/>
      <c r="R1243" s="154"/>
      <c r="S1243" s="154"/>
      <c r="T1243" s="154"/>
      <c r="U1243" s="154"/>
      <c r="V1243" s="154"/>
      <c r="W1243" s="154"/>
      <c r="X1243" s="154"/>
      <c r="Y1243" s="154"/>
      <c r="Z1243" s="154"/>
      <c r="AA1243" s="154"/>
      <c r="AB1243" s="154"/>
      <c r="AC1243" s="154"/>
      <c r="AD1243" s="154"/>
      <c r="AE1243" s="154"/>
      <c r="AF1243" s="154"/>
      <c r="AG1243" s="154"/>
      <c r="AH1243" s="154"/>
      <c r="AI1243" s="154"/>
      <c r="AJ1243" s="154"/>
      <c r="AK1243" s="154"/>
      <c r="AL1243" s="154"/>
      <c r="AM1243" s="154"/>
      <c r="AN1243" s="154"/>
      <c r="AO1243" s="154"/>
      <c r="AP1243" s="154"/>
      <c r="AQ1243" s="154"/>
      <c r="AR1243" s="154"/>
      <c r="AS1243" s="154"/>
      <c r="AT1243" s="154"/>
      <c r="AU1243" s="154"/>
      <c r="AV1243" s="154"/>
      <c r="AW1243" s="154"/>
      <c r="AX1243" s="154"/>
      <c r="AY1243" s="154"/>
      <c r="AZ1243" s="154"/>
      <c r="BA1243" s="154"/>
      <c r="BB1243" s="154"/>
      <c r="BC1243" s="154"/>
      <c r="BD1243" s="154"/>
      <c r="BE1243" s="154"/>
      <c r="BF1243" s="154"/>
      <c r="BG1243" s="154"/>
      <c r="BH1243" s="154"/>
      <c r="BI1243" s="154"/>
      <c r="BJ1243" s="154"/>
      <c r="BK1243" s="154"/>
      <c r="BL1243" s="154"/>
      <c r="BM1243" s="154"/>
      <c r="BN1243" s="154"/>
      <c r="BO1243" s="154"/>
      <c r="BP1243" s="154"/>
      <c r="BQ1243" s="154"/>
      <c r="BR1243" s="154"/>
      <c r="BS1243" s="154"/>
      <c r="BT1243" s="154"/>
      <c r="BU1243" s="154"/>
      <c r="BV1243" s="154"/>
    </row>
    <row r="1244" spans="1:74" x14ac:dyDescent="0.25">
      <c r="A1244" s="154"/>
      <c r="B1244" s="154"/>
      <c r="C1244" s="154"/>
      <c r="D1244" s="154"/>
      <c r="E1244" s="154"/>
      <c r="F1244" s="154"/>
      <c r="G1244" s="154"/>
      <c r="H1244" s="154"/>
      <c r="I1244" s="154"/>
      <c r="J1244" s="154"/>
      <c r="K1244" s="154"/>
      <c r="L1244" s="154"/>
      <c r="M1244" s="154"/>
      <c r="N1244" s="154"/>
      <c r="O1244" s="154"/>
      <c r="P1244" s="154"/>
      <c r="Q1244" s="154"/>
      <c r="R1244" s="154"/>
      <c r="S1244" s="154"/>
      <c r="T1244" s="154"/>
      <c r="U1244" s="154"/>
      <c r="V1244" s="154"/>
      <c r="W1244" s="154"/>
      <c r="X1244" s="154"/>
      <c r="Y1244" s="154"/>
      <c r="Z1244" s="154"/>
      <c r="AA1244" s="154"/>
      <c r="AB1244" s="154"/>
      <c r="AC1244" s="154"/>
      <c r="AD1244" s="154"/>
      <c r="AE1244" s="154"/>
      <c r="AF1244" s="154"/>
      <c r="AG1244" s="154"/>
      <c r="AH1244" s="154"/>
      <c r="AI1244" s="154"/>
      <c r="AJ1244" s="154"/>
      <c r="AK1244" s="154"/>
      <c r="AL1244" s="154"/>
      <c r="AM1244" s="154"/>
      <c r="AN1244" s="154"/>
      <c r="AO1244" s="154"/>
      <c r="AP1244" s="154"/>
      <c r="AQ1244" s="154"/>
      <c r="AR1244" s="154"/>
      <c r="AS1244" s="154"/>
      <c r="AT1244" s="154"/>
      <c r="AU1244" s="154"/>
      <c r="AV1244" s="154"/>
      <c r="AW1244" s="154"/>
      <c r="AX1244" s="154"/>
      <c r="AY1244" s="154"/>
      <c r="AZ1244" s="154"/>
      <c r="BA1244" s="154"/>
      <c r="BB1244" s="154"/>
      <c r="BC1244" s="154"/>
      <c r="BD1244" s="154"/>
      <c r="BE1244" s="154"/>
      <c r="BF1244" s="154"/>
      <c r="BG1244" s="154"/>
      <c r="BH1244" s="154"/>
      <c r="BI1244" s="154"/>
      <c r="BJ1244" s="154"/>
      <c r="BK1244" s="154"/>
      <c r="BL1244" s="154"/>
      <c r="BM1244" s="154"/>
      <c r="BN1244" s="154"/>
      <c r="BO1244" s="154"/>
      <c r="BP1244" s="154"/>
      <c r="BQ1244" s="154"/>
      <c r="BR1244" s="154"/>
      <c r="BS1244" s="154"/>
      <c r="BT1244" s="154"/>
      <c r="BU1244" s="154"/>
      <c r="BV1244" s="154"/>
    </row>
    <row r="1245" spans="1:74" x14ac:dyDescent="0.25">
      <c r="A1245" s="154"/>
      <c r="B1245" s="154"/>
      <c r="C1245" s="154"/>
      <c r="D1245" s="154"/>
      <c r="E1245" s="154"/>
      <c r="F1245" s="154"/>
      <c r="G1245" s="154"/>
      <c r="H1245" s="154"/>
      <c r="I1245" s="154"/>
      <c r="J1245" s="154"/>
      <c r="K1245" s="154"/>
      <c r="L1245" s="154"/>
      <c r="M1245" s="154"/>
      <c r="N1245" s="154"/>
      <c r="O1245" s="154"/>
      <c r="P1245" s="154"/>
      <c r="Q1245" s="154"/>
      <c r="R1245" s="154"/>
      <c r="S1245" s="154"/>
      <c r="T1245" s="154"/>
      <c r="U1245" s="154"/>
      <c r="V1245" s="154"/>
      <c r="W1245" s="154"/>
      <c r="X1245" s="154"/>
      <c r="Y1245" s="154"/>
      <c r="Z1245" s="154"/>
      <c r="AA1245" s="154"/>
      <c r="AB1245" s="154"/>
      <c r="AC1245" s="154"/>
      <c r="AD1245" s="154"/>
      <c r="AE1245" s="154"/>
      <c r="AF1245" s="154"/>
      <c r="AG1245" s="154"/>
      <c r="AH1245" s="154"/>
      <c r="AI1245" s="154"/>
      <c r="AJ1245" s="154"/>
      <c r="AK1245" s="154"/>
      <c r="AL1245" s="154"/>
      <c r="AM1245" s="154"/>
      <c r="AN1245" s="154"/>
      <c r="AO1245" s="154"/>
      <c r="AP1245" s="154"/>
      <c r="AQ1245" s="154"/>
      <c r="AR1245" s="154"/>
      <c r="AS1245" s="154"/>
      <c r="AT1245" s="154"/>
      <c r="AU1245" s="154"/>
      <c r="AV1245" s="154"/>
      <c r="AW1245" s="154"/>
      <c r="AX1245" s="154"/>
      <c r="AY1245" s="154"/>
      <c r="AZ1245" s="154"/>
      <c r="BA1245" s="154"/>
      <c r="BB1245" s="154"/>
      <c r="BC1245" s="154"/>
      <c r="BD1245" s="154"/>
      <c r="BE1245" s="154"/>
      <c r="BF1245" s="154"/>
      <c r="BG1245" s="154"/>
      <c r="BH1245" s="154"/>
      <c r="BI1245" s="154"/>
      <c r="BJ1245" s="154"/>
      <c r="BK1245" s="154"/>
      <c r="BL1245" s="154"/>
      <c r="BM1245" s="154"/>
      <c r="BN1245" s="154"/>
      <c r="BO1245" s="154"/>
      <c r="BP1245" s="154"/>
      <c r="BQ1245" s="154"/>
      <c r="BR1245" s="154"/>
      <c r="BS1245" s="154"/>
      <c r="BT1245" s="154"/>
      <c r="BU1245" s="154"/>
      <c r="BV1245" s="154"/>
    </row>
    <row r="1246" spans="1:74" x14ac:dyDescent="0.25">
      <c r="A1246" s="154"/>
      <c r="B1246" s="154"/>
      <c r="C1246" s="154"/>
      <c r="D1246" s="154"/>
      <c r="E1246" s="154"/>
      <c r="F1246" s="154"/>
      <c r="G1246" s="154"/>
      <c r="H1246" s="154"/>
      <c r="I1246" s="154"/>
      <c r="J1246" s="154"/>
      <c r="K1246" s="154"/>
      <c r="L1246" s="154"/>
      <c r="M1246" s="154"/>
      <c r="N1246" s="154"/>
      <c r="O1246" s="154"/>
      <c r="P1246" s="154"/>
      <c r="Q1246" s="154"/>
      <c r="R1246" s="154"/>
      <c r="S1246" s="154"/>
      <c r="T1246" s="154"/>
      <c r="U1246" s="154"/>
      <c r="V1246" s="154"/>
      <c r="W1246" s="154"/>
      <c r="X1246" s="154"/>
      <c r="Y1246" s="154"/>
      <c r="Z1246" s="154"/>
      <c r="AA1246" s="154"/>
      <c r="AB1246" s="154"/>
      <c r="AC1246" s="154"/>
      <c r="AD1246" s="154"/>
      <c r="AE1246" s="154"/>
      <c r="AF1246" s="154"/>
      <c r="AG1246" s="154"/>
      <c r="AH1246" s="154"/>
      <c r="AI1246" s="154"/>
      <c r="AJ1246" s="154"/>
      <c r="AK1246" s="154"/>
      <c r="AL1246" s="154"/>
      <c r="AM1246" s="154"/>
      <c r="AN1246" s="154"/>
      <c r="AO1246" s="154"/>
      <c r="AP1246" s="154"/>
      <c r="AQ1246" s="154"/>
      <c r="AR1246" s="154"/>
      <c r="AS1246" s="154"/>
      <c r="AT1246" s="154"/>
      <c r="AU1246" s="154"/>
      <c r="AV1246" s="154"/>
      <c r="AW1246" s="154"/>
      <c r="AX1246" s="154"/>
      <c r="AY1246" s="154"/>
      <c r="AZ1246" s="154"/>
      <c r="BA1246" s="154"/>
      <c r="BB1246" s="154"/>
      <c r="BC1246" s="154"/>
      <c r="BD1246" s="154"/>
      <c r="BE1246" s="154"/>
      <c r="BF1246" s="154"/>
      <c r="BG1246" s="154"/>
      <c r="BH1246" s="154"/>
      <c r="BI1246" s="154"/>
      <c r="BJ1246" s="154"/>
      <c r="BK1246" s="154"/>
      <c r="BL1246" s="154"/>
      <c r="BM1246" s="154"/>
      <c r="BN1246" s="154"/>
      <c r="BO1246" s="154"/>
      <c r="BP1246" s="154"/>
      <c r="BQ1246" s="154"/>
      <c r="BR1246" s="154"/>
      <c r="BS1246" s="154"/>
      <c r="BT1246" s="154"/>
      <c r="BU1246" s="154"/>
      <c r="BV1246" s="154"/>
    </row>
    <row r="1247" spans="1:74" x14ac:dyDescent="0.25">
      <c r="A1247" s="154"/>
      <c r="B1247" s="154"/>
      <c r="C1247" s="154"/>
      <c r="D1247" s="154"/>
      <c r="E1247" s="154"/>
      <c r="F1247" s="154"/>
      <c r="G1247" s="154"/>
      <c r="H1247" s="154"/>
      <c r="I1247" s="154"/>
      <c r="J1247" s="154"/>
      <c r="K1247" s="154"/>
      <c r="L1247" s="154"/>
      <c r="M1247" s="154"/>
      <c r="N1247" s="154"/>
      <c r="O1247" s="154"/>
      <c r="P1247" s="154"/>
      <c r="Q1247" s="154"/>
      <c r="R1247" s="154"/>
      <c r="S1247" s="154"/>
      <c r="T1247" s="154"/>
      <c r="U1247" s="154"/>
      <c r="V1247" s="154"/>
      <c r="W1247" s="154"/>
      <c r="X1247" s="154"/>
      <c r="Y1247" s="154"/>
      <c r="Z1247" s="154"/>
      <c r="AA1247" s="154"/>
      <c r="AB1247" s="154"/>
      <c r="AC1247" s="154"/>
      <c r="AD1247" s="154"/>
      <c r="AE1247" s="154"/>
      <c r="AF1247" s="154"/>
      <c r="AG1247" s="154"/>
      <c r="AH1247" s="154"/>
      <c r="AI1247" s="154"/>
      <c r="AJ1247" s="154"/>
      <c r="AK1247" s="154"/>
      <c r="AL1247" s="154"/>
      <c r="AM1247" s="154"/>
      <c r="AN1247" s="154"/>
      <c r="AO1247" s="154"/>
      <c r="AP1247" s="154"/>
      <c r="AQ1247" s="154"/>
      <c r="AR1247" s="154"/>
      <c r="AS1247" s="154"/>
      <c r="AT1247" s="154"/>
      <c r="AU1247" s="154"/>
      <c r="AV1247" s="154"/>
      <c r="AW1247" s="154"/>
      <c r="AX1247" s="154"/>
      <c r="AY1247" s="154"/>
      <c r="AZ1247" s="154"/>
      <c r="BA1247" s="154"/>
      <c r="BB1247" s="154"/>
      <c r="BC1247" s="154"/>
      <c r="BD1247" s="154"/>
      <c r="BE1247" s="154"/>
      <c r="BF1247" s="154"/>
      <c r="BG1247" s="154"/>
      <c r="BH1247" s="154"/>
      <c r="BI1247" s="154"/>
      <c r="BJ1247" s="154"/>
      <c r="BK1247" s="154"/>
      <c r="BL1247" s="154"/>
      <c r="BM1247" s="154"/>
      <c r="BN1247" s="154"/>
      <c r="BO1247" s="154"/>
      <c r="BP1247" s="154"/>
      <c r="BQ1247" s="154"/>
      <c r="BR1247" s="154"/>
      <c r="BS1247" s="154"/>
      <c r="BT1247" s="154"/>
      <c r="BU1247" s="154"/>
      <c r="BV1247" s="154"/>
    </row>
    <row r="1248" spans="1:74" x14ac:dyDescent="0.25">
      <c r="A1248" s="154"/>
      <c r="B1248" s="154"/>
      <c r="C1248" s="154"/>
      <c r="D1248" s="154"/>
      <c r="E1248" s="154"/>
      <c r="F1248" s="154"/>
      <c r="G1248" s="154"/>
      <c r="H1248" s="154"/>
      <c r="I1248" s="154"/>
      <c r="J1248" s="154"/>
      <c r="K1248" s="154"/>
      <c r="L1248" s="154"/>
      <c r="M1248" s="154"/>
      <c r="N1248" s="154"/>
      <c r="O1248" s="154"/>
      <c r="P1248" s="154"/>
      <c r="Q1248" s="154"/>
      <c r="R1248" s="154"/>
      <c r="S1248" s="154"/>
      <c r="T1248" s="154"/>
      <c r="U1248" s="154"/>
      <c r="V1248" s="154"/>
      <c r="W1248" s="154"/>
      <c r="X1248" s="154"/>
      <c r="Y1248" s="154"/>
      <c r="Z1248" s="154"/>
      <c r="AA1248" s="154"/>
      <c r="AB1248" s="154"/>
      <c r="AC1248" s="154"/>
      <c r="AD1248" s="154"/>
      <c r="AE1248" s="154"/>
      <c r="AF1248" s="154"/>
      <c r="AG1248" s="154"/>
      <c r="AH1248" s="154"/>
      <c r="AI1248" s="154"/>
      <c r="AJ1248" s="154"/>
      <c r="AK1248" s="154"/>
      <c r="AL1248" s="154"/>
      <c r="AM1248" s="154"/>
      <c r="AN1248" s="154"/>
      <c r="AO1248" s="154"/>
      <c r="AP1248" s="154"/>
      <c r="AQ1248" s="154"/>
      <c r="AR1248" s="154"/>
      <c r="AS1248" s="154"/>
      <c r="AT1248" s="154"/>
      <c r="AU1248" s="154"/>
      <c r="AV1248" s="154"/>
      <c r="AW1248" s="154"/>
      <c r="AX1248" s="154"/>
      <c r="AY1248" s="154"/>
      <c r="AZ1248" s="154"/>
      <c r="BA1248" s="154"/>
      <c r="BB1248" s="154"/>
      <c r="BC1248" s="154"/>
      <c r="BD1248" s="154"/>
      <c r="BE1248" s="154"/>
      <c r="BF1248" s="154"/>
      <c r="BG1248" s="154"/>
      <c r="BH1248" s="154"/>
      <c r="BI1248" s="154"/>
      <c r="BJ1248" s="154"/>
      <c r="BK1248" s="154"/>
      <c r="BL1248" s="154"/>
      <c r="BM1248" s="154"/>
      <c r="BN1248" s="154"/>
      <c r="BO1248" s="154"/>
      <c r="BP1248" s="154"/>
      <c r="BQ1248" s="154"/>
      <c r="BR1248" s="154"/>
      <c r="BS1248" s="154"/>
      <c r="BT1248" s="154"/>
      <c r="BU1248" s="154"/>
      <c r="BV1248" s="154"/>
    </row>
    <row r="1249" spans="1:74" x14ac:dyDescent="0.25">
      <c r="A1249" s="154"/>
      <c r="B1249" s="154"/>
      <c r="C1249" s="154"/>
      <c r="D1249" s="154"/>
      <c r="E1249" s="154"/>
      <c r="F1249" s="154"/>
      <c r="G1249" s="154"/>
      <c r="H1249" s="154"/>
      <c r="I1249" s="154"/>
      <c r="J1249" s="154"/>
      <c r="K1249" s="154"/>
      <c r="L1249" s="154"/>
      <c r="M1249" s="154"/>
      <c r="N1249" s="154"/>
      <c r="O1249" s="154"/>
      <c r="P1249" s="154"/>
      <c r="Q1249" s="154"/>
      <c r="R1249" s="154"/>
      <c r="S1249" s="154"/>
      <c r="T1249" s="154"/>
      <c r="U1249" s="154"/>
      <c r="V1249" s="154"/>
      <c r="W1249" s="154"/>
      <c r="X1249" s="154"/>
      <c r="Y1249" s="154"/>
      <c r="Z1249" s="154"/>
      <c r="AA1249" s="154"/>
      <c r="AB1249" s="154"/>
      <c r="AC1249" s="154"/>
      <c r="AD1249" s="154"/>
      <c r="AE1249" s="154"/>
      <c r="AF1249" s="154"/>
      <c r="AG1249" s="154"/>
      <c r="AH1249" s="154"/>
      <c r="AI1249" s="154"/>
      <c r="AJ1249" s="154"/>
      <c r="AK1249" s="154"/>
      <c r="AL1249" s="154"/>
      <c r="AM1249" s="154"/>
      <c r="AN1249" s="154"/>
      <c r="AO1249" s="154"/>
      <c r="AP1249" s="154"/>
      <c r="AQ1249" s="154"/>
      <c r="AR1249" s="154"/>
      <c r="AS1249" s="154"/>
      <c r="AT1249" s="154"/>
      <c r="AU1249" s="154"/>
      <c r="AV1249" s="154"/>
      <c r="AW1249" s="154"/>
      <c r="AX1249" s="154"/>
      <c r="AY1249" s="154"/>
      <c r="AZ1249" s="154"/>
      <c r="BA1249" s="154"/>
      <c r="BB1249" s="154"/>
      <c r="BC1249" s="154"/>
      <c r="BD1249" s="154"/>
      <c r="BE1249" s="154"/>
      <c r="BF1249" s="154"/>
      <c r="BG1249" s="154"/>
      <c r="BH1249" s="154"/>
      <c r="BI1249" s="154"/>
      <c r="BJ1249" s="154"/>
      <c r="BK1249" s="154"/>
      <c r="BL1249" s="154"/>
      <c r="BM1249" s="154"/>
      <c r="BN1249" s="154"/>
      <c r="BO1249" s="154"/>
      <c r="BP1249" s="154"/>
      <c r="BQ1249" s="154"/>
      <c r="BR1249" s="154"/>
      <c r="BS1249" s="154"/>
      <c r="BT1249" s="154"/>
      <c r="BU1249" s="154"/>
      <c r="BV1249" s="154"/>
    </row>
    <row r="1250" spans="1:74" x14ac:dyDescent="0.25">
      <c r="A1250" s="154"/>
      <c r="B1250" s="154"/>
      <c r="C1250" s="154"/>
      <c r="D1250" s="154"/>
      <c r="E1250" s="154"/>
      <c r="F1250" s="154"/>
      <c r="G1250" s="154"/>
      <c r="H1250" s="154"/>
      <c r="I1250" s="154"/>
      <c r="J1250" s="154"/>
      <c r="K1250" s="154"/>
      <c r="L1250" s="154"/>
      <c r="M1250" s="154"/>
      <c r="N1250" s="154"/>
      <c r="O1250" s="154"/>
      <c r="P1250" s="154"/>
      <c r="Q1250" s="154"/>
      <c r="R1250" s="154"/>
      <c r="S1250" s="154"/>
      <c r="T1250" s="154"/>
      <c r="U1250" s="154"/>
      <c r="V1250" s="154"/>
      <c r="W1250" s="154"/>
      <c r="X1250" s="154"/>
      <c r="Y1250" s="154"/>
      <c r="Z1250" s="154"/>
      <c r="AA1250" s="154"/>
      <c r="AB1250" s="154"/>
      <c r="AC1250" s="154"/>
      <c r="AD1250" s="154"/>
      <c r="AE1250" s="154"/>
      <c r="AF1250" s="154"/>
      <c r="AG1250" s="154"/>
      <c r="AH1250" s="154"/>
      <c r="AI1250" s="154"/>
      <c r="AJ1250" s="154"/>
      <c r="AK1250" s="154"/>
      <c r="AL1250" s="154"/>
      <c r="AM1250" s="154"/>
      <c r="AN1250" s="154"/>
      <c r="AO1250" s="154"/>
      <c r="AP1250" s="154"/>
      <c r="AQ1250" s="154"/>
      <c r="AR1250" s="154"/>
      <c r="AS1250" s="154"/>
      <c r="AT1250" s="154"/>
      <c r="AU1250" s="154"/>
      <c r="AV1250" s="154"/>
      <c r="AW1250" s="154"/>
      <c r="AX1250" s="154"/>
      <c r="AY1250" s="154"/>
      <c r="AZ1250" s="154"/>
      <c r="BA1250" s="154"/>
      <c r="BB1250" s="154"/>
      <c r="BC1250" s="154"/>
      <c r="BD1250" s="154"/>
      <c r="BE1250" s="154"/>
      <c r="BF1250" s="154"/>
      <c r="BG1250" s="154"/>
      <c r="BH1250" s="154"/>
      <c r="BI1250" s="154"/>
      <c r="BJ1250" s="154"/>
      <c r="BK1250" s="154"/>
      <c r="BL1250" s="154"/>
      <c r="BM1250" s="154"/>
      <c r="BN1250" s="154"/>
      <c r="BO1250" s="154"/>
      <c r="BP1250" s="154"/>
      <c r="BQ1250" s="154"/>
      <c r="BR1250" s="154"/>
      <c r="BS1250" s="154"/>
      <c r="BT1250" s="154"/>
      <c r="BU1250" s="154"/>
      <c r="BV1250" s="154"/>
    </row>
    <row r="1251" spans="1:74" x14ac:dyDescent="0.25">
      <c r="A1251" s="154"/>
      <c r="B1251" s="154"/>
      <c r="C1251" s="154"/>
      <c r="D1251" s="154"/>
      <c r="E1251" s="154"/>
      <c r="F1251" s="154"/>
      <c r="G1251" s="154"/>
      <c r="H1251" s="154"/>
      <c r="I1251" s="154"/>
      <c r="J1251" s="154"/>
      <c r="K1251" s="154"/>
      <c r="L1251" s="154"/>
      <c r="M1251" s="154"/>
      <c r="N1251" s="154"/>
      <c r="O1251" s="154"/>
      <c r="P1251" s="154"/>
      <c r="Q1251" s="154"/>
      <c r="R1251" s="154"/>
      <c r="S1251" s="154"/>
      <c r="T1251" s="154"/>
      <c r="U1251" s="154"/>
      <c r="V1251" s="154"/>
      <c r="W1251" s="154"/>
      <c r="X1251" s="154"/>
      <c r="Y1251" s="154"/>
      <c r="Z1251" s="154"/>
      <c r="AA1251" s="154"/>
      <c r="AB1251" s="154"/>
      <c r="AC1251" s="154"/>
      <c r="AD1251" s="154"/>
      <c r="AE1251" s="154"/>
      <c r="AF1251" s="154"/>
      <c r="AG1251" s="154"/>
      <c r="AH1251" s="154"/>
      <c r="AI1251" s="154"/>
      <c r="AJ1251" s="154"/>
      <c r="AK1251" s="154"/>
      <c r="AL1251" s="154"/>
      <c r="AM1251" s="154"/>
      <c r="AN1251" s="154"/>
      <c r="AO1251" s="154"/>
      <c r="AP1251" s="154"/>
      <c r="AQ1251" s="154"/>
      <c r="AR1251" s="154"/>
      <c r="AS1251" s="154"/>
      <c r="AT1251" s="154"/>
      <c r="AU1251" s="154"/>
      <c r="AV1251" s="154"/>
      <c r="AW1251" s="154"/>
      <c r="AX1251" s="154"/>
      <c r="AY1251" s="154"/>
      <c r="AZ1251" s="154"/>
      <c r="BA1251" s="154"/>
      <c r="BB1251" s="154"/>
      <c r="BC1251" s="154"/>
      <c r="BD1251" s="154"/>
      <c r="BE1251" s="154"/>
      <c r="BF1251" s="154"/>
      <c r="BG1251" s="154"/>
      <c r="BH1251" s="154"/>
      <c r="BI1251" s="154"/>
      <c r="BJ1251" s="154"/>
      <c r="BK1251" s="154"/>
      <c r="BL1251" s="154"/>
      <c r="BM1251" s="154"/>
      <c r="BN1251" s="154"/>
      <c r="BO1251" s="154"/>
      <c r="BP1251" s="154"/>
      <c r="BQ1251" s="154"/>
      <c r="BR1251" s="154"/>
      <c r="BS1251" s="154"/>
      <c r="BT1251" s="154"/>
      <c r="BU1251" s="154"/>
      <c r="BV1251" s="154"/>
    </row>
    <row r="1252" spans="1:74" x14ac:dyDescent="0.25">
      <c r="A1252" s="154"/>
      <c r="B1252" s="154"/>
      <c r="C1252" s="154"/>
      <c r="D1252" s="154"/>
      <c r="E1252" s="154"/>
      <c r="F1252" s="154"/>
      <c r="G1252" s="154"/>
      <c r="H1252" s="154"/>
      <c r="I1252" s="154"/>
      <c r="J1252" s="154"/>
      <c r="K1252" s="154"/>
      <c r="L1252" s="154"/>
      <c r="M1252" s="154"/>
      <c r="N1252" s="154"/>
      <c r="O1252" s="154"/>
      <c r="P1252" s="154"/>
      <c r="Q1252" s="154"/>
      <c r="R1252" s="154"/>
      <c r="S1252" s="154"/>
      <c r="T1252" s="154"/>
      <c r="U1252" s="154"/>
      <c r="V1252" s="154"/>
      <c r="W1252" s="154"/>
      <c r="X1252" s="154"/>
      <c r="Y1252" s="154"/>
      <c r="Z1252" s="154"/>
      <c r="AA1252" s="154"/>
      <c r="AB1252" s="154"/>
      <c r="AC1252" s="154"/>
      <c r="AD1252" s="154"/>
      <c r="AE1252" s="154"/>
      <c r="AF1252" s="154"/>
      <c r="AG1252" s="154"/>
      <c r="AH1252" s="154"/>
      <c r="AI1252" s="154"/>
      <c r="AJ1252" s="154"/>
      <c r="AK1252" s="154"/>
      <c r="AL1252" s="154"/>
      <c r="AM1252" s="154"/>
      <c r="AN1252" s="154"/>
      <c r="AO1252" s="154"/>
      <c r="AP1252" s="154"/>
      <c r="AQ1252" s="154"/>
      <c r="AR1252" s="154"/>
      <c r="AS1252" s="154"/>
      <c r="AT1252" s="154"/>
      <c r="AU1252" s="154"/>
      <c r="AV1252" s="154"/>
      <c r="AW1252" s="154"/>
      <c r="AX1252" s="154"/>
      <c r="AY1252" s="154"/>
      <c r="AZ1252" s="154"/>
      <c r="BA1252" s="154"/>
      <c r="BB1252" s="154"/>
      <c r="BC1252" s="154"/>
      <c r="BD1252" s="154"/>
      <c r="BE1252" s="154"/>
      <c r="BF1252" s="154"/>
      <c r="BG1252" s="154"/>
      <c r="BH1252" s="154"/>
      <c r="BI1252" s="154"/>
      <c r="BJ1252" s="154"/>
      <c r="BK1252" s="154"/>
      <c r="BL1252" s="154"/>
      <c r="BM1252" s="154"/>
      <c r="BN1252" s="154"/>
      <c r="BO1252" s="154"/>
      <c r="BP1252" s="154"/>
      <c r="BQ1252" s="154"/>
      <c r="BR1252" s="154"/>
      <c r="BS1252" s="154"/>
      <c r="BT1252" s="154"/>
      <c r="BU1252" s="154"/>
      <c r="BV1252" s="154"/>
    </row>
    <row r="1253" spans="1:74" x14ac:dyDescent="0.25">
      <c r="A1253" s="154"/>
      <c r="B1253" s="154"/>
      <c r="C1253" s="154"/>
      <c r="D1253" s="154"/>
      <c r="E1253" s="154"/>
      <c r="F1253" s="154"/>
      <c r="G1253" s="154"/>
      <c r="H1253" s="154"/>
      <c r="I1253" s="154"/>
      <c r="J1253" s="154"/>
      <c r="K1253" s="154"/>
      <c r="L1253" s="154"/>
      <c r="M1253" s="154"/>
      <c r="N1253" s="154"/>
      <c r="O1253" s="154"/>
      <c r="P1253" s="154"/>
      <c r="Q1253" s="154"/>
      <c r="R1253" s="154"/>
      <c r="S1253" s="154"/>
      <c r="T1253" s="154"/>
      <c r="U1253" s="154"/>
      <c r="V1253" s="154"/>
      <c r="W1253" s="154"/>
      <c r="X1253" s="154"/>
      <c r="Y1253" s="154"/>
      <c r="Z1253" s="154"/>
      <c r="AA1253" s="154"/>
      <c r="AB1253" s="154"/>
      <c r="AC1253" s="154"/>
      <c r="AD1253" s="154"/>
      <c r="AE1253" s="154"/>
      <c r="AF1253" s="154"/>
      <c r="AG1253" s="154"/>
      <c r="AH1253" s="154"/>
      <c r="AI1253" s="154"/>
      <c r="AJ1253" s="154"/>
      <c r="AK1253" s="154"/>
      <c r="AL1253" s="154"/>
      <c r="AM1253" s="154"/>
      <c r="AN1253" s="154"/>
      <c r="AO1253" s="154"/>
      <c r="AP1253" s="154"/>
      <c r="AQ1253" s="154"/>
      <c r="AR1253" s="154"/>
      <c r="AS1253" s="154"/>
      <c r="AT1253" s="154"/>
      <c r="AU1253" s="154"/>
      <c r="AV1253" s="154"/>
      <c r="AW1253" s="154"/>
      <c r="AX1253" s="154"/>
      <c r="AY1253" s="154"/>
      <c r="AZ1253" s="154"/>
      <c r="BA1253" s="154"/>
      <c r="BB1253" s="154"/>
      <c r="BC1253" s="154"/>
      <c r="BD1253" s="154"/>
      <c r="BE1253" s="154"/>
      <c r="BF1253" s="154"/>
      <c r="BG1253" s="154"/>
      <c r="BH1253" s="154"/>
      <c r="BI1253" s="154"/>
      <c r="BJ1253" s="154"/>
      <c r="BK1253" s="154"/>
      <c r="BL1253" s="154"/>
      <c r="BM1253" s="154"/>
      <c r="BN1253" s="154"/>
      <c r="BO1253" s="154"/>
      <c r="BP1253" s="154"/>
      <c r="BQ1253" s="154"/>
      <c r="BR1253" s="154"/>
      <c r="BS1253" s="154"/>
      <c r="BT1253" s="154"/>
      <c r="BU1253" s="154"/>
      <c r="BV1253" s="154"/>
    </row>
    <row r="1254" spans="1:74" x14ac:dyDescent="0.25">
      <c r="A1254" s="154"/>
      <c r="B1254" s="154"/>
      <c r="C1254" s="154"/>
      <c r="D1254" s="154"/>
      <c r="E1254" s="154"/>
      <c r="F1254" s="154"/>
      <c r="G1254" s="154"/>
      <c r="H1254" s="154"/>
      <c r="I1254" s="154"/>
      <c r="J1254" s="154"/>
      <c r="K1254" s="154"/>
      <c r="L1254" s="154"/>
      <c r="M1254" s="154"/>
      <c r="N1254" s="154"/>
      <c r="O1254" s="154"/>
      <c r="P1254" s="154"/>
      <c r="Q1254" s="154"/>
      <c r="R1254" s="154"/>
      <c r="S1254" s="154"/>
      <c r="T1254" s="154"/>
      <c r="U1254" s="154"/>
      <c r="V1254" s="154"/>
      <c r="W1254" s="154"/>
      <c r="X1254" s="154"/>
      <c r="Y1254" s="154"/>
      <c r="Z1254" s="154"/>
      <c r="AA1254" s="154"/>
      <c r="AB1254" s="154"/>
      <c r="AC1254" s="154"/>
      <c r="AD1254" s="154"/>
      <c r="AE1254" s="154"/>
      <c r="AF1254" s="154"/>
      <c r="AG1254" s="154"/>
      <c r="AH1254" s="154"/>
      <c r="AI1254" s="154"/>
      <c r="AJ1254" s="154"/>
      <c r="AK1254" s="154"/>
      <c r="AL1254" s="154"/>
      <c r="AM1254" s="154"/>
      <c r="AN1254" s="154"/>
      <c r="AO1254" s="154"/>
      <c r="AP1254" s="154"/>
      <c r="AQ1254" s="154"/>
      <c r="AR1254" s="154"/>
      <c r="AS1254" s="154"/>
      <c r="AT1254" s="154"/>
      <c r="AU1254" s="154"/>
      <c r="AV1254" s="154"/>
      <c r="AW1254" s="154"/>
      <c r="AX1254" s="154"/>
      <c r="AY1254" s="154"/>
      <c r="AZ1254" s="154"/>
      <c r="BA1254" s="154"/>
      <c r="BB1254" s="154"/>
      <c r="BC1254" s="154"/>
      <c r="BD1254" s="154"/>
      <c r="BE1254" s="154"/>
      <c r="BF1254" s="154"/>
      <c r="BG1254" s="154"/>
      <c r="BH1254" s="154"/>
      <c r="BI1254" s="154"/>
      <c r="BJ1254" s="154"/>
      <c r="BK1254" s="154"/>
      <c r="BL1254" s="154"/>
      <c r="BM1254" s="154"/>
      <c r="BN1254" s="154"/>
      <c r="BO1254" s="154"/>
      <c r="BP1254" s="154"/>
      <c r="BQ1254" s="154"/>
      <c r="BR1254" s="154"/>
      <c r="BS1254" s="154"/>
      <c r="BT1254" s="154"/>
      <c r="BU1254" s="154"/>
      <c r="BV1254" s="154"/>
    </row>
    <row r="1255" spans="1:74" x14ac:dyDescent="0.25">
      <c r="A1255" s="154"/>
      <c r="B1255" s="154"/>
      <c r="C1255" s="154"/>
      <c r="D1255" s="154"/>
      <c r="E1255" s="154"/>
      <c r="F1255" s="154"/>
      <c r="G1255" s="154"/>
      <c r="H1255" s="154"/>
      <c r="I1255" s="154"/>
      <c r="J1255" s="154"/>
      <c r="K1255" s="154"/>
      <c r="L1255" s="154"/>
      <c r="M1255" s="154"/>
      <c r="N1255" s="154"/>
      <c r="O1255" s="154"/>
      <c r="P1255" s="154"/>
      <c r="Q1255" s="154"/>
      <c r="R1255" s="154"/>
      <c r="S1255" s="154"/>
      <c r="T1255" s="154"/>
      <c r="U1255" s="154"/>
      <c r="V1255" s="154"/>
      <c r="W1255" s="154"/>
      <c r="X1255" s="154"/>
      <c r="Y1255" s="154"/>
      <c r="Z1255" s="154"/>
      <c r="AA1255" s="154"/>
      <c r="AB1255" s="154"/>
      <c r="AC1255" s="154"/>
      <c r="AD1255" s="154"/>
      <c r="AE1255" s="154"/>
      <c r="AF1255" s="154"/>
      <c r="AG1255" s="154"/>
      <c r="AH1255" s="154"/>
      <c r="AI1255" s="154"/>
      <c r="AJ1255" s="154"/>
      <c r="AK1255" s="154"/>
      <c r="AL1255" s="154"/>
      <c r="AM1255" s="154"/>
      <c r="AN1255" s="154"/>
      <c r="AO1255" s="154"/>
      <c r="AP1255" s="154"/>
      <c r="AQ1255" s="154"/>
      <c r="AR1255" s="154"/>
      <c r="AS1255" s="154"/>
      <c r="AT1255" s="154"/>
      <c r="AU1255" s="154"/>
      <c r="AV1255" s="154"/>
      <c r="AW1255" s="154"/>
      <c r="AX1255" s="154"/>
      <c r="AY1255" s="154"/>
      <c r="AZ1255" s="154"/>
      <c r="BA1255" s="154"/>
      <c r="BB1255" s="154"/>
      <c r="BC1255" s="154"/>
      <c r="BD1255" s="154"/>
      <c r="BE1255" s="154"/>
      <c r="BF1255" s="154"/>
      <c r="BG1255" s="154"/>
      <c r="BH1255" s="154"/>
      <c r="BI1255" s="154"/>
      <c r="BJ1255" s="154"/>
      <c r="BK1255" s="154"/>
      <c r="BL1255" s="154"/>
      <c r="BM1255" s="154"/>
      <c r="BN1255" s="154"/>
      <c r="BO1255" s="154"/>
      <c r="BP1255" s="154"/>
      <c r="BQ1255" s="154"/>
      <c r="BR1255" s="154"/>
      <c r="BS1255" s="154"/>
      <c r="BT1255" s="154"/>
      <c r="BU1255" s="154"/>
      <c r="BV1255" s="154"/>
    </row>
    <row r="1256" spans="1:74" x14ac:dyDescent="0.25">
      <c r="A1256" s="154"/>
      <c r="B1256" s="154"/>
      <c r="C1256" s="154"/>
      <c r="D1256" s="154"/>
      <c r="E1256" s="154"/>
      <c r="F1256" s="154"/>
      <c r="G1256" s="154"/>
      <c r="H1256" s="154"/>
      <c r="I1256" s="154"/>
      <c r="J1256" s="154"/>
      <c r="K1256" s="154"/>
      <c r="L1256" s="154"/>
      <c r="M1256" s="154"/>
      <c r="N1256" s="154"/>
      <c r="O1256" s="154"/>
      <c r="P1256" s="154"/>
      <c r="Q1256" s="154"/>
      <c r="R1256" s="154"/>
      <c r="S1256" s="154"/>
      <c r="T1256" s="154"/>
      <c r="U1256" s="154"/>
      <c r="V1256" s="154"/>
      <c r="W1256" s="154"/>
      <c r="X1256" s="154"/>
      <c r="Y1256" s="154"/>
      <c r="Z1256" s="154"/>
      <c r="AA1256" s="154"/>
      <c r="AB1256" s="154"/>
      <c r="AC1256" s="154"/>
      <c r="AD1256" s="154"/>
      <c r="AE1256" s="154"/>
      <c r="AF1256" s="154"/>
      <c r="AG1256" s="154"/>
      <c r="AH1256" s="154"/>
      <c r="AI1256" s="154"/>
      <c r="AJ1256" s="154"/>
      <c r="AK1256" s="154"/>
      <c r="AL1256" s="154"/>
      <c r="AM1256" s="154"/>
      <c r="AN1256" s="154"/>
      <c r="AO1256" s="154"/>
      <c r="AP1256" s="154"/>
      <c r="AQ1256" s="154"/>
      <c r="AR1256" s="154"/>
      <c r="AS1256" s="154"/>
      <c r="AT1256" s="154"/>
      <c r="AU1256" s="154"/>
      <c r="AV1256" s="154"/>
      <c r="AW1256" s="154"/>
      <c r="AX1256" s="154"/>
      <c r="AY1256" s="154"/>
      <c r="AZ1256" s="154"/>
      <c r="BA1256" s="154"/>
      <c r="BB1256" s="154"/>
      <c r="BC1256" s="154"/>
      <c r="BD1256" s="154"/>
      <c r="BE1256" s="154"/>
      <c r="BF1256" s="154"/>
      <c r="BG1256" s="154"/>
      <c r="BH1256" s="154"/>
      <c r="BI1256" s="154"/>
      <c r="BJ1256" s="154"/>
      <c r="BK1256" s="154"/>
      <c r="BL1256" s="154"/>
      <c r="BM1256" s="154"/>
      <c r="BN1256" s="154"/>
      <c r="BO1256" s="154"/>
      <c r="BP1256" s="154"/>
      <c r="BQ1256" s="154"/>
      <c r="BR1256" s="154"/>
      <c r="BS1256" s="154"/>
      <c r="BT1256" s="154"/>
      <c r="BU1256" s="154"/>
      <c r="BV1256" s="154"/>
    </row>
    <row r="1257" spans="1:74" x14ac:dyDescent="0.25">
      <c r="A1257" s="154"/>
      <c r="B1257" s="154"/>
      <c r="C1257" s="154"/>
      <c r="D1257" s="154"/>
      <c r="E1257" s="154"/>
      <c r="F1257" s="154"/>
      <c r="G1257" s="154"/>
      <c r="H1257" s="154"/>
      <c r="I1257" s="154"/>
      <c r="J1257" s="154"/>
      <c r="K1257" s="154"/>
      <c r="L1257" s="154"/>
      <c r="M1257" s="154"/>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4"/>
      <c r="AL1257" s="154"/>
      <c r="AM1257" s="154"/>
      <c r="AN1257" s="154"/>
      <c r="AO1257" s="154"/>
      <c r="AP1257" s="154"/>
      <c r="AQ1257" s="154"/>
      <c r="AR1257" s="154"/>
      <c r="AS1257" s="154"/>
      <c r="AT1257" s="154"/>
      <c r="AU1257" s="154"/>
      <c r="AV1257" s="154"/>
      <c r="AW1257" s="154"/>
      <c r="AX1257" s="154"/>
      <c r="AY1257" s="154"/>
      <c r="AZ1257" s="154"/>
      <c r="BA1257" s="154"/>
      <c r="BB1257" s="154"/>
      <c r="BC1257" s="154"/>
      <c r="BD1257" s="154"/>
      <c r="BE1257" s="154"/>
      <c r="BF1257" s="154"/>
      <c r="BG1257" s="154"/>
      <c r="BH1257" s="154"/>
      <c r="BI1257" s="154"/>
      <c r="BJ1257" s="154"/>
      <c r="BK1257" s="154"/>
      <c r="BL1257" s="154"/>
      <c r="BM1257" s="154"/>
      <c r="BN1257" s="154"/>
      <c r="BO1257" s="154"/>
      <c r="BP1257" s="154"/>
      <c r="BQ1257" s="154"/>
      <c r="BR1257" s="154"/>
      <c r="BS1257" s="154"/>
      <c r="BT1257" s="154"/>
      <c r="BU1257" s="154"/>
      <c r="BV1257" s="154"/>
    </row>
    <row r="1258" spans="1:74" x14ac:dyDescent="0.25">
      <c r="A1258" s="154"/>
      <c r="B1258" s="154"/>
      <c r="C1258" s="154"/>
      <c r="D1258" s="154"/>
      <c r="E1258" s="154"/>
      <c r="F1258" s="154"/>
      <c r="G1258" s="154"/>
      <c r="H1258" s="154"/>
      <c r="I1258" s="154"/>
      <c r="J1258" s="154"/>
      <c r="K1258" s="154"/>
      <c r="L1258" s="154"/>
      <c r="M1258" s="154"/>
      <c r="N1258" s="154"/>
      <c r="O1258" s="154"/>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4"/>
      <c r="AL1258" s="154"/>
      <c r="AM1258" s="154"/>
      <c r="AN1258" s="154"/>
      <c r="AO1258" s="154"/>
      <c r="AP1258" s="154"/>
      <c r="AQ1258" s="154"/>
      <c r="AR1258" s="154"/>
      <c r="AS1258" s="154"/>
      <c r="AT1258" s="154"/>
      <c r="AU1258" s="154"/>
      <c r="AV1258" s="154"/>
      <c r="AW1258" s="154"/>
      <c r="AX1258" s="154"/>
      <c r="AY1258" s="154"/>
      <c r="AZ1258" s="154"/>
      <c r="BA1258" s="154"/>
      <c r="BB1258" s="154"/>
      <c r="BC1258" s="154"/>
      <c r="BD1258" s="154"/>
      <c r="BE1258" s="154"/>
      <c r="BF1258" s="154"/>
      <c r="BG1258" s="154"/>
      <c r="BH1258" s="154"/>
      <c r="BI1258" s="154"/>
      <c r="BJ1258" s="154"/>
      <c r="BK1258" s="154"/>
      <c r="BL1258" s="154"/>
      <c r="BM1258" s="154"/>
      <c r="BN1258" s="154"/>
      <c r="BO1258" s="154"/>
      <c r="BP1258" s="154"/>
      <c r="BQ1258" s="154"/>
      <c r="BR1258" s="154"/>
      <c r="BS1258" s="154"/>
      <c r="BT1258" s="154"/>
      <c r="BU1258" s="154"/>
      <c r="BV1258" s="154"/>
    </row>
    <row r="1259" spans="1:74" x14ac:dyDescent="0.25">
      <c r="A1259" s="154"/>
      <c r="B1259" s="154"/>
      <c r="C1259" s="154"/>
      <c r="D1259" s="154"/>
      <c r="E1259" s="154"/>
      <c r="F1259" s="154"/>
      <c r="G1259" s="154"/>
      <c r="H1259" s="154"/>
      <c r="I1259" s="154"/>
      <c r="J1259" s="154"/>
      <c r="K1259" s="154"/>
      <c r="L1259" s="154"/>
      <c r="M1259" s="154"/>
      <c r="N1259" s="154"/>
      <c r="O1259" s="154"/>
      <c r="P1259" s="154"/>
      <c r="Q1259" s="154"/>
      <c r="R1259" s="154"/>
      <c r="S1259" s="154"/>
      <c r="T1259" s="154"/>
      <c r="U1259" s="154"/>
      <c r="V1259" s="154"/>
      <c r="W1259" s="154"/>
      <c r="X1259" s="154"/>
      <c r="Y1259" s="154"/>
      <c r="Z1259" s="154"/>
      <c r="AA1259" s="154"/>
      <c r="AB1259" s="154"/>
      <c r="AC1259" s="154"/>
      <c r="AD1259" s="154"/>
      <c r="AE1259" s="154"/>
      <c r="AF1259" s="154"/>
      <c r="AG1259" s="154"/>
      <c r="AH1259" s="154"/>
      <c r="AI1259" s="154"/>
      <c r="AJ1259" s="154"/>
      <c r="AK1259" s="154"/>
      <c r="AL1259" s="154"/>
      <c r="AM1259" s="154"/>
      <c r="AN1259" s="154"/>
      <c r="AO1259" s="154"/>
      <c r="AP1259" s="154"/>
      <c r="AQ1259" s="154"/>
      <c r="AR1259" s="154"/>
      <c r="AS1259" s="154"/>
      <c r="AT1259" s="154"/>
      <c r="AU1259" s="154"/>
      <c r="AV1259" s="154"/>
      <c r="AW1259" s="154"/>
      <c r="AX1259" s="154"/>
      <c r="AY1259" s="154"/>
      <c r="AZ1259" s="154"/>
      <c r="BA1259" s="154"/>
      <c r="BB1259" s="154"/>
      <c r="BC1259" s="154"/>
      <c r="BD1259" s="154"/>
      <c r="BE1259" s="154"/>
      <c r="BF1259" s="154"/>
      <c r="BG1259" s="154"/>
      <c r="BH1259" s="154"/>
      <c r="BI1259" s="154"/>
      <c r="BJ1259" s="154"/>
      <c r="BK1259" s="154"/>
      <c r="BL1259" s="154"/>
      <c r="BM1259" s="154"/>
      <c r="BN1259" s="154"/>
      <c r="BO1259" s="154"/>
      <c r="BP1259" s="154"/>
      <c r="BQ1259" s="154"/>
      <c r="BR1259" s="154"/>
      <c r="BS1259" s="154"/>
      <c r="BT1259" s="154"/>
      <c r="BU1259" s="154"/>
      <c r="BV1259" s="154"/>
    </row>
    <row r="1260" spans="1:74" x14ac:dyDescent="0.25">
      <c r="A1260" s="154"/>
      <c r="B1260" s="154"/>
      <c r="C1260" s="154"/>
      <c r="D1260" s="154"/>
      <c r="E1260" s="154"/>
      <c r="F1260" s="154"/>
      <c r="G1260" s="154"/>
      <c r="H1260" s="154"/>
      <c r="I1260" s="154"/>
      <c r="J1260" s="154"/>
      <c r="K1260" s="154"/>
      <c r="L1260" s="154"/>
      <c r="M1260" s="154"/>
      <c r="N1260" s="154"/>
      <c r="O1260" s="154"/>
      <c r="P1260" s="154"/>
      <c r="Q1260" s="154"/>
      <c r="R1260" s="154"/>
      <c r="S1260" s="154"/>
      <c r="T1260" s="154"/>
      <c r="U1260" s="154"/>
      <c r="V1260" s="154"/>
      <c r="W1260" s="154"/>
      <c r="X1260" s="154"/>
      <c r="Y1260" s="154"/>
      <c r="Z1260" s="154"/>
      <c r="AA1260" s="154"/>
      <c r="AB1260" s="154"/>
      <c r="AC1260" s="154"/>
      <c r="AD1260" s="154"/>
      <c r="AE1260" s="154"/>
      <c r="AF1260" s="154"/>
      <c r="AG1260" s="154"/>
      <c r="AH1260" s="154"/>
      <c r="AI1260" s="154"/>
      <c r="AJ1260" s="154"/>
      <c r="AK1260" s="154"/>
      <c r="AL1260" s="154"/>
      <c r="AM1260" s="154"/>
      <c r="AN1260" s="154"/>
      <c r="AO1260" s="154"/>
      <c r="AP1260" s="154"/>
      <c r="AQ1260" s="154"/>
      <c r="AR1260" s="154"/>
      <c r="AS1260" s="154"/>
      <c r="AT1260" s="154"/>
      <c r="AU1260" s="154"/>
      <c r="AV1260" s="154"/>
      <c r="AW1260" s="154"/>
      <c r="AX1260" s="154"/>
      <c r="AY1260" s="154"/>
      <c r="AZ1260" s="154"/>
      <c r="BA1260" s="154"/>
      <c r="BB1260" s="154"/>
      <c r="BC1260" s="154"/>
      <c r="BD1260" s="154"/>
      <c r="BE1260" s="154"/>
      <c r="BF1260" s="154"/>
      <c r="BG1260" s="154"/>
      <c r="BH1260" s="154"/>
      <c r="BI1260" s="154"/>
      <c r="BJ1260" s="154"/>
      <c r="BK1260" s="154"/>
      <c r="BL1260" s="154"/>
      <c r="BM1260" s="154"/>
      <c r="BN1260" s="154"/>
      <c r="BO1260" s="154"/>
      <c r="BP1260" s="154"/>
      <c r="BQ1260" s="154"/>
      <c r="BR1260" s="154"/>
      <c r="BS1260" s="154"/>
      <c r="BT1260" s="154"/>
      <c r="BU1260" s="154"/>
      <c r="BV1260" s="154"/>
    </row>
    <row r="1261" spans="1:74" x14ac:dyDescent="0.25">
      <c r="A1261" s="154"/>
      <c r="B1261" s="154"/>
      <c r="C1261" s="154"/>
      <c r="D1261" s="154"/>
      <c r="E1261" s="154"/>
      <c r="F1261" s="154"/>
      <c r="G1261" s="154"/>
      <c r="H1261" s="154"/>
      <c r="I1261" s="154"/>
      <c r="J1261" s="154"/>
      <c r="K1261" s="154"/>
      <c r="L1261" s="154"/>
      <c r="M1261" s="154"/>
      <c r="N1261" s="154"/>
      <c r="O1261" s="154"/>
      <c r="P1261" s="154"/>
      <c r="Q1261" s="154"/>
      <c r="R1261" s="154"/>
      <c r="S1261" s="154"/>
      <c r="T1261" s="154"/>
      <c r="U1261" s="154"/>
      <c r="V1261" s="154"/>
      <c r="W1261" s="154"/>
      <c r="X1261" s="154"/>
      <c r="Y1261" s="154"/>
      <c r="Z1261" s="154"/>
      <c r="AA1261" s="154"/>
      <c r="AB1261" s="154"/>
      <c r="AC1261" s="154"/>
      <c r="AD1261" s="154"/>
      <c r="AE1261" s="154"/>
      <c r="AF1261" s="154"/>
      <c r="AG1261" s="154"/>
      <c r="AH1261" s="154"/>
      <c r="AI1261" s="154"/>
      <c r="AJ1261" s="154"/>
      <c r="AK1261" s="154"/>
      <c r="AL1261" s="154"/>
      <c r="AM1261" s="154"/>
      <c r="AN1261" s="154"/>
      <c r="AO1261" s="154"/>
      <c r="AP1261" s="154"/>
      <c r="AQ1261" s="154"/>
      <c r="AR1261" s="154"/>
      <c r="AS1261" s="154"/>
      <c r="AT1261" s="154"/>
      <c r="AU1261" s="154"/>
      <c r="AV1261" s="154"/>
      <c r="AW1261" s="154"/>
      <c r="AX1261" s="154"/>
      <c r="AY1261" s="154"/>
      <c r="AZ1261" s="154"/>
      <c r="BA1261" s="154"/>
      <c r="BB1261" s="154"/>
      <c r="BC1261" s="154"/>
      <c r="BD1261" s="154"/>
      <c r="BE1261" s="154"/>
      <c r="BF1261" s="154"/>
      <c r="BG1261" s="154"/>
      <c r="BH1261" s="154"/>
      <c r="BI1261" s="154"/>
      <c r="BJ1261" s="154"/>
      <c r="BK1261" s="154"/>
      <c r="BL1261" s="154"/>
      <c r="BM1261" s="154"/>
      <c r="BN1261" s="154"/>
      <c r="BO1261" s="154"/>
      <c r="BP1261" s="154"/>
      <c r="BQ1261" s="154"/>
      <c r="BR1261" s="154"/>
      <c r="BS1261" s="154"/>
      <c r="BT1261" s="154"/>
      <c r="BU1261" s="154"/>
      <c r="BV1261" s="154"/>
    </row>
    <row r="1262" spans="1:74" x14ac:dyDescent="0.25">
      <c r="A1262" s="154"/>
      <c r="B1262" s="154"/>
      <c r="C1262" s="154"/>
      <c r="D1262" s="154"/>
      <c r="E1262" s="154"/>
      <c r="F1262" s="154"/>
      <c r="G1262" s="154"/>
      <c r="H1262" s="154"/>
      <c r="I1262" s="154"/>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AN1262" s="154"/>
      <c r="AO1262" s="154"/>
      <c r="AP1262" s="154"/>
      <c r="AQ1262" s="154"/>
      <c r="AR1262" s="154"/>
      <c r="AS1262" s="154"/>
      <c r="AT1262" s="154"/>
      <c r="AU1262" s="154"/>
      <c r="AV1262" s="154"/>
      <c r="AW1262" s="154"/>
      <c r="AX1262" s="154"/>
      <c r="AY1262" s="154"/>
      <c r="AZ1262" s="154"/>
      <c r="BA1262" s="154"/>
      <c r="BB1262" s="154"/>
      <c r="BC1262" s="154"/>
      <c r="BD1262" s="154"/>
      <c r="BE1262" s="154"/>
      <c r="BF1262" s="154"/>
      <c r="BG1262" s="154"/>
      <c r="BH1262" s="154"/>
      <c r="BI1262" s="154"/>
      <c r="BJ1262" s="154"/>
      <c r="BK1262" s="154"/>
      <c r="BL1262" s="154"/>
      <c r="BM1262" s="154"/>
      <c r="BN1262" s="154"/>
      <c r="BO1262" s="154"/>
      <c r="BP1262" s="154"/>
      <c r="BQ1262" s="154"/>
      <c r="BR1262" s="154"/>
      <c r="BS1262" s="154"/>
      <c r="BT1262" s="154"/>
      <c r="BU1262" s="154"/>
      <c r="BV1262" s="154"/>
    </row>
    <row r="1263" spans="1:74" x14ac:dyDescent="0.25">
      <c r="A1263" s="154"/>
      <c r="B1263" s="154"/>
      <c r="C1263" s="154"/>
      <c r="D1263" s="154"/>
      <c r="E1263" s="154"/>
      <c r="F1263" s="154"/>
      <c r="G1263" s="154"/>
      <c r="H1263" s="154"/>
      <c r="I1263" s="154"/>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AN1263" s="154"/>
      <c r="AO1263" s="154"/>
      <c r="AP1263" s="154"/>
      <c r="AQ1263" s="154"/>
      <c r="AR1263" s="154"/>
      <c r="AS1263" s="154"/>
      <c r="AT1263" s="154"/>
      <c r="AU1263" s="154"/>
      <c r="AV1263" s="154"/>
      <c r="AW1263" s="154"/>
      <c r="AX1263" s="154"/>
      <c r="AY1263" s="154"/>
      <c r="AZ1263" s="154"/>
      <c r="BA1263" s="154"/>
      <c r="BB1263" s="154"/>
      <c r="BC1263" s="154"/>
      <c r="BD1263" s="154"/>
      <c r="BE1263" s="154"/>
      <c r="BF1263" s="154"/>
      <c r="BG1263" s="154"/>
      <c r="BH1263" s="154"/>
      <c r="BI1263" s="154"/>
      <c r="BJ1263" s="154"/>
      <c r="BK1263" s="154"/>
      <c r="BL1263" s="154"/>
      <c r="BM1263" s="154"/>
      <c r="BN1263" s="154"/>
      <c r="BO1263" s="154"/>
      <c r="BP1263" s="154"/>
      <c r="BQ1263" s="154"/>
      <c r="BR1263" s="154"/>
      <c r="BS1263" s="154"/>
      <c r="BT1263" s="154"/>
      <c r="BU1263" s="154"/>
      <c r="BV1263" s="154"/>
    </row>
    <row r="1264" spans="1:74" x14ac:dyDescent="0.25">
      <c r="A1264" s="154"/>
      <c r="B1264" s="154"/>
      <c r="C1264" s="154"/>
      <c r="D1264" s="154"/>
      <c r="E1264" s="154"/>
      <c r="F1264" s="154"/>
      <c r="G1264" s="154"/>
      <c r="H1264" s="154"/>
      <c r="I1264" s="154"/>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AN1264" s="154"/>
      <c r="AO1264" s="154"/>
      <c r="AP1264" s="154"/>
      <c r="AQ1264" s="154"/>
      <c r="AR1264" s="154"/>
      <c r="AS1264" s="154"/>
      <c r="AT1264" s="154"/>
      <c r="AU1264" s="154"/>
      <c r="AV1264" s="154"/>
      <c r="AW1264" s="154"/>
      <c r="AX1264" s="154"/>
      <c r="AY1264" s="154"/>
      <c r="AZ1264" s="154"/>
      <c r="BA1264" s="154"/>
      <c r="BB1264" s="154"/>
      <c r="BC1264" s="154"/>
      <c r="BD1264" s="154"/>
      <c r="BE1264" s="154"/>
      <c r="BF1264" s="154"/>
      <c r="BG1264" s="154"/>
      <c r="BH1264" s="154"/>
      <c r="BI1264" s="154"/>
      <c r="BJ1264" s="154"/>
      <c r="BK1264" s="154"/>
      <c r="BL1264" s="154"/>
      <c r="BM1264" s="154"/>
      <c r="BN1264" s="154"/>
      <c r="BO1264" s="154"/>
      <c r="BP1264" s="154"/>
      <c r="BQ1264" s="154"/>
      <c r="BR1264" s="154"/>
      <c r="BS1264" s="154"/>
      <c r="BT1264" s="154"/>
      <c r="BU1264" s="154"/>
      <c r="BV1264" s="154"/>
    </row>
    <row r="1265" spans="1:74" x14ac:dyDescent="0.25">
      <c r="A1265" s="154"/>
      <c r="B1265" s="154"/>
      <c r="C1265" s="154"/>
      <c r="D1265" s="154"/>
      <c r="E1265" s="154"/>
      <c r="F1265" s="154"/>
      <c r="G1265" s="154"/>
      <c r="H1265" s="154"/>
      <c r="I1265" s="154"/>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AN1265" s="154"/>
      <c r="AO1265" s="154"/>
      <c r="AP1265" s="154"/>
      <c r="AQ1265" s="154"/>
      <c r="AR1265" s="154"/>
      <c r="AS1265" s="154"/>
      <c r="AT1265" s="154"/>
      <c r="AU1265" s="154"/>
      <c r="AV1265" s="154"/>
      <c r="AW1265" s="154"/>
      <c r="AX1265" s="154"/>
      <c r="AY1265" s="154"/>
      <c r="AZ1265" s="154"/>
      <c r="BA1265" s="154"/>
      <c r="BB1265" s="154"/>
      <c r="BC1265" s="154"/>
      <c r="BD1265" s="154"/>
      <c r="BE1265" s="154"/>
      <c r="BF1265" s="154"/>
      <c r="BG1265" s="154"/>
      <c r="BH1265" s="154"/>
      <c r="BI1265" s="154"/>
      <c r="BJ1265" s="154"/>
      <c r="BK1265" s="154"/>
      <c r="BL1265" s="154"/>
      <c r="BM1265" s="154"/>
      <c r="BN1265" s="154"/>
      <c r="BO1265" s="154"/>
      <c r="BP1265" s="154"/>
      <c r="BQ1265" s="154"/>
      <c r="BR1265" s="154"/>
      <c r="BS1265" s="154"/>
      <c r="BT1265" s="154"/>
      <c r="BU1265" s="154"/>
      <c r="BV1265" s="154"/>
    </row>
    <row r="1266" spans="1:74" x14ac:dyDescent="0.25">
      <c r="A1266" s="154"/>
      <c r="B1266" s="154"/>
      <c r="C1266" s="154"/>
      <c r="D1266" s="154"/>
      <c r="E1266" s="154"/>
      <c r="F1266" s="154"/>
      <c r="G1266" s="154"/>
      <c r="H1266" s="154"/>
      <c r="I1266" s="154"/>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AN1266" s="154"/>
      <c r="AO1266" s="154"/>
      <c r="AP1266" s="154"/>
      <c r="AQ1266" s="154"/>
      <c r="AR1266" s="154"/>
      <c r="AS1266" s="154"/>
      <c r="AT1266" s="154"/>
      <c r="AU1266" s="154"/>
      <c r="AV1266" s="154"/>
      <c r="AW1266" s="154"/>
      <c r="AX1266" s="154"/>
      <c r="AY1266" s="154"/>
      <c r="AZ1266" s="154"/>
      <c r="BA1266" s="154"/>
      <c r="BB1266" s="154"/>
      <c r="BC1266" s="154"/>
      <c r="BD1266" s="154"/>
      <c r="BE1266" s="154"/>
      <c r="BF1266" s="154"/>
      <c r="BG1266" s="154"/>
      <c r="BH1266" s="154"/>
      <c r="BI1266" s="154"/>
      <c r="BJ1266" s="154"/>
      <c r="BK1266" s="154"/>
      <c r="BL1266" s="154"/>
      <c r="BM1266" s="154"/>
      <c r="BN1266" s="154"/>
      <c r="BO1266" s="154"/>
      <c r="BP1266" s="154"/>
      <c r="BQ1266" s="154"/>
      <c r="BR1266" s="154"/>
      <c r="BS1266" s="154"/>
      <c r="BT1266" s="154"/>
      <c r="BU1266" s="154"/>
      <c r="BV1266" s="154"/>
    </row>
    <row r="1267" spans="1:74" x14ac:dyDescent="0.25">
      <c r="A1267" s="154"/>
      <c r="B1267" s="154"/>
      <c r="C1267" s="154"/>
      <c r="D1267" s="154"/>
      <c r="E1267" s="154"/>
      <c r="F1267" s="154"/>
      <c r="G1267" s="154"/>
      <c r="H1267" s="154"/>
      <c r="I1267" s="154"/>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AN1267" s="154"/>
      <c r="AO1267" s="154"/>
      <c r="AP1267" s="154"/>
      <c r="AQ1267" s="154"/>
      <c r="AR1267" s="154"/>
      <c r="AS1267" s="154"/>
      <c r="AT1267" s="154"/>
      <c r="AU1267" s="154"/>
      <c r="AV1267" s="154"/>
      <c r="AW1267" s="154"/>
      <c r="AX1267" s="154"/>
      <c r="AY1267" s="154"/>
      <c r="AZ1267" s="154"/>
      <c r="BA1267" s="154"/>
      <c r="BB1267" s="154"/>
      <c r="BC1267" s="154"/>
      <c r="BD1267" s="154"/>
      <c r="BE1267" s="154"/>
      <c r="BF1267" s="154"/>
      <c r="BG1267" s="154"/>
      <c r="BH1267" s="154"/>
      <c r="BI1267" s="154"/>
      <c r="BJ1267" s="154"/>
      <c r="BK1267" s="154"/>
      <c r="BL1267" s="154"/>
      <c r="BM1267" s="154"/>
      <c r="BN1267" s="154"/>
      <c r="BO1267" s="154"/>
      <c r="BP1267" s="154"/>
      <c r="BQ1267" s="154"/>
      <c r="BR1267" s="154"/>
      <c r="BS1267" s="154"/>
      <c r="BT1267" s="154"/>
      <c r="BU1267" s="154"/>
      <c r="BV1267" s="154"/>
    </row>
    <row r="1268" spans="1:74" x14ac:dyDescent="0.25">
      <c r="A1268" s="154"/>
      <c r="B1268" s="154"/>
      <c r="C1268" s="154"/>
      <c r="D1268" s="154"/>
      <c r="E1268" s="154"/>
      <c r="F1268" s="154"/>
      <c r="G1268" s="154"/>
      <c r="H1268" s="154"/>
      <c r="I1268" s="154"/>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AN1268" s="154"/>
      <c r="AO1268" s="154"/>
      <c r="AP1268" s="154"/>
      <c r="AQ1268" s="154"/>
      <c r="AR1268" s="154"/>
      <c r="AS1268" s="154"/>
      <c r="AT1268" s="154"/>
      <c r="AU1268" s="154"/>
      <c r="AV1268" s="154"/>
      <c r="AW1268" s="154"/>
      <c r="AX1268" s="154"/>
      <c r="AY1268" s="154"/>
      <c r="AZ1268" s="154"/>
      <c r="BA1268" s="154"/>
      <c r="BB1268" s="154"/>
      <c r="BC1268" s="154"/>
      <c r="BD1268" s="154"/>
      <c r="BE1268" s="154"/>
      <c r="BF1268" s="154"/>
      <c r="BG1268" s="154"/>
      <c r="BH1268" s="154"/>
      <c r="BI1268" s="154"/>
      <c r="BJ1268" s="154"/>
      <c r="BK1268" s="154"/>
      <c r="BL1268" s="154"/>
      <c r="BM1268" s="154"/>
      <c r="BN1268" s="154"/>
      <c r="BO1268" s="154"/>
      <c r="BP1268" s="154"/>
      <c r="BQ1268" s="154"/>
      <c r="BR1268" s="154"/>
      <c r="BS1268" s="154"/>
      <c r="BT1268" s="154"/>
      <c r="BU1268" s="154"/>
      <c r="BV1268" s="154"/>
    </row>
    <row r="1269" spans="1:74" x14ac:dyDescent="0.25">
      <c r="A1269" s="154"/>
      <c r="B1269" s="154"/>
      <c r="C1269" s="154"/>
      <c r="D1269" s="154"/>
      <c r="E1269" s="154"/>
      <c r="F1269" s="154"/>
      <c r="G1269" s="154"/>
      <c r="H1269" s="154"/>
      <c r="I1269" s="154"/>
      <c r="J1269" s="154"/>
      <c r="K1269" s="154"/>
      <c r="L1269" s="154"/>
      <c r="M1269" s="154"/>
      <c r="N1269" s="154"/>
      <c r="O1269" s="154"/>
      <c r="P1269" s="154"/>
      <c r="Q1269" s="154"/>
      <c r="R1269" s="154"/>
      <c r="S1269" s="154"/>
      <c r="T1269" s="154"/>
      <c r="U1269" s="154"/>
      <c r="V1269" s="154"/>
      <c r="W1269" s="154"/>
      <c r="X1269" s="154"/>
      <c r="Y1269" s="154"/>
      <c r="Z1269" s="154"/>
      <c r="AA1269" s="154"/>
      <c r="AB1269" s="154"/>
      <c r="AC1269" s="154"/>
      <c r="AD1269" s="154"/>
      <c r="AE1269" s="154"/>
      <c r="AF1269" s="154"/>
      <c r="AG1269" s="154"/>
      <c r="AH1269" s="154"/>
      <c r="AI1269" s="154"/>
      <c r="AJ1269" s="154"/>
      <c r="AK1269" s="154"/>
      <c r="AL1269" s="154"/>
      <c r="AM1269" s="154"/>
      <c r="AN1269" s="154"/>
      <c r="AO1269" s="154"/>
      <c r="AP1269" s="154"/>
      <c r="AQ1269" s="154"/>
      <c r="AR1269" s="154"/>
      <c r="AS1269" s="154"/>
      <c r="AT1269" s="154"/>
      <c r="AU1269" s="154"/>
      <c r="AV1269" s="154"/>
      <c r="AW1269" s="154"/>
      <c r="AX1269" s="154"/>
      <c r="AY1269" s="154"/>
      <c r="AZ1269" s="154"/>
      <c r="BA1269" s="154"/>
      <c r="BB1269" s="154"/>
      <c r="BC1269" s="154"/>
      <c r="BD1269" s="154"/>
      <c r="BE1269" s="154"/>
      <c r="BF1269" s="154"/>
      <c r="BG1269" s="154"/>
      <c r="BH1269" s="154"/>
      <c r="BI1269" s="154"/>
      <c r="BJ1269" s="154"/>
      <c r="BK1269" s="154"/>
      <c r="BL1269" s="154"/>
      <c r="BM1269" s="154"/>
      <c r="BN1269" s="154"/>
      <c r="BO1269" s="154"/>
      <c r="BP1269" s="154"/>
      <c r="BQ1269" s="154"/>
      <c r="BR1269" s="154"/>
      <c r="BS1269" s="154"/>
      <c r="BT1269" s="154"/>
      <c r="BU1269" s="154"/>
      <c r="BV1269" s="154"/>
    </row>
    <row r="1270" spans="1:74" x14ac:dyDescent="0.25">
      <c r="A1270" s="154"/>
      <c r="B1270" s="154"/>
      <c r="C1270" s="154"/>
      <c r="D1270" s="154"/>
      <c r="E1270" s="154"/>
      <c r="F1270" s="154"/>
      <c r="G1270" s="154"/>
      <c r="H1270" s="154"/>
      <c r="I1270" s="154"/>
      <c r="J1270" s="154"/>
      <c r="K1270" s="154"/>
      <c r="L1270" s="154"/>
      <c r="M1270" s="154"/>
      <c r="N1270" s="154"/>
      <c r="O1270" s="154"/>
      <c r="P1270" s="154"/>
      <c r="Q1270" s="154"/>
      <c r="R1270" s="154"/>
      <c r="S1270" s="154"/>
      <c r="T1270" s="154"/>
      <c r="U1270" s="154"/>
      <c r="V1270" s="154"/>
      <c r="W1270" s="154"/>
      <c r="X1270" s="154"/>
      <c r="Y1270" s="154"/>
      <c r="Z1270" s="154"/>
      <c r="AA1270" s="154"/>
      <c r="AB1270" s="154"/>
      <c r="AC1270" s="154"/>
      <c r="AD1270" s="154"/>
      <c r="AE1270" s="154"/>
      <c r="AF1270" s="154"/>
      <c r="AG1270" s="154"/>
      <c r="AH1270" s="154"/>
      <c r="AI1270" s="154"/>
      <c r="AJ1270" s="154"/>
      <c r="AK1270" s="154"/>
      <c r="AL1270" s="154"/>
      <c r="AM1270" s="154"/>
      <c r="AN1270" s="154"/>
      <c r="AO1270" s="154"/>
      <c r="AP1270" s="154"/>
      <c r="AQ1270" s="154"/>
      <c r="AR1270" s="154"/>
      <c r="AS1270" s="154"/>
      <c r="AT1270" s="154"/>
      <c r="AU1270" s="154"/>
      <c r="AV1270" s="154"/>
      <c r="AW1270" s="154"/>
      <c r="AX1270" s="154"/>
      <c r="AY1270" s="154"/>
      <c r="AZ1270" s="154"/>
      <c r="BA1270" s="154"/>
      <c r="BB1270" s="154"/>
      <c r="BC1270" s="154"/>
      <c r="BD1270" s="154"/>
      <c r="BE1270" s="154"/>
      <c r="BF1270" s="154"/>
      <c r="BG1270" s="154"/>
      <c r="BH1270" s="154"/>
      <c r="BI1270" s="154"/>
      <c r="BJ1270" s="154"/>
      <c r="BK1270" s="154"/>
      <c r="BL1270" s="154"/>
      <c r="BM1270" s="154"/>
      <c r="BN1270" s="154"/>
      <c r="BO1270" s="154"/>
      <c r="BP1270" s="154"/>
      <c r="BQ1270" s="154"/>
      <c r="BR1270" s="154"/>
      <c r="BS1270" s="154"/>
      <c r="BT1270" s="154"/>
      <c r="BU1270" s="154"/>
      <c r="BV1270" s="154"/>
    </row>
    <row r="1271" spans="1:74" x14ac:dyDescent="0.25">
      <c r="A1271" s="154"/>
      <c r="B1271" s="154"/>
      <c r="C1271" s="154"/>
      <c r="D1271" s="154"/>
      <c r="E1271" s="154"/>
      <c r="F1271" s="154"/>
      <c r="G1271" s="154"/>
      <c r="H1271" s="154"/>
      <c r="I1271" s="154"/>
      <c r="J1271" s="154"/>
      <c r="K1271" s="154"/>
      <c r="L1271" s="154"/>
      <c r="M1271" s="154"/>
      <c r="N1271" s="154"/>
      <c r="O1271" s="154"/>
      <c r="P1271" s="154"/>
      <c r="Q1271" s="154"/>
      <c r="R1271" s="154"/>
      <c r="S1271" s="154"/>
      <c r="T1271" s="154"/>
      <c r="U1271" s="154"/>
      <c r="V1271" s="154"/>
      <c r="W1271" s="154"/>
      <c r="X1271" s="154"/>
      <c r="Y1271" s="154"/>
      <c r="Z1271" s="154"/>
      <c r="AA1271" s="154"/>
      <c r="AB1271" s="154"/>
      <c r="AC1271" s="154"/>
      <c r="AD1271" s="154"/>
      <c r="AE1271" s="154"/>
      <c r="AF1271" s="154"/>
      <c r="AG1271" s="154"/>
      <c r="AH1271" s="154"/>
      <c r="AI1271" s="154"/>
      <c r="AJ1271" s="154"/>
      <c r="AK1271" s="154"/>
      <c r="AL1271" s="154"/>
      <c r="AM1271" s="154"/>
      <c r="AN1271" s="154"/>
      <c r="AO1271" s="154"/>
      <c r="AP1271" s="154"/>
      <c r="AQ1271" s="154"/>
      <c r="AR1271" s="154"/>
      <c r="AS1271" s="154"/>
      <c r="AT1271" s="154"/>
      <c r="AU1271" s="154"/>
      <c r="AV1271" s="154"/>
      <c r="AW1271" s="154"/>
      <c r="AX1271" s="154"/>
      <c r="AY1271" s="154"/>
      <c r="AZ1271" s="154"/>
      <c r="BA1271" s="154"/>
      <c r="BB1271" s="154"/>
      <c r="BC1271" s="154"/>
      <c r="BD1271" s="154"/>
      <c r="BE1271" s="154"/>
      <c r="BF1271" s="154"/>
      <c r="BG1271" s="154"/>
      <c r="BH1271" s="154"/>
      <c r="BI1271" s="154"/>
      <c r="BJ1271" s="154"/>
      <c r="BK1271" s="154"/>
      <c r="BL1271" s="154"/>
      <c r="BM1271" s="154"/>
      <c r="BN1271" s="154"/>
      <c r="BO1271" s="154"/>
      <c r="BP1271" s="154"/>
      <c r="BQ1271" s="154"/>
      <c r="BR1271" s="154"/>
      <c r="BS1271" s="154"/>
      <c r="BT1271" s="154"/>
      <c r="BU1271" s="154"/>
      <c r="BV1271" s="154"/>
    </row>
    <row r="1272" spans="1:74" x14ac:dyDescent="0.25">
      <c r="A1272" s="154"/>
      <c r="B1272" s="154"/>
      <c r="C1272" s="154"/>
      <c r="D1272" s="154"/>
      <c r="E1272" s="154"/>
      <c r="F1272" s="154"/>
      <c r="G1272" s="154"/>
      <c r="H1272" s="154"/>
      <c r="I1272" s="154"/>
      <c r="J1272" s="154"/>
      <c r="K1272" s="154"/>
      <c r="L1272" s="154"/>
      <c r="M1272" s="154"/>
      <c r="N1272" s="154"/>
      <c r="O1272" s="154"/>
      <c r="P1272" s="154"/>
      <c r="Q1272" s="154"/>
      <c r="R1272" s="154"/>
      <c r="S1272" s="154"/>
      <c r="T1272" s="154"/>
      <c r="U1272" s="154"/>
      <c r="V1272" s="154"/>
      <c r="W1272" s="154"/>
      <c r="X1272" s="154"/>
      <c r="Y1272" s="154"/>
      <c r="Z1272" s="154"/>
      <c r="AA1272" s="154"/>
      <c r="AB1272" s="154"/>
      <c r="AC1272" s="154"/>
      <c r="AD1272" s="154"/>
      <c r="AE1272" s="154"/>
      <c r="AF1272" s="154"/>
      <c r="AG1272" s="154"/>
      <c r="AH1272" s="154"/>
      <c r="AI1272" s="154"/>
      <c r="AJ1272" s="154"/>
      <c r="AK1272" s="154"/>
      <c r="AL1272" s="154"/>
      <c r="AM1272" s="154"/>
      <c r="AN1272" s="154"/>
      <c r="AO1272" s="154"/>
      <c r="AP1272" s="154"/>
      <c r="AQ1272" s="154"/>
      <c r="AR1272" s="154"/>
      <c r="AS1272" s="154"/>
      <c r="AT1272" s="154"/>
      <c r="AU1272" s="154"/>
      <c r="AV1272" s="154"/>
      <c r="AW1272" s="154"/>
      <c r="AX1272" s="154"/>
      <c r="AY1272" s="154"/>
      <c r="AZ1272" s="154"/>
      <c r="BA1272" s="154"/>
      <c r="BB1272" s="154"/>
      <c r="BC1272" s="154"/>
      <c r="BD1272" s="154"/>
      <c r="BE1272" s="154"/>
      <c r="BF1272" s="154"/>
      <c r="BG1272" s="154"/>
      <c r="BH1272" s="154"/>
      <c r="BI1272" s="154"/>
      <c r="BJ1272" s="154"/>
      <c r="BK1272" s="154"/>
      <c r="BL1272" s="154"/>
      <c r="BM1272" s="154"/>
      <c r="BN1272" s="154"/>
      <c r="BO1272" s="154"/>
      <c r="BP1272" s="154"/>
      <c r="BQ1272" s="154"/>
      <c r="BR1272" s="154"/>
      <c r="BS1272" s="154"/>
      <c r="BT1272" s="154"/>
      <c r="BU1272" s="154"/>
      <c r="BV1272" s="154"/>
    </row>
    <row r="1273" spans="1:74" x14ac:dyDescent="0.25">
      <c r="A1273" s="154"/>
      <c r="B1273" s="154"/>
      <c r="C1273" s="154"/>
      <c r="D1273" s="154"/>
      <c r="E1273" s="154"/>
      <c r="F1273" s="154"/>
      <c r="G1273" s="154"/>
      <c r="H1273" s="154"/>
      <c r="I1273" s="154"/>
      <c r="J1273" s="154"/>
      <c r="K1273" s="154"/>
      <c r="L1273" s="154"/>
      <c r="M1273" s="154"/>
      <c r="N1273" s="154"/>
      <c r="O1273" s="154"/>
      <c r="P1273" s="154"/>
      <c r="Q1273" s="154"/>
      <c r="R1273" s="154"/>
      <c r="S1273" s="154"/>
      <c r="T1273" s="154"/>
      <c r="U1273" s="154"/>
      <c r="V1273" s="154"/>
      <c r="W1273" s="154"/>
      <c r="X1273" s="154"/>
      <c r="Y1273" s="154"/>
      <c r="Z1273" s="154"/>
      <c r="AA1273" s="154"/>
      <c r="AB1273" s="154"/>
      <c r="AC1273" s="154"/>
      <c r="AD1273" s="154"/>
      <c r="AE1273" s="154"/>
      <c r="AF1273" s="154"/>
      <c r="AG1273" s="154"/>
      <c r="AH1273" s="154"/>
      <c r="AI1273" s="154"/>
      <c r="AJ1273" s="154"/>
      <c r="AK1273" s="154"/>
      <c r="AL1273" s="154"/>
      <c r="AM1273" s="154"/>
      <c r="AN1273" s="154"/>
      <c r="AO1273" s="154"/>
      <c r="AP1273" s="154"/>
      <c r="AQ1273" s="154"/>
      <c r="AR1273" s="154"/>
      <c r="AS1273" s="154"/>
      <c r="AT1273" s="154"/>
      <c r="AU1273" s="154"/>
      <c r="AV1273" s="154"/>
      <c r="AW1273" s="154"/>
      <c r="AX1273" s="154"/>
      <c r="AY1273" s="154"/>
      <c r="AZ1273" s="154"/>
      <c r="BA1273" s="154"/>
      <c r="BB1273" s="154"/>
      <c r="BC1273" s="154"/>
      <c r="BD1273" s="154"/>
      <c r="BE1273" s="154"/>
      <c r="BF1273" s="154"/>
      <c r="BG1273" s="154"/>
      <c r="BH1273" s="154"/>
      <c r="BI1273" s="154"/>
      <c r="BJ1273" s="154"/>
      <c r="BK1273" s="154"/>
      <c r="BL1273" s="154"/>
      <c r="BM1273" s="154"/>
      <c r="BN1273" s="154"/>
      <c r="BO1273" s="154"/>
      <c r="BP1273" s="154"/>
      <c r="BQ1273" s="154"/>
      <c r="BR1273" s="154"/>
      <c r="BS1273" s="154"/>
      <c r="BT1273" s="154"/>
      <c r="BU1273" s="154"/>
      <c r="BV1273" s="154"/>
    </row>
    <row r="1274" spans="1:74" x14ac:dyDescent="0.25">
      <c r="A1274" s="154"/>
      <c r="B1274" s="154"/>
      <c r="C1274" s="154"/>
      <c r="D1274" s="154"/>
      <c r="E1274" s="154"/>
      <c r="F1274" s="154"/>
      <c r="G1274" s="154"/>
      <c r="H1274" s="154"/>
      <c r="I1274" s="154"/>
      <c r="J1274" s="154"/>
      <c r="K1274" s="154"/>
      <c r="L1274" s="154"/>
      <c r="M1274" s="154"/>
      <c r="N1274" s="154"/>
      <c r="O1274" s="154"/>
      <c r="P1274" s="154"/>
      <c r="Q1274" s="154"/>
      <c r="R1274" s="154"/>
      <c r="S1274" s="154"/>
      <c r="T1274" s="154"/>
      <c r="U1274" s="154"/>
      <c r="V1274" s="154"/>
      <c r="W1274" s="154"/>
      <c r="X1274" s="154"/>
      <c r="Y1274" s="154"/>
      <c r="Z1274" s="154"/>
      <c r="AA1274" s="154"/>
      <c r="AB1274" s="154"/>
      <c r="AC1274" s="154"/>
      <c r="AD1274" s="154"/>
      <c r="AE1274" s="154"/>
      <c r="AF1274" s="154"/>
      <c r="AG1274" s="154"/>
      <c r="AH1274" s="154"/>
      <c r="AI1274" s="154"/>
      <c r="AJ1274" s="154"/>
      <c r="AK1274" s="154"/>
      <c r="AL1274" s="154"/>
      <c r="AM1274" s="154"/>
      <c r="AN1274" s="154"/>
      <c r="AO1274" s="154"/>
      <c r="AP1274" s="154"/>
      <c r="AQ1274" s="154"/>
      <c r="AR1274" s="154"/>
      <c r="AS1274" s="154"/>
      <c r="AT1274" s="154"/>
      <c r="AU1274" s="154"/>
      <c r="AV1274" s="154"/>
      <c r="AW1274" s="154"/>
      <c r="AX1274" s="154"/>
      <c r="AY1274" s="154"/>
      <c r="AZ1274" s="154"/>
      <c r="BA1274" s="154"/>
      <c r="BB1274" s="154"/>
      <c r="BC1274" s="154"/>
      <c r="BD1274" s="154"/>
      <c r="BE1274" s="154"/>
      <c r="BF1274" s="154"/>
      <c r="BG1274" s="154"/>
      <c r="BH1274" s="154"/>
      <c r="BI1274" s="154"/>
      <c r="BJ1274" s="154"/>
      <c r="BK1274" s="154"/>
      <c r="BL1274" s="154"/>
      <c r="BM1274" s="154"/>
      <c r="BN1274" s="154"/>
      <c r="BO1274" s="154"/>
      <c r="BP1274" s="154"/>
      <c r="BQ1274" s="154"/>
      <c r="BR1274" s="154"/>
      <c r="BS1274" s="154"/>
      <c r="BT1274" s="154"/>
      <c r="BU1274" s="154"/>
      <c r="BV1274" s="154"/>
    </row>
    <row r="1275" spans="1:74" x14ac:dyDescent="0.25">
      <c r="A1275" s="154"/>
      <c r="B1275" s="154"/>
      <c r="C1275" s="154"/>
      <c r="D1275" s="154"/>
      <c r="E1275" s="154"/>
      <c r="F1275" s="154"/>
      <c r="G1275" s="154"/>
      <c r="H1275" s="154"/>
      <c r="I1275" s="154"/>
      <c r="J1275" s="154"/>
      <c r="K1275" s="154"/>
      <c r="L1275" s="154"/>
      <c r="M1275" s="154"/>
      <c r="N1275" s="154"/>
      <c r="O1275" s="154"/>
      <c r="P1275" s="154"/>
      <c r="Q1275" s="154"/>
      <c r="R1275" s="154"/>
      <c r="S1275" s="154"/>
      <c r="T1275" s="154"/>
      <c r="U1275" s="154"/>
      <c r="V1275" s="154"/>
      <c r="W1275" s="154"/>
      <c r="X1275" s="154"/>
      <c r="Y1275" s="154"/>
      <c r="Z1275" s="154"/>
      <c r="AA1275" s="154"/>
      <c r="AB1275" s="154"/>
      <c r="AC1275" s="154"/>
      <c r="AD1275" s="154"/>
      <c r="AE1275" s="154"/>
      <c r="AF1275" s="154"/>
      <c r="AG1275" s="154"/>
      <c r="AH1275" s="154"/>
      <c r="AI1275" s="154"/>
      <c r="AJ1275" s="154"/>
      <c r="AK1275" s="154"/>
      <c r="AL1275" s="154"/>
      <c r="AM1275" s="154"/>
      <c r="AN1275" s="154"/>
      <c r="AO1275" s="154"/>
      <c r="AP1275" s="154"/>
      <c r="AQ1275" s="154"/>
      <c r="AR1275" s="154"/>
      <c r="AS1275" s="154"/>
      <c r="AT1275" s="154"/>
      <c r="AU1275" s="154"/>
      <c r="AV1275" s="154"/>
      <c r="AW1275" s="154"/>
      <c r="AX1275" s="154"/>
      <c r="AY1275" s="154"/>
      <c r="AZ1275" s="154"/>
      <c r="BA1275" s="154"/>
      <c r="BB1275" s="154"/>
      <c r="BC1275" s="154"/>
      <c r="BD1275" s="154"/>
      <c r="BE1275" s="154"/>
      <c r="BF1275" s="154"/>
      <c r="BG1275" s="154"/>
      <c r="BH1275" s="154"/>
      <c r="BI1275" s="154"/>
      <c r="BJ1275" s="154"/>
      <c r="BK1275" s="154"/>
      <c r="BL1275" s="154"/>
      <c r="BM1275" s="154"/>
      <c r="BN1275" s="154"/>
      <c r="BO1275" s="154"/>
      <c r="BP1275" s="154"/>
      <c r="BQ1275" s="154"/>
      <c r="BR1275" s="154"/>
      <c r="BS1275" s="154"/>
      <c r="BT1275" s="154"/>
      <c r="BU1275" s="154"/>
      <c r="BV1275" s="154"/>
    </row>
    <row r="1276" spans="1:74" x14ac:dyDescent="0.25">
      <c r="A1276" s="154"/>
      <c r="B1276" s="154"/>
      <c r="C1276" s="154"/>
      <c r="D1276" s="154"/>
      <c r="E1276" s="154"/>
      <c r="F1276" s="154"/>
      <c r="G1276" s="154"/>
      <c r="H1276" s="154"/>
      <c r="I1276" s="154"/>
      <c r="J1276" s="154"/>
      <c r="K1276" s="154"/>
      <c r="L1276" s="154"/>
      <c r="M1276" s="154"/>
      <c r="N1276" s="154"/>
      <c r="O1276" s="154"/>
      <c r="P1276" s="154"/>
      <c r="Q1276" s="154"/>
      <c r="R1276" s="154"/>
      <c r="S1276" s="154"/>
      <c r="T1276" s="154"/>
      <c r="U1276" s="154"/>
      <c r="V1276" s="154"/>
      <c r="W1276" s="154"/>
      <c r="X1276" s="154"/>
      <c r="Y1276" s="154"/>
      <c r="Z1276" s="154"/>
      <c r="AA1276" s="154"/>
      <c r="AB1276" s="154"/>
      <c r="AC1276" s="154"/>
      <c r="AD1276" s="154"/>
      <c r="AE1276" s="154"/>
      <c r="AF1276" s="154"/>
      <c r="AG1276" s="154"/>
      <c r="AH1276" s="154"/>
      <c r="AI1276" s="154"/>
      <c r="AJ1276" s="154"/>
      <c r="AK1276" s="154"/>
      <c r="AL1276" s="154"/>
      <c r="AM1276" s="154"/>
      <c r="AN1276" s="154"/>
      <c r="AO1276" s="154"/>
      <c r="AP1276" s="154"/>
      <c r="AQ1276" s="154"/>
      <c r="AR1276" s="154"/>
      <c r="AS1276" s="154"/>
      <c r="AT1276" s="154"/>
      <c r="AU1276" s="154"/>
      <c r="AV1276" s="154"/>
      <c r="AW1276" s="154"/>
      <c r="AX1276" s="154"/>
      <c r="AY1276" s="154"/>
      <c r="AZ1276" s="154"/>
      <c r="BA1276" s="154"/>
      <c r="BB1276" s="154"/>
      <c r="BC1276" s="154"/>
      <c r="BD1276" s="154"/>
      <c r="BE1276" s="154"/>
      <c r="BF1276" s="154"/>
      <c r="BG1276" s="154"/>
      <c r="BH1276" s="154"/>
      <c r="BI1276" s="154"/>
      <c r="BJ1276" s="154"/>
      <c r="BK1276" s="154"/>
      <c r="BL1276" s="154"/>
      <c r="BM1276" s="154"/>
      <c r="BN1276" s="154"/>
      <c r="BO1276" s="154"/>
      <c r="BP1276" s="154"/>
      <c r="BQ1276" s="154"/>
      <c r="BR1276" s="154"/>
      <c r="BS1276" s="154"/>
      <c r="BT1276" s="154"/>
      <c r="BU1276" s="154"/>
      <c r="BV1276" s="154"/>
    </row>
    <row r="1277" spans="1:74" x14ac:dyDescent="0.25">
      <c r="A1277" s="154"/>
      <c r="B1277" s="154"/>
      <c r="C1277" s="154"/>
      <c r="D1277" s="154"/>
      <c r="E1277" s="154"/>
      <c r="F1277" s="154"/>
      <c r="G1277" s="154"/>
      <c r="H1277" s="154"/>
      <c r="I1277" s="154"/>
      <c r="J1277" s="154"/>
      <c r="K1277" s="154"/>
      <c r="L1277" s="154"/>
      <c r="M1277" s="154"/>
      <c r="N1277" s="154"/>
      <c r="O1277" s="154"/>
      <c r="P1277" s="154"/>
      <c r="Q1277" s="154"/>
      <c r="R1277" s="154"/>
      <c r="S1277" s="154"/>
      <c r="T1277" s="154"/>
      <c r="U1277" s="154"/>
      <c r="V1277" s="154"/>
      <c r="W1277" s="154"/>
      <c r="X1277" s="154"/>
      <c r="Y1277" s="154"/>
      <c r="Z1277" s="154"/>
      <c r="AA1277" s="154"/>
      <c r="AB1277" s="154"/>
      <c r="AC1277" s="154"/>
      <c r="AD1277" s="154"/>
      <c r="AE1277" s="154"/>
      <c r="AF1277" s="154"/>
      <c r="AG1277" s="154"/>
      <c r="AH1277" s="154"/>
      <c r="AI1277" s="154"/>
      <c r="AJ1277" s="154"/>
      <c r="AK1277" s="154"/>
      <c r="AL1277" s="154"/>
      <c r="AM1277" s="154"/>
      <c r="AN1277" s="154"/>
      <c r="AO1277" s="154"/>
      <c r="AP1277" s="154"/>
      <c r="AQ1277" s="154"/>
      <c r="AR1277" s="154"/>
      <c r="AS1277" s="154"/>
      <c r="AT1277" s="154"/>
      <c r="AU1277" s="154"/>
      <c r="AV1277" s="154"/>
      <c r="AW1277" s="154"/>
      <c r="AX1277" s="154"/>
      <c r="AY1277" s="154"/>
      <c r="AZ1277" s="154"/>
      <c r="BA1277" s="154"/>
      <c r="BB1277" s="154"/>
      <c r="BC1277" s="154"/>
      <c r="BD1277" s="154"/>
      <c r="BE1277" s="154"/>
      <c r="BF1277" s="154"/>
      <c r="BG1277" s="154"/>
      <c r="BH1277" s="154"/>
      <c r="BI1277" s="154"/>
      <c r="BJ1277" s="154"/>
      <c r="BK1277" s="154"/>
      <c r="BL1277" s="154"/>
      <c r="BM1277" s="154"/>
      <c r="BN1277" s="154"/>
      <c r="BO1277" s="154"/>
      <c r="BP1277" s="154"/>
      <c r="BQ1277" s="154"/>
      <c r="BR1277" s="154"/>
      <c r="BS1277" s="154"/>
      <c r="BT1277" s="154"/>
      <c r="BU1277" s="154"/>
      <c r="BV1277" s="154"/>
    </row>
    <row r="1278" spans="1:74" x14ac:dyDescent="0.25">
      <c r="A1278" s="154"/>
      <c r="B1278" s="154"/>
      <c r="C1278" s="154"/>
      <c r="D1278" s="154"/>
      <c r="E1278" s="154"/>
      <c r="F1278" s="154"/>
      <c r="G1278" s="154"/>
      <c r="H1278" s="154"/>
      <c r="I1278" s="154"/>
      <c r="J1278" s="154"/>
      <c r="K1278" s="154"/>
      <c r="L1278" s="154"/>
      <c r="M1278" s="154"/>
      <c r="N1278" s="154"/>
      <c r="O1278" s="154"/>
      <c r="P1278" s="154"/>
      <c r="Q1278" s="154"/>
      <c r="R1278" s="154"/>
      <c r="S1278" s="154"/>
      <c r="T1278" s="154"/>
      <c r="U1278" s="154"/>
      <c r="V1278" s="154"/>
      <c r="W1278" s="154"/>
      <c r="X1278" s="154"/>
      <c r="Y1278" s="154"/>
      <c r="Z1278" s="154"/>
      <c r="AA1278" s="154"/>
      <c r="AB1278" s="154"/>
      <c r="AC1278" s="154"/>
      <c r="AD1278" s="154"/>
      <c r="AE1278" s="154"/>
      <c r="AF1278" s="154"/>
      <c r="AG1278" s="154"/>
      <c r="AH1278" s="154"/>
      <c r="AI1278" s="154"/>
      <c r="AJ1278" s="154"/>
      <c r="AK1278" s="154"/>
      <c r="AL1278" s="154"/>
      <c r="AM1278" s="154"/>
      <c r="AN1278" s="154"/>
      <c r="AO1278" s="154"/>
      <c r="AP1278" s="154"/>
      <c r="AQ1278" s="154"/>
      <c r="AR1278" s="154"/>
      <c r="AS1278" s="154"/>
      <c r="AT1278" s="154"/>
      <c r="AU1278" s="154"/>
      <c r="AV1278" s="154"/>
      <c r="AW1278" s="154"/>
      <c r="AX1278" s="154"/>
      <c r="AY1278" s="154"/>
      <c r="AZ1278" s="154"/>
      <c r="BA1278" s="154"/>
      <c r="BB1278" s="154"/>
      <c r="BC1278" s="154"/>
      <c r="BD1278" s="154"/>
      <c r="BE1278" s="154"/>
      <c r="BF1278" s="154"/>
      <c r="BG1278" s="154"/>
      <c r="BH1278" s="154"/>
      <c r="BI1278" s="154"/>
      <c r="BJ1278" s="154"/>
      <c r="BK1278" s="154"/>
      <c r="BL1278" s="154"/>
      <c r="BM1278" s="154"/>
      <c r="BN1278" s="154"/>
      <c r="BO1278" s="154"/>
      <c r="BP1278" s="154"/>
      <c r="BQ1278" s="154"/>
      <c r="BR1278" s="154"/>
      <c r="BS1278" s="154"/>
      <c r="BT1278" s="154"/>
      <c r="BU1278" s="154"/>
      <c r="BV1278" s="154"/>
    </row>
    <row r="1279" spans="1:74" x14ac:dyDescent="0.25">
      <c r="A1279" s="154"/>
      <c r="B1279" s="154"/>
      <c r="C1279" s="154"/>
      <c r="D1279" s="154"/>
      <c r="E1279" s="154"/>
      <c r="F1279" s="154"/>
      <c r="G1279" s="154"/>
      <c r="H1279" s="154"/>
      <c r="I1279" s="154"/>
      <c r="J1279" s="154"/>
      <c r="K1279" s="154"/>
      <c r="L1279" s="154"/>
      <c r="M1279" s="154"/>
      <c r="N1279" s="154"/>
      <c r="O1279" s="154"/>
      <c r="P1279" s="154"/>
      <c r="Q1279" s="154"/>
      <c r="R1279" s="154"/>
      <c r="S1279" s="154"/>
      <c r="T1279" s="154"/>
      <c r="U1279" s="154"/>
      <c r="V1279" s="154"/>
      <c r="W1279" s="154"/>
      <c r="X1279" s="154"/>
      <c r="Y1279" s="154"/>
      <c r="Z1279" s="154"/>
      <c r="AA1279" s="154"/>
      <c r="AB1279" s="154"/>
      <c r="AC1279" s="154"/>
      <c r="AD1279" s="154"/>
      <c r="AE1279" s="154"/>
      <c r="AF1279" s="154"/>
      <c r="AG1279" s="154"/>
      <c r="AH1279" s="154"/>
      <c r="AI1279" s="154"/>
      <c r="AJ1279" s="154"/>
      <c r="AK1279" s="154"/>
      <c r="AL1279" s="154"/>
      <c r="AM1279" s="154"/>
      <c r="AN1279" s="154"/>
      <c r="AO1279" s="154"/>
      <c r="AP1279" s="154"/>
      <c r="AQ1279" s="154"/>
      <c r="AR1279" s="154"/>
      <c r="AS1279" s="154"/>
      <c r="AT1279" s="154"/>
      <c r="AU1279" s="154"/>
      <c r="AV1279" s="154"/>
      <c r="AW1279" s="154"/>
      <c r="AX1279" s="154"/>
      <c r="AY1279" s="154"/>
      <c r="AZ1279" s="154"/>
      <c r="BA1279" s="154"/>
      <c r="BB1279" s="154"/>
      <c r="BC1279" s="154"/>
      <c r="BD1279" s="154"/>
      <c r="BE1279" s="154"/>
      <c r="BF1279" s="154"/>
      <c r="BG1279" s="154"/>
      <c r="BH1279" s="154"/>
      <c r="BI1279" s="154"/>
      <c r="BJ1279" s="154"/>
      <c r="BK1279" s="154"/>
      <c r="BL1279" s="154"/>
      <c r="BM1279" s="154"/>
      <c r="BN1279" s="154"/>
      <c r="BO1279" s="154"/>
      <c r="BP1279" s="154"/>
      <c r="BQ1279" s="154"/>
      <c r="BR1279" s="154"/>
      <c r="BS1279" s="154"/>
      <c r="BT1279" s="154"/>
      <c r="BU1279" s="154"/>
      <c r="BV1279" s="154"/>
    </row>
    <row r="1280" spans="1:74" x14ac:dyDescent="0.25">
      <c r="A1280" s="154"/>
      <c r="B1280" s="154"/>
      <c r="C1280" s="154"/>
      <c r="D1280" s="154"/>
      <c r="E1280" s="154"/>
      <c r="F1280" s="154"/>
      <c r="G1280" s="154"/>
      <c r="H1280" s="154"/>
      <c r="I1280" s="154"/>
      <c r="J1280" s="154"/>
      <c r="K1280" s="154"/>
      <c r="L1280" s="154"/>
      <c r="M1280" s="154"/>
      <c r="N1280" s="154"/>
      <c r="O1280" s="154"/>
      <c r="P1280" s="154"/>
      <c r="Q1280" s="154"/>
      <c r="R1280" s="154"/>
      <c r="S1280" s="154"/>
      <c r="T1280" s="154"/>
      <c r="U1280" s="154"/>
      <c r="V1280" s="154"/>
      <c r="W1280" s="154"/>
      <c r="X1280" s="154"/>
      <c r="Y1280" s="154"/>
      <c r="Z1280" s="154"/>
      <c r="AA1280" s="154"/>
      <c r="AB1280" s="154"/>
      <c r="AC1280" s="154"/>
      <c r="AD1280" s="154"/>
      <c r="AE1280" s="154"/>
      <c r="AF1280" s="154"/>
      <c r="AG1280" s="154"/>
      <c r="AH1280" s="154"/>
      <c r="AI1280" s="154"/>
      <c r="AJ1280" s="154"/>
      <c r="AK1280" s="154"/>
      <c r="AL1280" s="154"/>
      <c r="AM1280" s="154"/>
      <c r="AN1280" s="154"/>
      <c r="AO1280" s="154"/>
      <c r="AP1280" s="154"/>
      <c r="AQ1280" s="154"/>
      <c r="AR1280" s="154"/>
      <c r="AS1280" s="154"/>
      <c r="AT1280" s="154"/>
      <c r="AU1280" s="154"/>
      <c r="AV1280" s="154"/>
      <c r="AW1280" s="154"/>
      <c r="AX1280" s="154"/>
      <c r="AY1280" s="154"/>
      <c r="AZ1280" s="154"/>
      <c r="BA1280" s="154"/>
      <c r="BB1280" s="154"/>
      <c r="BC1280" s="154"/>
      <c r="BD1280" s="154"/>
      <c r="BE1280" s="154"/>
      <c r="BF1280" s="154"/>
      <c r="BG1280" s="154"/>
      <c r="BH1280" s="154"/>
      <c r="BI1280" s="154"/>
      <c r="BJ1280" s="154"/>
      <c r="BK1280" s="154"/>
      <c r="BL1280" s="154"/>
      <c r="BM1280" s="154"/>
      <c r="BN1280" s="154"/>
      <c r="BO1280" s="154"/>
      <c r="BP1280" s="154"/>
      <c r="BQ1280" s="154"/>
      <c r="BR1280" s="154"/>
      <c r="BS1280" s="154"/>
      <c r="BT1280" s="154"/>
      <c r="BU1280" s="154"/>
      <c r="BV1280" s="154"/>
    </row>
    <row r="1281" spans="1:74" x14ac:dyDescent="0.25">
      <c r="A1281" s="154"/>
      <c r="B1281" s="154"/>
      <c r="C1281" s="154"/>
      <c r="D1281" s="154"/>
      <c r="E1281" s="154"/>
      <c r="F1281" s="154"/>
      <c r="G1281" s="154"/>
      <c r="H1281" s="154"/>
      <c r="I1281" s="154"/>
      <c r="J1281" s="154"/>
      <c r="K1281" s="154"/>
      <c r="L1281" s="154"/>
      <c r="M1281" s="154"/>
      <c r="N1281" s="154"/>
      <c r="O1281" s="154"/>
      <c r="P1281" s="154"/>
      <c r="Q1281" s="154"/>
      <c r="R1281" s="154"/>
      <c r="S1281" s="154"/>
      <c r="T1281" s="154"/>
      <c r="U1281" s="154"/>
      <c r="V1281" s="154"/>
      <c r="W1281" s="154"/>
      <c r="X1281" s="154"/>
      <c r="Y1281" s="154"/>
      <c r="Z1281" s="154"/>
      <c r="AA1281" s="154"/>
      <c r="AB1281" s="154"/>
      <c r="AC1281" s="154"/>
      <c r="AD1281" s="154"/>
      <c r="AE1281" s="154"/>
      <c r="AF1281" s="154"/>
      <c r="AG1281" s="154"/>
      <c r="AH1281" s="154"/>
      <c r="AI1281" s="154"/>
      <c r="AJ1281" s="154"/>
      <c r="AK1281" s="154"/>
      <c r="AL1281" s="154"/>
      <c r="AM1281" s="154"/>
      <c r="AN1281" s="154"/>
      <c r="AO1281" s="154"/>
      <c r="AP1281" s="154"/>
      <c r="AQ1281" s="154"/>
      <c r="AR1281" s="154"/>
      <c r="AS1281" s="154"/>
      <c r="AT1281" s="154"/>
      <c r="AU1281" s="154"/>
      <c r="AV1281" s="154"/>
      <c r="AW1281" s="154"/>
      <c r="AX1281" s="154"/>
      <c r="AY1281" s="154"/>
      <c r="AZ1281" s="154"/>
      <c r="BA1281" s="154"/>
      <c r="BB1281" s="154"/>
      <c r="BC1281" s="154"/>
      <c r="BD1281" s="154"/>
      <c r="BE1281" s="154"/>
      <c r="BF1281" s="154"/>
      <c r="BG1281" s="154"/>
      <c r="BH1281" s="154"/>
      <c r="BI1281" s="154"/>
      <c r="BJ1281" s="154"/>
      <c r="BK1281" s="154"/>
      <c r="BL1281" s="154"/>
      <c r="BM1281" s="154"/>
      <c r="BN1281" s="154"/>
      <c r="BO1281" s="154"/>
      <c r="BP1281" s="154"/>
      <c r="BQ1281" s="154"/>
      <c r="BR1281" s="154"/>
      <c r="BS1281" s="154"/>
      <c r="BT1281" s="154"/>
      <c r="BU1281" s="154"/>
      <c r="BV1281" s="154"/>
    </row>
    <row r="1282" spans="1:74" x14ac:dyDescent="0.25">
      <c r="A1282" s="154"/>
      <c r="B1282" s="154"/>
      <c r="C1282" s="154"/>
      <c r="D1282" s="154"/>
      <c r="E1282" s="154"/>
      <c r="F1282" s="154"/>
      <c r="G1282" s="154"/>
      <c r="H1282" s="154"/>
      <c r="I1282" s="154"/>
      <c r="J1282" s="154"/>
      <c r="K1282" s="154"/>
      <c r="L1282" s="154"/>
      <c r="M1282" s="154"/>
      <c r="N1282" s="154"/>
      <c r="O1282" s="154"/>
      <c r="P1282" s="154"/>
      <c r="Q1282" s="154"/>
      <c r="R1282" s="154"/>
      <c r="S1282" s="154"/>
      <c r="T1282" s="154"/>
      <c r="U1282" s="154"/>
      <c r="V1282" s="154"/>
      <c r="W1282" s="154"/>
      <c r="X1282" s="154"/>
      <c r="Y1282" s="154"/>
      <c r="Z1282" s="154"/>
      <c r="AA1282" s="154"/>
      <c r="AB1282" s="154"/>
      <c r="AC1282" s="154"/>
      <c r="AD1282" s="154"/>
      <c r="AE1282" s="154"/>
      <c r="AF1282" s="154"/>
      <c r="AG1282" s="154"/>
      <c r="AH1282" s="154"/>
      <c r="AI1282" s="154"/>
      <c r="AJ1282" s="154"/>
      <c r="AK1282" s="154"/>
      <c r="AL1282" s="154"/>
      <c r="AM1282" s="154"/>
      <c r="AN1282" s="154"/>
      <c r="AO1282" s="154"/>
      <c r="AP1282" s="154"/>
      <c r="AQ1282" s="154"/>
      <c r="AR1282" s="154"/>
      <c r="AS1282" s="154"/>
      <c r="AT1282" s="154"/>
      <c r="AU1282" s="154"/>
      <c r="AV1282" s="154"/>
      <c r="AW1282" s="154"/>
      <c r="AX1282" s="154"/>
      <c r="AY1282" s="154"/>
      <c r="AZ1282" s="154"/>
      <c r="BA1282" s="154"/>
      <c r="BB1282" s="154"/>
      <c r="BC1282" s="154"/>
      <c r="BD1282" s="154"/>
      <c r="BE1282" s="154"/>
      <c r="BF1282" s="154"/>
      <c r="BG1282" s="154"/>
      <c r="BH1282" s="154"/>
      <c r="BI1282" s="154"/>
      <c r="BJ1282" s="154"/>
      <c r="BK1282" s="154"/>
      <c r="BL1282" s="154"/>
      <c r="BM1282" s="154"/>
      <c r="BN1282" s="154"/>
      <c r="BO1282" s="154"/>
      <c r="BP1282" s="154"/>
      <c r="BQ1282" s="154"/>
      <c r="BR1282" s="154"/>
      <c r="BS1282" s="154"/>
      <c r="BT1282" s="154"/>
      <c r="BU1282" s="154"/>
      <c r="BV1282" s="154"/>
    </row>
    <row r="1283" spans="1:74" x14ac:dyDescent="0.25">
      <c r="A1283" s="154"/>
      <c r="B1283" s="154"/>
      <c r="C1283" s="154"/>
      <c r="D1283" s="154"/>
      <c r="E1283" s="154"/>
      <c r="F1283" s="154"/>
      <c r="G1283" s="154"/>
      <c r="H1283" s="154"/>
      <c r="I1283" s="154"/>
      <c r="J1283" s="154"/>
      <c r="K1283" s="154"/>
      <c r="L1283" s="154"/>
      <c r="M1283" s="154"/>
      <c r="N1283" s="154"/>
      <c r="O1283" s="154"/>
      <c r="P1283" s="154"/>
      <c r="Q1283" s="154"/>
      <c r="R1283" s="154"/>
      <c r="S1283" s="154"/>
      <c r="T1283" s="154"/>
      <c r="U1283" s="154"/>
      <c r="V1283" s="154"/>
      <c r="W1283" s="154"/>
      <c r="X1283" s="154"/>
      <c r="Y1283" s="154"/>
      <c r="Z1283" s="154"/>
      <c r="AA1283" s="154"/>
      <c r="AB1283" s="154"/>
      <c r="AC1283" s="154"/>
      <c r="AD1283" s="154"/>
      <c r="AE1283" s="154"/>
      <c r="AF1283" s="154"/>
      <c r="AG1283" s="154"/>
      <c r="AH1283" s="154"/>
      <c r="AI1283" s="154"/>
      <c r="AJ1283" s="154"/>
      <c r="AK1283" s="154"/>
      <c r="AL1283" s="154"/>
      <c r="AM1283" s="154"/>
      <c r="AN1283" s="154"/>
      <c r="AO1283" s="154"/>
      <c r="AP1283" s="154"/>
      <c r="AQ1283" s="154"/>
      <c r="AR1283" s="154"/>
      <c r="AS1283" s="154"/>
      <c r="AT1283" s="154"/>
      <c r="AU1283" s="154"/>
      <c r="AV1283" s="154"/>
      <c r="AW1283" s="154"/>
      <c r="AX1283" s="154"/>
      <c r="AY1283" s="154"/>
      <c r="AZ1283" s="154"/>
      <c r="BA1283" s="154"/>
      <c r="BB1283" s="154"/>
      <c r="BC1283" s="154"/>
      <c r="BD1283" s="154"/>
      <c r="BE1283" s="154"/>
      <c r="BF1283" s="154"/>
      <c r="BG1283" s="154"/>
      <c r="BH1283" s="154"/>
      <c r="BI1283" s="154"/>
      <c r="BJ1283" s="154"/>
      <c r="BK1283" s="154"/>
      <c r="BL1283" s="154"/>
      <c r="BM1283" s="154"/>
      <c r="BN1283" s="154"/>
      <c r="BO1283" s="154"/>
      <c r="BP1283" s="154"/>
      <c r="BQ1283" s="154"/>
      <c r="BR1283" s="154"/>
      <c r="BS1283" s="154"/>
      <c r="BT1283" s="154"/>
      <c r="BU1283" s="154"/>
      <c r="BV1283" s="154"/>
    </row>
    <row r="1284" spans="1:74" x14ac:dyDescent="0.25">
      <c r="A1284" s="154"/>
      <c r="B1284" s="154"/>
      <c r="C1284" s="154"/>
      <c r="D1284" s="154"/>
      <c r="E1284" s="154"/>
      <c r="F1284" s="154"/>
      <c r="G1284" s="154"/>
      <c r="H1284" s="154"/>
      <c r="I1284" s="154"/>
      <c r="J1284" s="154"/>
      <c r="K1284" s="154"/>
      <c r="L1284" s="154"/>
      <c r="M1284" s="154"/>
      <c r="N1284" s="154"/>
      <c r="O1284" s="154"/>
      <c r="P1284" s="154"/>
      <c r="Q1284" s="154"/>
      <c r="R1284" s="154"/>
      <c r="S1284" s="154"/>
      <c r="T1284" s="154"/>
      <c r="U1284" s="154"/>
      <c r="V1284" s="154"/>
      <c r="W1284" s="154"/>
      <c r="X1284" s="154"/>
      <c r="Y1284" s="154"/>
      <c r="Z1284" s="154"/>
      <c r="AA1284" s="154"/>
      <c r="AB1284" s="154"/>
      <c r="AC1284" s="154"/>
      <c r="AD1284" s="154"/>
      <c r="AE1284" s="154"/>
      <c r="AF1284" s="154"/>
      <c r="AG1284" s="154"/>
      <c r="AH1284" s="154"/>
      <c r="AI1284" s="154"/>
      <c r="AJ1284" s="154"/>
      <c r="AK1284" s="154"/>
      <c r="AL1284" s="154"/>
      <c r="AM1284" s="154"/>
      <c r="AN1284" s="154"/>
      <c r="AO1284" s="154"/>
      <c r="AP1284" s="154"/>
      <c r="AQ1284" s="154"/>
      <c r="AR1284" s="154"/>
      <c r="AS1284" s="154"/>
      <c r="AT1284" s="154"/>
      <c r="AU1284" s="154"/>
      <c r="AV1284" s="154"/>
      <c r="AW1284" s="154"/>
      <c r="AX1284" s="154"/>
      <c r="AY1284" s="154"/>
      <c r="AZ1284" s="154"/>
      <c r="BA1284" s="154"/>
      <c r="BB1284" s="154"/>
      <c r="BC1284" s="154"/>
      <c r="BD1284" s="154"/>
      <c r="BE1284" s="154"/>
      <c r="BF1284" s="154"/>
      <c r="BG1284" s="154"/>
      <c r="BH1284" s="154"/>
      <c r="BI1284" s="154"/>
      <c r="BJ1284" s="154"/>
      <c r="BK1284" s="154"/>
      <c r="BL1284" s="154"/>
      <c r="BM1284" s="154"/>
      <c r="BN1284" s="154"/>
      <c r="BO1284" s="154"/>
      <c r="BP1284" s="154"/>
      <c r="BQ1284" s="154"/>
      <c r="BR1284" s="154"/>
      <c r="BS1284" s="154"/>
      <c r="BT1284" s="154"/>
      <c r="BU1284" s="154"/>
      <c r="BV1284" s="154"/>
    </row>
    <row r="1285" spans="1:74" x14ac:dyDescent="0.25">
      <c r="A1285" s="154"/>
      <c r="B1285" s="154"/>
      <c r="C1285" s="154"/>
      <c r="D1285" s="154"/>
      <c r="E1285" s="154"/>
      <c r="F1285" s="154"/>
      <c r="G1285" s="154"/>
      <c r="H1285" s="154"/>
      <c r="I1285" s="154"/>
      <c r="J1285" s="154"/>
      <c r="K1285" s="154"/>
      <c r="L1285" s="154"/>
      <c r="M1285" s="154"/>
      <c r="N1285" s="154"/>
      <c r="O1285" s="154"/>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154"/>
      <c r="AL1285" s="154"/>
      <c r="AM1285" s="154"/>
      <c r="AN1285" s="154"/>
      <c r="AO1285" s="154"/>
      <c r="AP1285" s="154"/>
      <c r="AQ1285" s="154"/>
      <c r="AR1285" s="154"/>
      <c r="AS1285" s="154"/>
      <c r="AT1285" s="154"/>
      <c r="AU1285" s="154"/>
      <c r="AV1285" s="154"/>
      <c r="AW1285" s="154"/>
      <c r="AX1285" s="154"/>
      <c r="AY1285" s="154"/>
      <c r="AZ1285" s="154"/>
      <c r="BA1285" s="154"/>
      <c r="BB1285" s="154"/>
      <c r="BC1285" s="154"/>
      <c r="BD1285" s="154"/>
      <c r="BE1285" s="154"/>
      <c r="BF1285" s="154"/>
      <c r="BG1285" s="154"/>
      <c r="BH1285" s="154"/>
      <c r="BI1285" s="154"/>
      <c r="BJ1285" s="154"/>
      <c r="BK1285" s="154"/>
      <c r="BL1285" s="154"/>
      <c r="BM1285" s="154"/>
      <c r="BN1285" s="154"/>
      <c r="BO1285" s="154"/>
      <c r="BP1285" s="154"/>
      <c r="BQ1285" s="154"/>
      <c r="BR1285" s="154"/>
      <c r="BS1285" s="154"/>
      <c r="BT1285" s="154"/>
      <c r="BU1285" s="154"/>
      <c r="BV1285" s="154"/>
    </row>
    <row r="1286" spans="1:74" x14ac:dyDescent="0.25">
      <c r="A1286" s="154"/>
      <c r="B1286" s="154"/>
      <c r="C1286" s="154"/>
      <c r="D1286" s="154"/>
      <c r="E1286" s="154"/>
      <c r="F1286" s="154"/>
      <c r="G1286" s="154"/>
      <c r="H1286" s="154"/>
      <c r="I1286" s="154"/>
      <c r="J1286" s="154"/>
      <c r="K1286" s="154"/>
      <c r="L1286" s="154"/>
      <c r="M1286" s="154"/>
      <c r="N1286" s="154"/>
      <c r="O1286" s="154"/>
      <c r="P1286" s="154"/>
      <c r="Q1286" s="154"/>
      <c r="R1286" s="154"/>
      <c r="S1286" s="154"/>
      <c r="T1286" s="154"/>
      <c r="U1286" s="154"/>
      <c r="V1286" s="154"/>
      <c r="W1286" s="154"/>
      <c r="X1286" s="154"/>
      <c r="Y1286" s="154"/>
      <c r="Z1286" s="154"/>
      <c r="AA1286" s="154"/>
      <c r="AB1286" s="154"/>
      <c r="AC1286" s="154"/>
      <c r="AD1286" s="154"/>
      <c r="AE1286" s="154"/>
      <c r="AF1286" s="154"/>
      <c r="AG1286" s="154"/>
      <c r="AH1286" s="154"/>
      <c r="AI1286" s="154"/>
      <c r="AJ1286" s="154"/>
      <c r="AK1286" s="154"/>
      <c r="AL1286" s="154"/>
      <c r="AM1286" s="154"/>
      <c r="AN1286" s="154"/>
      <c r="AO1286" s="154"/>
      <c r="AP1286" s="154"/>
      <c r="AQ1286" s="154"/>
      <c r="AR1286" s="154"/>
      <c r="AS1286" s="154"/>
      <c r="AT1286" s="154"/>
      <c r="AU1286" s="154"/>
      <c r="AV1286" s="154"/>
      <c r="AW1286" s="154"/>
      <c r="AX1286" s="154"/>
      <c r="AY1286" s="154"/>
      <c r="AZ1286" s="154"/>
      <c r="BA1286" s="154"/>
      <c r="BB1286" s="154"/>
      <c r="BC1286" s="154"/>
      <c r="BD1286" s="154"/>
      <c r="BE1286" s="154"/>
      <c r="BF1286" s="154"/>
      <c r="BG1286" s="154"/>
      <c r="BH1286" s="154"/>
      <c r="BI1286" s="154"/>
      <c r="BJ1286" s="154"/>
      <c r="BK1286" s="154"/>
      <c r="BL1286" s="154"/>
      <c r="BM1286" s="154"/>
      <c r="BN1286" s="154"/>
      <c r="BO1286" s="154"/>
      <c r="BP1286" s="154"/>
      <c r="BQ1286" s="154"/>
      <c r="BR1286" s="154"/>
      <c r="BS1286" s="154"/>
      <c r="BT1286" s="154"/>
      <c r="BU1286" s="154"/>
      <c r="BV1286" s="154"/>
    </row>
    <row r="1287" spans="1:74" x14ac:dyDescent="0.25">
      <c r="A1287" s="154"/>
      <c r="B1287" s="154"/>
      <c r="C1287" s="154"/>
      <c r="D1287" s="154"/>
      <c r="E1287" s="154"/>
      <c r="F1287" s="154"/>
      <c r="G1287" s="154"/>
      <c r="H1287" s="154"/>
      <c r="I1287" s="154"/>
      <c r="J1287" s="154"/>
      <c r="K1287" s="154"/>
      <c r="L1287" s="154"/>
      <c r="M1287" s="154"/>
      <c r="N1287" s="154"/>
      <c r="O1287" s="154"/>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4"/>
      <c r="AL1287" s="154"/>
      <c r="AM1287" s="154"/>
      <c r="AN1287" s="154"/>
      <c r="AO1287" s="154"/>
      <c r="AP1287" s="154"/>
      <c r="AQ1287" s="154"/>
      <c r="AR1287" s="154"/>
      <c r="AS1287" s="154"/>
      <c r="AT1287" s="154"/>
      <c r="AU1287" s="154"/>
      <c r="AV1287" s="154"/>
      <c r="AW1287" s="154"/>
      <c r="AX1287" s="154"/>
      <c r="AY1287" s="154"/>
      <c r="AZ1287" s="154"/>
      <c r="BA1287" s="154"/>
      <c r="BB1287" s="154"/>
      <c r="BC1287" s="154"/>
      <c r="BD1287" s="154"/>
      <c r="BE1287" s="154"/>
      <c r="BF1287" s="154"/>
      <c r="BG1287" s="154"/>
      <c r="BH1287" s="154"/>
      <c r="BI1287" s="154"/>
      <c r="BJ1287" s="154"/>
      <c r="BK1287" s="154"/>
      <c r="BL1287" s="154"/>
      <c r="BM1287" s="154"/>
      <c r="BN1287" s="154"/>
      <c r="BO1287" s="154"/>
      <c r="BP1287" s="154"/>
      <c r="BQ1287" s="154"/>
      <c r="BR1287" s="154"/>
      <c r="BS1287" s="154"/>
      <c r="BT1287" s="154"/>
      <c r="BU1287" s="154"/>
      <c r="BV1287" s="154"/>
    </row>
    <row r="1288" spans="1:74" x14ac:dyDescent="0.25">
      <c r="A1288" s="154"/>
      <c r="B1288" s="154"/>
      <c r="C1288" s="154"/>
      <c r="D1288" s="154"/>
      <c r="E1288" s="154"/>
      <c r="F1288" s="154"/>
      <c r="G1288" s="154"/>
      <c r="H1288" s="154"/>
      <c r="I1288" s="154"/>
      <c r="J1288" s="154"/>
      <c r="K1288" s="154"/>
      <c r="L1288" s="154"/>
      <c r="M1288" s="154"/>
      <c r="N1288" s="154"/>
      <c r="O1288" s="154"/>
      <c r="P1288" s="154"/>
      <c r="Q1288" s="154"/>
      <c r="R1288" s="154"/>
      <c r="S1288" s="154"/>
      <c r="T1288" s="154"/>
      <c r="U1288" s="154"/>
      <c r="V1288" s="154"/>
      <c r="W1288" s="154"/>
      <c r="X1288" s="154"/>
      <c r="Y1288" s="154"/>
      <c r="Z1288" s="154"/>
      <c r="AA1288" s="154"/>
      <c r="AB1288" s="154"/>
      <c r="AC1288" s="154"/>
      <c r="AD1288" s="154"/>
      <c r="AE1288" s="154"/>
      <c r="AF1288" s="154"/>
      <c r="AG1288" s="154"/>
      <c r="AH1288" s="154"/>
      <c r="AI1288" s="154"/>
      <c r="AJ1288" s="154"/>
      <c r="AK1288" s="154"/>
      <c r="AL1288" s="154"/>
      <c r="AM1288" s="154"/>
      <c r="AN1288" s="154"/>
      <c r="AO1288" s="154"/>
      <c r="AP1288" s="154"/>
      <c r="AQ1288" s="154"/>
      <c r="AR1288" s="154"/>
      <c r="AS1288" s="154"/>
      <c r="AT1288" s="154"/>
      <c r="AU1288" s="154"/>
      <c r="AV1288" s="154"/>
      <c r="AW1288" s="154"/>
      <c r="AX1288" s="154"/>
      <c r="AY1288" s="154"/>
      <c r="AZ1288" s="154"/>
      <c r="BA1288" s="154"/>
      <c r="BB1288" s="154"/>
      <c r="BC1288" s="154"/>
      <c r="BD1288" s="154"/>
      <c r="BE1288" s="154"/>
      <c r="BF1288" s="154"/>
      <c r="BG1288" s="154"/>
      <c r="BH1288" s="154"/>
      <c r="BI1288" s="154"/>
      <c r="BJ1288" s="154"/>
      <c r="BK1288" s="154"/>
      <c r="BL1288" s="154"/>
      <c r="BM1288" s="154"/>
      <c r="BN1288" s="154"/>
      <c r="BO1288" s="154"/>
      <c r="BP1288" s="154"/>
      <c r="BQ1288" s="154"/>
      <c r="BR1288" s="154"/>
      <c r="BS1288" s="154"/>
      <c r="BT1288" s="154"/>
      <c r="BU1288" s="154"/>
      <c r="BV1288" s="154"/>
    </row>
    <row r="1289" spans="1:74" x14ac:dyDescent="0.25">
      <c r="A1289" s="154"/>
      <c r="B1289" s="154"/>
      <c r="C1289" s="154"/>
      <c r="D1289" s="154"/>
      <c r="E1289" s="154"/>
      <c r="F1289" s="154"/>
      <c r="G1289" s="154"/>
      <c r="H1289" s="154"/>
      <c r="I1289" s="154"/>
      <c r="J1289" s="154"/>
      <c r="K1289" s="154"/>
      <c r="L1289" s="154"/>
      <c r="M1289" s="154"/>
      <c r="N1289" s="154"/>
      <c r="O1289" s="154"/>
      <c r="P1289" s="154"/>
      <c r="Q1289" s="154"/>
      <c r="R1289" s="154"/>
      <c r="S1289" s="154"/>
      <c r="T1289" s="154"/>
      <c r="U1289" s="154"/>
      <c r="V1289" s="154"/>
      <c r="W1289" s="154"/>
      <c r="X1289" s="154"/>
      <c r="Y1289" s="154"/>
      <c r="Z1289" s="154"/>
      <c r="AA1289" s="154"/>
      <c r="AB1289" s="154"/>
      <c r="AC1289" s="154"/>
      <c r="AD1289" s="154"/>
      <c r="AE1289" s="154"/>
      <c r="AF1289" s="154"/>
      <c r="AG1289" s="154"/>
      <c r="AH1289" s="154"/>
      <c r="AI1289" s="154"/>
      <c r="AJ1289" s="154"/>
      <c r="AK1289" s="154"/>
      <c r="AL1289" s="154"/>
      <c r="AM1289" s="154"/>
      <c r="AN1289" s="154"/>
      <c r="AO1289" s="154"/>
      <c r="AP1289" s="154"/>
      <c r="AQ1289" s="154"/>
      <c r="AR1289" s="154"/>
      <c r="AS1289" s="154"/>
      <c r="AT1289" s="154"/>
      <c r="AU1289" s="154"/>
      <c r="AV1289" s="154"/>
      <c r="AW1289" s="154"/>
      <c r="AX1289" s="154"/>
      <c r="AY1289" s="154"/>
      <c r="AZ1289" s="154"/>
      <c r="BA1289" s="154"/>
      <c r="BB1289" s="154"/>
      <c r="BC1289" s="154"/>
      <c r="BD1289" s="154"/>
      <c r="BE1289" s="154"/>
      <c r="BF1289" s="154"/>
      <c r="BG1289" s="154"/>
      <c r="BH1289" s="154"/>
      <c r="BI1289" s="154"/>
      <c r="BJ1289" s="154"/>
      <c r="BK1289" s="154"/>
      <c r="BL1289" s="154"/>
      <c r="BM1289" s="154"/>
      <c r="BN1289" s="154"/>
      <c r="BO1289" s="154"/>
      <c r="BP1289" s="154"/>
      <c r="BQ1289" s="154"/>
      <c r="BR1289" s="154"/>
      <c r="BS1289" s="154"/>
      <c r="BT1289" s="154"/>
      <c r="BU1289" s="154"/>
      <c r="BV1289" s="154"/>
    </row>
    <row r="1290" spans="1:74" x14ac:dyDescent="0.25">
      <c r="A1290" s="154"/>
      <c r="B1290" s="154"/>
      <c r="C1290" s="154"/>
      <c r="D1290" s="154"/>
      <c r="E1290" s="154"/>
      <c r="F1290" s="154"/>
      <c r="G1290" s="154"/>
      <c r="H1290" s="154"/>
      <c r="I1290" s="154"/>
      <c r="J1290" s="154"/>
      <c r="K1290" s="154"/>
      <c r="L1290" s="154"/>
      <c r="M1290" s="154"/>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c r="BI1290" s="154"/>
      <c r="BJ1290" s="154"/>
      <c r="BK1290" s="154"/>
      <c r="BL1290" s="154"/>
      <c r="BM1290" s="154"/>
      <c r="BN1290" s="154"/>
      <c r="BO1290" s="154"/>
      <c r="BP1290" s="154"/>
      <c r="BQ1290" s="154"/>
      <c r="BR1290" s="154"/>
      <c r="BS1290" s="154"/>
      <c r="BT1290" s="154"/>
      <c r="BU1290" s="154"/>
      <c r="BV1290" s="154"/>
    </row>
    <row r="1291" spans="1:74" x14ac:dyDescent="0.25">
      <c r="A1291" s="154"/>
      <c r="B1291" s="154"/>
      <c r="C1291" s="154"/>
      <c r="D1291" s="154"/>
      <c r="E1291" s="154"/>
      <c r="F1291" s="154"/>
      <c r="G1291" s="154"/>
      <c r="H1291" s="154"/>
      <c r="I1291" s="154"/>
      <c r="J1291" s="154"/>
      <c r="K1291" s="154"/>
      <c r="L1291" s="154"/>
      <c r="M1291" s="154"/>
      <c r="N1291" s="154"/>
      <c r="O1291" s="154"/>
      <c r="P1291" s="154"/>
      <c r="Q1291" s="154"/>
      <c r="R1291" s="154"/>
      <c r="S1291" s="154"/>
      <c r="T1291" s="154"/>
      <c r="U1291" s="154"/>
      <c r="V1291" s="154"/>
      <c r="W1291" s="154"/>
      <c r="X1291" s="154"/>
      <c r="Y1291" s="154"/>
      <c r="Z1291" s="154"/>
      <c r="AA1291" s="154"/>
      <c r="AB1291" s="154"/>
      <c r="AC1291" s="154"/>
      <c r="AD1291" s="154"/>
      <c r="AE1291" s="154"/>
      <c r="AF1291" s="154"/>
      <c r="AG1291" s="154"/>
      <c r="AH1291" s="154"/>
      <c r="AI1291" s="154"/>
      <c r="AJ1291" s="154"/>
      <c r="AK1291" s="154"/>
      <c r="AL1291" s="154"/>
      <c r="AM1291" s="154"/>
      <c r="AN1291" s="154"/>
      <c r="AO1291" s="154"/>
      <c r="AP1291" s="154"/>
      <c r="AQ1291" s="154"/>
      <c r="AR1291" s="154"/>
      <c r="AS1291" s="154"/>
      <c r="AT1291" s="154"/>
      <c r="AU1291" s="154"/>
      <c r="AV1291" s="154"/>
      <c r="AW1291" s="154"/>
      <c r="AX1291" s="154"/>
      <c r="AY1291" s="154"/>
      <c r="AZ1291" s="154"/>
      <c r="BA1291" s="154"/>
      <c r="BB1291" s="154"/>
      <c r="BC1291" s="154"/>
      <c r="BD1291" s="154"/>
      <c r="BE1291" s="154"/>
      <c r="BF1291" s="154"/>
      <c r="BG1291" s="154"/>
      <c r="BH1291" s="154"/>
      <c r="BI1291" s="154"/>
      <c r="BJ1291" s="154"/>
      <c r="BK1291" s="154"/>
      <c r="BL1291" s="154"/>
      <c r="BM1291" s="154"/>
      <c r="BN1291" s="154"/>
      <c r="BO1291" s="154"/>
      <c r="BP1291" s="154"/>
      <c r="BQ1291" s="154"/>
      <c r="BR1291" s="154"/>
      <c r="BS1291" s="154"/>
      <c r="BT1291" s="154"/>
      <c r="BU1291" s="154"/>
      <c r="BV1291" s="154"/>
    </row>
    <row r="1292" spans="1:74" x14ac:dyDescent="0.25">
      <c r="A1292" s="154"/>
      <c r="B1292" s="154"/>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154"/>
      <c r="AJ1292" s="154"/>
      <c r="AK1292" s="154"/>
      <c r="AL1292" s="154"/>
      <c r="AM1292" s="154"/>
      <c r="AN1292" s="154"/>
      <c r="AO1292" s="154"/>
      <c r="AP1292" s="154"/>
      <c r="AQ1292" s="154"/>
      <c r="AR1292" s="154"/>
      <c r="AS1292" s="154"/>
      <c r="AT1292" s="154"/>
      <c r="AU1292" s="154"/>
      <c r="AV1292" s="154"/>
      <c r="AW1292" s="154"/>
      <c r="AX1292" s="154"/>
      <c r="AY1292" s="154"/>
      <c r="AZ1292" s="154"/>
      <c r="BA1292" s="154"/>
      <c r="BB1292" s="154"/>
      <c r="BC1292" s="154"/>
      <c r="BD1292" s="154"/>
      <c r="BE1292" s="154"/>
      <c r="BF1292" s="154"/>
      <c r="BG1292" s="154"/>
      <c r="BH1292" s="154"/>
      <c r="BI1292" s="154"/>
      <c r="BJ1292" s="154"/>
      <c r="BK1292" s="154"/>
      <c r="BL1292" s="154"/>
      <c r="BM1292" s="154"/>
      <c r="BN1292" s="154"/>
      <c r="BO1292" s="154"/>
      <c r="BP1292" s="154"/>
      <c r="BQ1292" s="154"/>
      <c r="BR1292" s="154"/>
      <c r="BS1292" s="154"/>
      <c r="BT1292" s="154"/>
      <c r="BU1292" s="154"/>
      <c r="BV1292" s="154"/>
    </row>
    <row r="1293" spans="1:74" x14ac:dyDescent="0.25">
      <c r="A1293" s="154"/>
      <c r="B1293" s="154"/>
      <c r="C1293" s="154"/>
      <c r="D1293" s="154"/>
      <c r="E1293" s="154"/>
      <c r="F1293" s="154"/>
      <c r="G1293" s="154"/>
      <c r="H1293" s="154"/>
      <c r="I1293" s="154"/>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AN1293" s="154"/>
      <c r="AO1293" s="154"/>
      <c r="AP1293" s="154"/>
      <c r="AQ1293" s="154"/>
      <c r="AR1293" s="154"/>
      <c r="AS1293" s="154"/>
      <c r="AT1293" s="154"/>
      <c r="AU1293" s="154"/>
      <c r="AV1293" s="154"/>
      <c r="AW1293" s="154"/>
      <c r="AX1293" s="154"/>
      <c r="AY1293" s="154"/>
      <c r="AZ1293" s="154"/>
      <c r="BA1293" s="154"/>
      <c r="BB1293" s="154"/>
      <c r="BC1293" s="154"/>
      <c r="BD1293" s="154"/>
      <c r="BE1293" s="154"/>
      <c r="BF1293" s="154"/>
      <c r="BG1293" s="154"/>
      <c r="BH1293" s="154"/>
      <c r="BI1293" s="154"/>
      <c r="BJ1293" s="154"/>
      <c r="BK1293" s="154"/>
      <c r="BL1293" s="154"/>
      <c r="BM1293" s="154"/>
      <c r="BN1293" s="154"/>
      <c r="BO1293" s="154"/>
      <c r="BP1293" s="154"/>
      <c r="BQ1293" s="154"/>
      <c r="BR1293" s="154"/>
      <c r="BS1293" s="154"/>
      <c r="BT1293" s="154"/>
      <c r="BU1293" s="154"/>
      <c r="BV1293" s="154"/>
    </row>
    <row r="1294" spans="1:74" x14ac:dyDescent="0.25">
      <c r="A1294" s="154"/>
      <c r="B1294" s="154"/>
      <c r="C1294" s="154"/>
      <c r="D1294" s="154"/>
      <c r="E1294" s="154"/>
      <c r="F1294" s="154"/>
      <c r="G1294" s="154"/>
      <c r="H1294" s="154"/>
      <c r="I1294" s="154"/>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AN1294" s="154"/>
      <c r="AO1294" s="154"/>
      <c r="AP1294" s="154"/>
      <c r="AQ1294" s="154"/>
      <c r="AR1294" s="154"/>
      <c r="AS1294" s="154"/>
      <c r="AT1294" s="154"/>
      <c r="AU1294" s="154"/>
      <c r="AV1294" s="154"/>
      <c r="AW1294" s="154"/>
      <c r="AX1294" s="154"/>
      <c r="AY1294" s="154"/>
      <c r="AZ1294" s="154"/>
      <c r="BA1294" s="154"/>
      <c r="BB1294" s="154"/>
      <c r="BC1294" s="154"/>
      <c r="BD1294" s="154"/>
      <c r="BE1294" s="154"/>
      <c r="BF1294" s="154"/>
      <c r="BG1294" s="154"/>
      <c r="BH1294" s="154"/>
      <c r="BI1294" s="154"/>
      <c r="BJ1294" s="154"/>
      <c r="BK1294" s="154"/>
      <c r="BL1294" s="154"/>
      <c r="BM1294" s="154"/>
      <c r="BN1294" s="154"/>
      <c r="BO1294" s="154"/>
      <c r="BP1294" s="154"/>
      <c r="BQ1294" s="154"/>
      <c r="BR1294" s="154"/>
      <c r="BS1294" s="154"/>
      <c r="BT1294" s="154"/>
      <c r="BU1294" s="154"/>
      <c r="BV1294" s="154"/>
    </row>
    <row r="1295" spans="1:74" x14ac:dyDescent="0.25">
      <c r="A1295" s="154"/>
      <c r="B1295" s="154"/>
      <c r="C1295" s="154"/>
      <c r="D1295" s="154"/>
      <c r="E1295" s="154"/>
      <c r="F1295" s="154"/>
      <c r="G1295" s="154"/>
      <c r="H1295" s="154"/>
      <c r="I1295" s="154"/>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AN1295" s="154"/>
      <c r="AO1295" s="154"/>
      <c r="AP1295" s="154"/>
      <c r="AQ1295" s="154"/>
      <c r="AR1295" s="154"/>
      <c r="AS1295" s="154"/>
      <c r="AT1295" s="154"/>
      <c r="AU1295" s="154"/>
      <c r="AV1295" s="154"/>
      <c r="AW1295" s="154"/>
      <c r="AX1295" s="154"/>
      <c r="AY1295" s="154"/>
      <c r="AZ1295" s="154"/>
      <c r="BA1295" s="154"/>
      <c r="BB1295" s="154"/>
      <c r="BC1295" s="154"/>
      <c r="BD1295" s="154"/>
      <c r="BE1295" s="154"/>
      <c r="BF1295" s="154"/>
      <c r="BG1295" s="154"/>
      <c r="BH1295" s="154"/>
      <c r="BI1295" s="154"/>
      <c r="BJ1295" s="154"/>
      <c r="BK1295" s="154"/>
      <c r="BL1295" s="154"/>
      <c r="BM1295" s="154"/>
      <c r="BN1295" s="154"/>
      <c r="BO1295" s="154"/>
      <c r="BP1295" s="154"/>
      <c r="BQ1295" s="154"/>
      <c r="BR1295" s="154"/>
      <c r="BS1295" s="154"/>
      <c r="BT1295" s="154"/>
      <c r="BU1295" s="154"/>
      <c r="BV1295" s="154"/>
    </row>
    <row r="1296" spans="1:74" x14ac:dyDescent="0.25">
      <c r="A1296" s="154"/>
      <c r="B1296" s="154"/>
      <c r="C1296" s="154"/>
      <c r="D1296" s="154"/>
      <c r="E1296" s="154"/>
      <c r="F1296" s="154"/>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AN1296" s="154"/>
      <c r="AO1296" s="154"/>
      <c r="AP1296" s="154"/>
      <c r="AQ1296" s="154"/>
      <c r="AR1296" s="154"/>
      <c r="AS1296" s="154"/>
      <c r="AT1296" s="154"/>
      <c r="AU1296" s="154"/>
      <c r="AV1296" s="154"/>
      <c r="AW1296" s="154"/>
      <c r="AX1296" s="154"/>
      <c r="AY1296" s="154"/>
      <c r="AZ1296" s="154"/>
      <c r="BA1296" s="154"/>
      <c r="BB1296" s="154"/>
      <c r="BC1296" s="154"/>
      <c r="BD1296" s="154"/>
      <c r="BE1296" s="154"/>
      <c r="BF1296" s="154"/>
      <c r="BG1296" s="154"/>
      <c r="BH1296" s="154"/>
      <c r="BI1296" s="154"/>
      <c r="BJ1296" s="154"/>
      <c r="BK1296" s="154"/>
      <c r="BL1296" s="154"/>
      <c r="BM1296" s="154"/>
      <c r="BN1296" s="154"/>
      <c r="BO1296" s="154"/>
      <c r="BP1296" s="154"/>
      <c r="BQ1296" s="154"/>
      <c r="BR1296" s="154"/>
      <c r="BS1296" s="154"/>
      <c r="BT1296" s="154"/>
      <c r="BU1296" s="154"/>
      <c r="BV1296" s="154"/>
    </row>
    <row r="1297" spans="1:74" x14ac:dyDescent="0.25">
      <c r="A1297" s="154"/>
      <c r="B1297" s="154"/>
      <c r="C1297" s="154"/>
      <c r="D1297" s="154"/>
      <c r="E1297" s="154"/>
      <c r="F1297" s="154"/>
      <c r="G1297" s="154"/>
      <c r="H1297" s="154"/>
      <c r="I1297" s="154"/>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AN1297" s="154"/>
      <c r="AO1297" s="154"/>
      <c r="AP1297" s="154"/>
      <c r="AQ1297" s="154"/>
      <c r="AR1297" s="154"/>
      <c r="AS1297" s="154"/>
      <c r="AT1297" s="154"/>
      <c r="AU1297" s="154"/>
      <c r="AV1297" s="154"/>
      <c r="AW1297" s="154"/>
      <c r="AX1297" s="154"/>
      <c r="AY1297" s="154"/>
      <c r="AZ1297" s="154"/>
      <c r="BA1297" s="154"/>
      <c r="BB1297" s="154"/>
      <c r="BC1297" s="154"/>
      <c r="BD1297" s="154"/>
      <c r="BE1297" s="154"/>
      <c r="BF1297" s="154"/>
      <c r="BG1297" s="154"/>
      <c r="BH1297" s="154"/>
      <c r="BI1297" s="154"/>
      <c r="BJ1297" s="154"/>
      <c r="BK1297" s="154"/>
      <c r="BL1297" s="154"/>
      <c r="BM1297" s="154"/>
      <c r="BN1297" s="154"/>
      <c r="BO1297" s="154"/>
      <c r="BP1297" s="154"/>
      <c r="BQ1297" s="154"/>
      <c r="BR1297" s="154"/>
      <c r="BS1297" s="154"/>
      <c r="BT1297" s="154"/>
      <c r="BU1297" s="154"/>
      <c r="BV1297" s="154"/>
    </row>
    <row r="1298" spans="1:74" x14ac:dyDescent="0.25">
      <c r="A1298" s="154"/>
      <c r="B1298" s="154"/>
      <c r="C1298" s="154"/>
      <c r="D1298" s="154"/>
      <c r="E1298" s="154"/>
      <c r="F1298" s="154"/>
      <c r="G1298" s="154"/>
      <c r="H1298" s="154"/>
      <c r="I1298" s="154"/>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AN1298" s="154"/>
      <c r="AO1298" s="154"/>
      <c r="AP1298" s="154"/>
      <c r="AQ1298" s="154"/>
      <c r="AR1298" s="154"/>
      <c r="AS1298" s="154"/>
      <c r="AT1298" s="154"/>
      <c r="AU1298" s="154"/>
      <c r="AV1298" s="154"/>
      <c r="AW1298" s="154"/>
      <c r="AX1298" s="154"/>
      <c r="AY1298" s="154"/>
      <c r="AZ1298" s="154"/>
      <c r="BA1298" s="154"/>
      <c r="BB1298" s="154"/>
      <c r="BC1298" s="154"/>
      <c r="BD1298" s="154"/>
      <c r="BE1298" s="154"/>
      <c r="BF1298" s="154"/>
      <c r="BG1298" s="154"/>
      <c r="BH1298" s="154"/>
      <c r="BI1298" s="154"/>
      <c r="BJ1298" s="154"/>
      <c r="BK1298" s="154"/>
      <c r="BL1298" s="154"/>
      <c r="BM1298" s="154"/>
      <c r="BN1298" s="154"/>
      <c r="BO1298" s="154"/>
      <c r="BP1298" s="154"/>
      <c r="BQ1298" s="154"/>
      <c r="BR1298" s="154"/>
      <c r="BS1298" s="154"/>
      <c r="BT1298" s="154"/>
      <c r="BU1298" s="154"/>
      <c r="BV1298" s="154"/>
    </row>
    <row r="1299" spans="1:74" x14ac:dyDescent="0.25">
      <c r="A1299" s="154"/>
      <c r="B1299" s="154"/>
      <c r="C1299" s="154"/>
      <c r="D1299" s="154"/>
      <c r="E1299" s="154"/>
      <c r="F1299" s="154"/>
      <c r="G1299" s="154"/>
      <c r="H1299" s="154"/>
      <c r="I1299" s="154"/>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AN1299" s="154"/>
      <c r="AO1299" s="154"/>
      <c r="AP1299" s="154"/>
      <c r="AQ1299" s="154"/>
      <c r="AR1299" s="154"/>
      <c r="AS1299" s="154"/>
      <c r="AT1299" s="154"/>
      <c r="AU1299" s="154"/>
      <c r="AV1299" s="154"/>
      <c r="AW1299" s="154"/>
      <c r="AX1299" s="154"/>
      <c r="AY1299" s="154"/>
      <c r="AZ1299" s="154"/>
      <c r="BA1299" s="154"/>
      <c r="BB1299" s="154"/>
      <c r="BC1299" s="154"/>
      <c r="BD1299" s="154"/>
      <c r="BE1299" s="154"/>
      <c r="BF1299" s="154"/>
      <c r="BG1299" s="154"/>
      <c r="BH1299" s="154"/>
      <c r="BI1299" s="154"/>
      <c r="BJ1299" s="154"/>
      <c r="BK1299" s="154"/>
      <c r="BL1299" s="154"/>
      <c r="BM1299" s="154"/>
      <c r="BN1299" s="154"/>
      <c r="BO1299" s="154"/>
      <c r="BP1299" s="154"/>
      <c r="BQ1299" s="154"/>
      <c r="BR1299" s="154"/>
      <c r="BS1299" s="154"/>
      <c r="BT1299" s="154"/>
      <c r="BU1299" s="154"/>
      <c r="BV1299" s="154"/>
    </row>
    <row r="1300" spans="1:74" x14ac:dyDescent="0.25">
      <c r="A1300" s="154"/>
      <c r="B1300" s="154"/>
      <c r="C1300" s="154"/>
      <c r="D1300" s="154"/>
      <c r="E1300" s="154"/>
      <c r="F1300" s="154"/>
      <c r="G1300" s="154"/>
      <c r="H1300" s="154"/>
      <c r="I1300" s="154"/>
      <c r="J1300" s="154"/>
      <c r="K1300" s="154"/>
      <c r="L1300" s="154"/>
      <c r="M1300" s="154"/>
      <c r="N1300" s="154"/>
      <c r="O1300" s="154"/>
      <c r="P1300" s="154"/>
      <c r="Q1300" s="154"/>
      <c r="R1300" s="154"/>
      <c r="S1300" s="154"/>
      <c r="T1300" s="154"/>
      <c r="U1300" s="154"/>
      <c r="V1300" s="154"/>
      <c r="W1300" s="154"/>
      <c r="X1300" s="154"/>
      <c r="Y1300" s="154"/>
      <c r="Z1300" s="154"/>
      <c r="AA1300" s="154"/>
      <c r="AB1300" s="154"/>
      <c r="AC1300" s="154"/>
      <c r="AD1300" s="154"/>
      <c r="AE1300" s="154"/>
      <c r="AF1300" s="154"/>
      <c r="AG1300" s="154"/>
      <c r="AH1300" s="154"/>
      <c r="AI1300" s="154"/>
      <c r="AJ1300" s="154"/>
      <c r="AK1300" s="154"/>
      <c r="AL1300" s="154"/>
      <c r="AM1300" s="154"/>
      <c r="AN1300" s="154"/>
      <c r="AO1300" s="154"/>
      <c r="AP1300" s="154"/>
      <c r="AQ1300" s="154"/>
      <c r="AR1300" s="154"/>
      <c r="AS1300" s="154"/>
      <c r="AT1300" s="154"/>
      <c r="AU1300" s="154"/>
      <c r="AV1300" s="154"/>
      <c r="AW1300" s="154"/>
      <c r="AX1300" s="154"/>
      <c r="AY1300" s="154"/>
      <c r="AZ1300" s="154"/>
      <c r="BA1300" s="154"/>
      <c r="BB1300" s="154"/>
      <c r="BC1300" s="154"/>
      <c r="BD1300" s="154"/>
      <c r="BE1300" s="154"/>
      <c r="BF1300" s="154"/>
      <c r="BG1300" s="154"/>
      <c r="BH1300" s="154"/>
      <c r="BI1300" s="154"/>
      <c r="BJ1300" s="154"/>
      <c r="BK1300" s="154"/>
      <c r="BL1300" s="154"/>
      <c r="BM1300" s="154"/>
      <c r="BN1300" s="154"/>
      <c r="BO1300" s="154"/>
      <c r="BP1300" s="154"/>
      <c r="BQ1300" s="154"/>
      <c r="BR1300" s="154"/>
      <c r="BS1300" s="154"/>
      <c r="BT1300" s="154"/>
      <c r="BU1300" s="154"/>
      <c r="BV1300" s="154"/>
    </row>
    <row r="1301" spans="1:74" x14ac:dyDescent="0.25">
      <c r="A1301" s="154"/>
      <c r="B1301" s="154"/>
      <c r="C1301" s="154"/>
      <c r="D1301" s="154"/>
      <c r="E1301" s="154"/>
      <c r="F1301" s="154"/>
      <c r="G1301" s="154"/>
      <c r="H1301" s="154"/>
      <c r="I1301" s="154"/>
      <c r="J1301" s="154"/>
      <c r="K1301" s="154"/>
      <c r="L1301" s="154"/>
      <c r="M1301" s="154"/>
      <c r="N1301" s="154"/>
      <c r="O1301" s="154"/>
      <c r="P1301" s="154"/>
      <c r="Q1301" s="154"/>
      <c r="R1301" s="154"/>
      <c r="S1301" s="154"/>
      <c r="T1301" s="154"/>
      <c r="U1301" s="154"/>
      <c r="V1301" s="154"/>
      <c r="W1301" s="154"/>
      <c r="X1301" s="154"/>
      <c r="Y1301" s="154"/>
      <c r="Z1301" s="154"/>
      <c r="AA1301" s="154"/>
      <c r="AB1301" s="154"/>
      <c r="AC1301" s="154"/>
      <c r="AD1301" s="154"/>
      <c r="AE1301" s="154"/>
      <c r="AF1301" s="154"/>
      <c r="AG1301" s="154"/>
      <c r="AH1301" s="154"/>
      <c r="AI1301" s="154"/>
      <c r="AJ1301" s="154"/>
      <c r="AK1301" s="154"/>
      <c r="AL1301" s="154"/>
      <c r="AM1301" s="154"/>
      <c r="AN1301" s="154"/>
      <c r="AO1301" s="154"/>
      <c r="AP1301" s="154"/>
      <c r="AQ1301" s="154"/>
      <c r="AR1301" s="154"/>
      <c r="AS1301" s="154"/>
      <c r="AT1301" s="154"/>
      <c r="AU1301" s="154"/>
      <c r="AV1301" s="154"/>
      <c r="AW1301" s="154"/>
      <c r="AX1301" s="154"/>
      <c r="AY1301" s="154"/>
      <c r="AZ1301" s="154"/>
      <c r="BA1301" s="154"/>
      <c r="BB1301" s="154"/>
      <c r="BC1301" s="154"/>
      <c r="BD1301" s="154"/>
      <c r="BE1301" s="154"/>
      <c r="BF1301" s="154"/>
      <c r="BG1301" s="154"/>
      <c r="BH1301" s="154"/>
      <c r="BI1301" s="154"/>
      <c r="BJ1301" s="154"/>
      <c r="BK1301" s="154"/>
      <c r="BL1301" s="154"/>
      <c r="BM1301" s="154"/>
      <c r="BN1301" s="154"/>
      <c r="BO1301" s="154"/>
      <c r="BP1301" s="154"/>
      <c r="BQ1301" s="154"/>
      <c r="BR1301" s="154"/>
      <c r="BS1301" s="154"/>
      <c r="BT1301" s="154"/>
      <c r="BU1301" s="154"/>
      <c r="BV1301" s="154"/>
    </row>
    <row r="1302" spans="1:74" x14ac:dyDescent="0.25">
      <c r="A1302" s="154"/>
      <c r="B1302" s="154"/>
      <c r="C1302" s="154"/>
      <c r="D1302" s="154"/>
      <c r="E1302" s="154"/>
      <c r="F1302" s="154"/>
      <c r="G1302" s="154"/>
      <c r="H1302" s="154"/>
      <c r="I1302" s="154"/>
      <c r="J1302" s="154"/>
      <c r="K1302" s="154"/>
      <c r="L1302" s="154"/>
      <c r="M1302" s="154"/>
      <c r="N1302" s="154"/>
      <c r="O1302" s="154"/>
      <c r="P1302" s="154"/>
      <c r="Q1302" s="154"/>
      <c r="R1302" s="154"/>
      <c r="S1302" s="154"/>
      <c r="T1302" s="154"/>
      <c r="U1302" s="154"/>
      <c r="V1302" s="154"/>
      <c r="W1302" s="154"/>
      <c r="X1302" s="154"/>
      <c r="Y1302" s="154"/>
      <c r="Z1302" s="154"/>
      <c r="AA1302" s="154"/>
      <c r="AB1302" s="154"/>
      <c r="AC1302" s="154"/>
      <c r="AD1302" s="154"/>
      <c r="AE1302" s="154"/>
      <c r="AF1302" s="154"/>
      <c r="AG1302" s="154"/>
      <c r="AH1302" s="154"/>
      <c r="AI1302" s="154"/>
      <c r="AJ1302" s="154"/>
      <c r="AK1302" s="154"/>
      <c r="AL1302" s="154"/>
      <c r="AM1302" s="154"/>
      <c r="AN1302" s="154"/>
      <c r="AO1302" s="154"/>
      <c r="AP1302" s="154"/>
      <c r="AQ1302" s="154"/>
      <c r="AR1302" s="154"/>
      <c r="AS1302" s="154"/>
      <c r="AT1302" s="154"/>
      <c r="AU1302" s="154"/>
      <c r="AV1302" s="154"/>
      <c r="AW1302" s="154"/>
      <c r="AX1302" s="154"/>
      <c r="AY1302" s="154"/>
      <c r="AZ1302" s="154"/>
      <c r="BA1302" s="154"/>
      <c r="BB1302" s="154"/>
      <c r="BC1302" s="154"/>
      <c r="BD1302" s="154"/>
      <c r="BE1302" s="154"/>
      <c r="BF1302" s="154"/>
      <c r="BG1302" s="154"/>
      <c r="BH1302" s="154"/>
      <c r="BI1302" s="154"/>
      <c r="BJ1302" s="154"/>
      <c r="BK1302" s="154"/>
      <c r="BL1302" s="154"/>
      <c r="BM1302" s="154"/>
      <c r="BN1302" s="154"/>
      <c r="BO1302" s="154"/>
      <c r="BP1302" s="154"/>
      <c r="BQ1302" s="154"/>
      <c r="BR1302" s="154"/>
      <c r="BS1302" s="154"/>
      <c r="BT1302" s="154"/>
      <c r="BU1302" s="154"/>
      <c r="BV1302" s="154"/>
    </row>
    <row r="1303" spans="1:74" x14ac:dyDescent="0.25">
      <c r="A1303" s="154"/>
      <c r="B1303" s="154"/>
      <c r="C1303" s="154"/>
      <c r="D1303" s="154"/>
      <c r="E1303" s="154"/>
      <c r="F1303" s="154"/>
      <c r="G1303" s="154"/>
      <c r="H1303" s="154"/>
      <c r="I1303" s="154"/>
      <c r="J1303" s="154"/>
      <c r="K1303" s="154"/>
      <c r="L1303" s="154"/>
      <c r="M1303" s="154"/>
      <c r="N1303" s="154"/>
      <c r="O1303" s="154"/>
      <c r="P1303" s="154"/>
      <c r="Q1303" s="154"/>
      <c r="R1303" s="154"/>
      <c r="S1303" s="154"/>
      <c r="T1303" s="154"/>
      <c r="U1303" s="154"/>
      <c r="V1303" s="154"/>
      <c r="W1303" s="154"/>
      <c r="X1303" s="154"/>
      <c r="Y1303" s="154"/>
      <c r="Z1303" s="154"/>
      <c r="AA1303" s="154"/>
      <c r="AB1303" s="154"/>
      <c r="AC1303" s="154"/>
      <c r="AD1303" s="154"/>
      <c r="AE1303" s="154"/>
      <c r="AF1303" s="154"/>
      <c r="AG1303" s="154"/>
      <c r="AH1303" s="154"/>
      <c r="AI1303" s="154"/>
      <c r="AJ1303" s="154"/>
      <c r="AK1303" s="154"/>
      <c r="AL1303" s="154"/>
      <c r="AM1303" s="154"/>
      <c r="AN1303" s="154"/>
      <c r="AO1303" s="154"/>
      <c r="AP1303" s="154"/>
      <c r="AQ1303" s="154"/>
      <c r="AR1303" s="154"/>
      <c r="AS1303" s="154"/>
      <c r="AT1303" s="154"/>
      <c r="AU1303" s="154"/>
      <c r="AV1303" s="154"/>
      <c r="AW1303" s="154"/>
      <c r="AX1303" s="154"/>
      <c r="AY1303" s="154"/>
      <c r="AZ1303" s="154"/>
      <c r="BA1303" s="154"/>
      <c r="BB1303" s="154"/>
      <c r="BC1303" s="154"/>
      <c r="BD1303" s="154"/>
      <c r="BE1303" s="154"/>
      <c r="BF1303" s="154"/>
      <c r="BG1303" s="154"/>
      <c r="BH1303" s="154"/>
      <c r="BI1303" s="154"/>
      <c r="BJ1303" s="154"/>
      <c r="BK1303" s="154"/>
      <c r="BL1303" s="154"/>
      <c r="BM1303" s="154"/>
      <c r="BN1303" s="154"/>
      <c r="BO1303" s="154"/>
      <c r="BP1303" s="154"/>
      <c r="BQ1303" s="154"/>
      <c r="BR1303" s="154"/>
      <c r="BS1303" s="154"/>
      <c r="BT1303" s="154"/>
      <c r="BU1303" s="154"/>
      <c r="BV1303" s="154"/>
    </row>
    <row r="1304" spans="1:74" x14ac:dyDescent="0.25">
      <c r="A1304" s="154"/>
      <c r="B1304" s="154"/>
      <c r="C1304" s="154"/>
      <c r="D1304" s="154"/>
      <c r="E1304" s="154"/>
      <c r="F1304" s="154"/>
      <c r="G1304" s="154"/>
      <c r="H1304" s="154"/>
      <c r="I1304" s="154"/>
      <c r="J1304" s="154"/>
      <c r="K1304" s="154"/>
      <c r="L1304" s="154"/>
      <c r="M1304" s="154"/>
      <c r="N1304" s="154"/>
      <c r="O1304" s="154"/>
      <c r="P1304" s="154"/>
      <c r="Q1304" s="154"/>
      <c r="R1304" s="154"/>
      <c r="S1304" s="154"/>
      <c r="T1304" s="154"/>
      <c r="U1304" s="154"/>
      <c r="V1304" s="154"/>
      <c r="W1304" s="154"/>
      <c r="X1304" s="154"/>
      <c r="Y1304" s="154"/>
      <c r="Z1304" s="154"/>
      <c r="AA1304" s="154"/>
      <c r="AB1304" s="154"/>
      <c r="AC1304" s="154"/>
      <c r="AD1304" s="154"/>
      <c r="AE1304" s="154"/>
      <c r="AF1304" s="154"/>
      <c r="AG1304" s="154"/>
      <c r="AH1304" s="154"/>
      <c r="AI1304" s="154"/>
      <c r="AJ1304" s="154"/>
      <c r="AK1304" s="154"/>
      <c r="AL1304" s="154"/>
      <c r="AM1304" s="154"/>
      <c r="AN1304" s="154"/>
      <c r="AO1304" s="154"/>
      <c r="AP1304" s="154"/>
      <c r="AQ1304" s="154"/>
      <c r="AR1304" s="154"/>
      <c r="AS1304" s="154"/>
      <c r="AT1304" s="154"/>
      <c r="AU1304" s="154"/>
      <c r="AV1304" s="154"/>
      <c r="AW1304" s="154"/>
      <c r="AX1304" s="154"/>
      <c r="AY1304" s="154"/>
      <c r="AZ1304" s="154"/>
      <c r="BA1304" s="154"/>
      <c r="BB1304" s="154"/>
      <c r="BC1304" s="154"/>
      <c r="BD1304" s="154"/>
      <c r="BE1304" s="154"/>
      <c r="BF1304" s="154"/>
      <c r="BG1304" s="154"/>
      <c r="BH1304" s="154"/>
      <c r="BI1304" s="154"/>
      <c r="BJ1304" s="154"/>
      <c r="BK1304" s="154"/>
      <c r="BL1304" s="154"/>
      <c r="BM1304" s="154"/>
      <c r="BN1304" s="154"/>
      <c r="BO1304" s="154"/>
      <c r="BP1304" s="154"/>
      <c r="BQ1304" s="154"/>
      <c r="BR1304" s="154"/>
      <c r="BS1304" s="154"/>
      <c r="BT1304" s="154"/>
      <c r="BU1304" s="154"/>
      <c r="BV1304" s="154"/>
    </row>
    <row r="1305" spans="1:74" x14ac:dyDescent="0.25">
      <c r="A1305" s="154"/>
      <c r="B1305" s="154"/>
      <c r="C1305" s="154"/>
      <c r="D1305" s="154"/>
      <c r="E1305" s="154"/>
      <c r="F1305" s="154"/>
      <c r="G1305" s="154"/>
      <c r="H1305" s="154"/>
      <c r="I1305" s="154"/>
      <c r="J1305" s="154"/>
      <c r="K1305" s="154"/>
      <c r="L1305" s="154"/>
      <c r="M1305" s="154"/>
      <c r="N1305" s="154"/>
      <c r="O1305" s="154"/>
      <c r="P1305" s="154"/>
      <c r="Q1305" s="154"/>
      <c r="R1305" s="154"/>
      <c r="S1305" s="154"/>
      <c r="T1305" s="154"/>
      <c r="U1305" s="154"/>
      <c r="V1305" s="154"/>
      <c r="W1305" s="154"/>
      <c r="X1305" s="154"/>
      <c r="Y1305" s="154"/>
      <c r="Z1305" s="154"/>
      <c r="AA1305" s="154"/>
      <c r="AB1305" s="154"/>
      <c r="AC1305" s="154"/>
      <c r="AD1305" s="154"/>
      <c r="AE1305" s="154"/>
      <c r="AF1305" s="154"/>
      <c r="AG1305" s="154"/>
      <c r="AH1305" s="154"/>
      <c r="AI1305" s="154"/>
      <c r="AJ1305" s="154"/>
      <c r="AK1305" s="154"/>
      <c r="AL1305" s="154"/>
      <c r="AM1305" s="154"/>
      <c r="AN1305" s="154"/>
      <c r="AO1305" s="154"/>
      <c r="AP1305" s="154"/>
      <c r="AQ1305" s="154"/>
      <c r="AR1305" s="154"/>
      <c r="AS1305" s="154"/>
      <c r="AT1305" s="154"/>
      <c r="AU1305" s="154"/>
      <c r="AV1305" s="154"/>
      <c r="AW1305" s="154"/>
      <c r="AX1305" s="154"/>
      <c r="AY1305" s="154"/>
      <c r="AZ1305" s="154"/>
      <c r="BA1305" s="154"/>
      <c r="BB1305" s="154"/>
      <c r="BC1305" s="154"/>
      <c r="BD1305" s="154"/>
      <c r="BE1305" s="154"/>
      <c r="BF1305" s="154"/>
      <c r="BG1305" s="154"/>
      <c r="BH1305" s="154"/>
      <c r="BI1305" s="154"/>
      <c r="BJ1305" s="154"/>
      <c r="BK1305" s="154"/>
      <c r="BL1305" s="154"/>
      <c r="BM1305" s="154"/>
      <c r="BN1305" s="154"/>
      <c r="BO1305" s="154"/>
      <c r="BP1305" s="154"/>
      <c r="BQ1305" s="154"/>
      <c r="BR1305" s="154"/>
      <c r="BS1305" s="154"/>
      <c r="BT1305" s="154"/>
      <c r="BU1305" s="154"/>
      <c r="BV1305" s="154"/>
    </row>
    <row r="1306" spans="1:74" x14ac:dyDescent="0.25">
      <c r="A1306" s="154"/>
      <c r="B1306" s="154"/>
      <c r="C1306" s="154"/>
      <c r="D1306" s="154"/>
      <c r="E1306" s="154"/>
      <c r="F1306" s="154"/>
      <c r="G1306" s="154"/>
      <c r="H1306" s="154"/>
      <c r="I1306" s="154"/>
      <c r="J1306" s="154"/>
      <c r="K1306" s="154"/>
      <c r="L1306" s="154"/>
      <c r="M1306" s="154"/>
      <c r="N1306" s="154"/>
      <c r="O1306" s="154"/>
      <c r="P1306" s="154"/>
      <c r="Q1306" s="154"/>
      <c r="R1306" s="154"/>
      <c r="S1306" s="154"/>
      <c r="T1306" s="154"/>
      <c r="U1306" s="154"/>
      <c r="V1306" s="154"/>
      <c r="W1306" s="154"/>
      <c r="X1306" s="154"/>
      <c r="Y1306" s="154"/>
      <c r="Z1306" s="154"/>
      <c r="AA1306" s="154"/>
      <c r="AB1306" s="154"/>
      <c r="AC1306" s="154"/>
      <c r="AD1306" s="154"/>
      <c r="AE1306" s="154"/>
      <c r="AF1306" s="154"/>
      <c r="AG1306" s="154"/>
      <c r="AH1306" s="154"/>
      <c r="AI1306" s="154"/>
      <c r="AJ1306" s="154"/>
      <c r="AK1306" s="154"/>
      <c r="AL1306" s="154"/>
      <c r="AM1306" s="154"/>
      <c r="AN1306" s="154"/>
      <c r="AO1306" s="154"/>
      <c r="AP1306" s="154"/>
      <c r="AQ1306" s="154"/>
      <c r="AR1306" s="154"/>
      <c r="AS1306" s="154"/>
      <c r="AT1306" s="154"/>
      <c r="AU1306" s="154"/>
      <c r="AV1306" s="154"/>
      <c r="AW1306" s="154"/>
      <c r="AX1306" s="154"/>
      <c r="AY1306" s="154"/>
      <c r="AZ1306" s="154"/>
      <c r="BA1306" s="154"/>
      <c r="BB1306" s="154"/>
      <c r="BC1306" s="154"/>
      <c r="BD1306" s="154"/>
      <c r="BE1306" s="154"/>
      <c r="BF1306" s="154"/>
      <c r="BG1306" s="154"/>
      <c r="BH1306" s="154"/>
      <c r="BI1306" s="154"/>
      <c r="BJ1306" s="154"/>
      <c r="BK1306" s="154"/>
      <c r="BL1306" s="154"/>
      <c r="BM1306" s="154"/>
      <c r="BN1306" s="154"/>
      <c r="BO1306" s="154"/>
      <c r="BP1306" s="154"/>
      <c r="BQ1306" s="154"/>
      <c r="BR1306" s="154"/>
      <c r="BS1306" s="154"/>
      <c r="BT1306" s="154"/>
      <c r="BU1306" s="154"/>
      <c r="BV1306" s="154"/>
    </row>
    <row r="1307" spans="1:74" x14ac:dyDescent="0.25">
      <c r="A1307" s="154"/>
      <c r="B1307" s="154"/>
      <c r="C1307" s="154"/>
      <c r="D1307" s="154"/>
      <c r="E1307" s="154"/>
      <c r="F1307" s="154"/>
      <c r="G1307" s="154"/>
      <c r="H1307" s="154"/>
      <c r="I1307" s="154"/>
      <c r="J1307" s="154"/>
      <c r="K1307" s="154"/>
      <c r="L1307" s="154"/>
      <c r="M1307" s="154"/>
      <c r="N1307" s="154"/>
      <c r="O1307" s="154"/>
      <c r="P1307" s="154"/>
      <c r="Q1307" s="154"/>
      <c r="R1307" s="154"/>
      <c r="S1307" s="154"/>
      <c r="T1307" s="154"/>
      <c r="U1307" s="154"/>
      <c r="V1307" s="154"/>
      <c r="W1307" s="154"/>
      <c r="X1307" s="154"/>
      <c r="Y1307" s="154"/>
      <c r="Z1307" s="154"/>
      <c r="AA1307" s="154"/>
      <c r="AB1307" s="154"/>
      <c r="AC1307" s="154"/>
      <c r="AD1307" s="154"/>
      <c r="AE1307" s="154"/>
      <c r="AF1307" s="154"/>
      <c r="AG1307" s="154"/>
      <c r="AH1307" s="154"/>
      <c r="AI1307" s="154"/>
      <c r="AJ1307" s="154"/>
      <c r="AK1307" s="154"/>
      <c r="AL1307" s="154"/>
      <c r="AM1307" s="154"/>
      <c r="AN1307" s="154"/>
      <c r="AO1307" s="154"/>
      <c r="AP1307" s="154"/>
      <c r="AQ1307" s="154"/>
      <c r="AR1307" s="154"/>
      <c r="AS1307" s="154"/>
      <c r="AT1307" s="154"/>
      <c r="AU1307" s="154"/>
      <c r="AV1307" s="154"/>
      <c r="AW1307" s="154"/>
      <c r="AX1307" s="154"/>
      <c r="AY1307" s="154"/>
      <c r="AZ1307" s="154"/>
      <c r="BA1307" s="154"/>
      <c r="BB1307" s="154"/>
      <c r="BC1307" s="154"/>
      <c r="BD1307" s="154"/>
      <c r="BE1307" s="154"/>
      <c r="BF1307" s="154"/>
      <c r="BG1307" s="154"/>
      <c r="BH1307" s="154"/>
      <c r="BI1307" s="154"/>
      <c r="BJ1307" s="154"/>
      <c r="BK1307" s="154"/>
      <c r="BL1307" s="154"/>
      <c r="BM1307" s="154"/>
      <c r="BN1307" s="154"/>
      <c r="BO1307" s="154"/>
      <c r="BP1307" s="154"/>
      <c r="BQ1307" s="154"/>
      <c r="BR1307" s="154"/>
      <c r="BS1307" s="154"/>
      <c r="BT1307" s="154"/>
      <c r="BU1307" s="154"/>
      <c r="BV1307" s="154"/>
    </row>
    <row r="1308" spans="1:74" x14ac:dyDescent="0.25">
      <c r="A1308" s="154"/>
      <c r="B1308" s="154"/>
      <c r="C1308" s="154"/>
      <c r="D1308" s="154"/>
      <c r="E1308" s="154"/>
      <c r="F1308" s="154"/>
      <c r="G1308" s="154"/>
      <c r="H1308" s="154"/>
      <c r="I1308" s="154"/>
      <c r="J1308" s="154"/>
      <c r="K1308" s="154"/>
      <c r="L1308" s="154"/>
      <c r="M1308" s="154"/>
      <c r="N1308" s="154"/>
      <c r="O1308" s="154"/>
      <c r="P1308" s="154"/>
      <c r="Q1308" s="154"/>
      <c r="R1308" s="154"/>
      <c r="S1308" s="154"/>
      <c r="T1308" s="154"/>
      <c r="U1308" s="154"/>
      <c r="V1308" s="154"/>
      <c r="W1308" s="154"/>
      <c r="X1308" s="154"/>
      <c r="Y1308" s="154"/>
      <c r="Z1308" s="154"/>
      <c r="AA1308" s="154"/>
      <c r="AB1308" s="154"/>
      <c r="AC1308" s="154"/>
      <c r="AD1308" s="154"/>
      <c r="AE1308" s="154"/>
      <c r="AF1308" s="154"/>
      <c r="AG1308" s="154"/>
      <c r="AH1308" s="154"/>
      <c r="AI1308" s="154"/>
      <c r="AJ1308" s="154"/>
      <c r="AK1308" s="154"/>
      <c r="AL1308" s="154"/>
      <c r="AM1308" s="154"/>
      <c r="AN1308" s="154"/>
      <c r="AO1308" s="154"/>
      <c r="AP1308" s="154"/>
      <c r="AQ1308" s="154"/>
      <c r="AR1308" s="154"/>
      <c r="AS1308" s="154"/>
      <c r="AT1308" s="154"/>
      <c r="AU1308" s="154"/>
      <c r="AV1308" s="154"/>
      <c r="AW1308" s="154"/>
      <c r="AX1308" s="154"/>
      <c r="AY1308" s="154"/>
      <c r="AZ1308" s="154"/>
      <c r="BA1308" s="154"/>
      <c r="BB1308" s="154"/>
      <c r="BC1308" s="154"/>
      <c r="BD1308" s="154"/>
      <c r="BE1308" s="154"/>
      <c r="BF1308" s="154"/>
      <c r="BG1308" s="154"/>
      <c r="BH1308" s="154"/>
      <c r="BI1308" s="154"/>
      <c r="BJ1308" s="154"/>
      <c r="BK1308" s="154"/>
      <c r="BL1308" s="154"/>
      <c r="BM1308" s="154"/>
      <c r="BN1308" s="154"/>
      <c r="BO1308" s="154"/>
      <c r="BP1308" s="154"/>
      <c r="BQ1308" s="154"/>
      <c r="BR1308" s="154"/>
      <c r="BS1308" s="154"/>
      <c r="BT1308" s="154"/>
      <c r="BU1308" s="154"/>
      <c r="BV1308" s="154"/>
    </row>
    <row r="1309" spans="1:74" x14ac:dyDescent="0.25">
      <c r="A1309" s="154"/>
      <c r="B1309" s="154"/>
      <c r="C1309" s="154"/>
      <c r="D1309" s="154"/>
      <c r="E1309" s="154"/>
      <c r="F1309" s="154"/>
      <c r="G1309" s="154"/>
      <c r="H1309" s="154"/>
      <c r="I1309" s="154"/>
      <c r="J1309" s="154"/>
      <c r="K1309" s="154"/>
      <c r="L1309" s="154"/>
      <c r="M1309" s="154"/>
      <c r="N1309" s="154"/>
      <c r="O1309" s="154"/>
      <c r="P1309" s="154"/>
      <c r="Q1309" s="154"/>
      <c r="R1309" s="154"/>
      <c r="S1309" s="154"/>
      <c r="T1309" s="154"/>
      <c r="U1309" s="154"/>
      <c r="V1309" s="154"/>
      <c r="W1309" s="154"/>
      <c r="X1309" s="154"/>
      <c r="Y1309" s="154"/>
      <c r="Z1309" s="154"/>
      <c r="AA1309" s="154"/>
      <c r="AB1309" s="154"/>
      <c r="AC1309" s="154"/>
      <c r="AD1309" s="154"/>
      <c r="AE1309" s="154"/>
      <c r="AF1309" s="154"/>
      <c r="AG1309" s="154"/>
      <c r="AH1309" s="154"/>
      <c r="AI1309" s="154"/>
      <c r="AJ1309" s="154"/>
      <c r="AK1309" s="154"/>
      <c r="AL1309" s="154"/>
      <c r="AM1309" s="154"/>
      <c r="AN1309" s="154"/>
      <c r="AO1309" s="154"/>
      <c r="AP1309" s="154"/>
      <c r="AQ1309" s="154"/>
      <c r="AR1309" s="154"/>
      <c r="AS1309" s="154"/>
      <c r="AT1309" s="154"/>
      <c r="AU1309" s="154"/>
      <c r="AV1309" s="154"/>
      <c r="AW1309" s="154"/>
      <c r="AX1309" s="154"/>
      <c r="AY1309" s="154"/>
      <c r="AZ1309" s="154"/>
      <c r="BA1309" s="154"/>
      <c r="BB1309" s="154"/>
      <c r="BC1309" s="154"/>
      <c r="BD1309" s="154"/>
      <c r="BE1309" s="154"/>
      <c r="BF1309" s="154"/>
      <c r="BG1309" s="154"/>
      <c r="BH1309" s="154"/>
      <c r="BI1309" s="154"/>
      <c r="BJ1309" s="154"/>
      <c r="BK1309" s="154"/>
      <c r="BL1309" s="154"/>
      <c r="BM1309" s="154"/>
      <c r="BN1309" s="154"/>
      <c r="BO1309" s="154"/>
      <c r="BP1309" s="154"/>
      <c r="BQ1309" s="154"/>
      <c r="BR1309" s="154"/>
      <c r="BS1309" s="154"/>
      <c r="BT1309" s="154"/>
      <c r="BU1309" s="154"/>
      <c r="BV1309" s="154"/>
    </row>
    <row r="1310" spans="1:74" x14ac:dyDescent="0.25">
      <c r="A1310" s="154"/>
      <c r="B1310" s="154"/>
      <c r="C1310" s="154"/>
      <c r="D1310" s="154"/>
      <c r="E1310" s="154"/>
      <c r="F1310" s="154"/>
      <c r="G1310" s="154"/>
      <c r="H1310" s="154"/>
      <c r="I1310" s="154"/>
      <c r="J1310" s="154"/>
      <c r="K1310" s="154"/>
      <c r="L1310" s="154"/>
      <c r="M1310" s="154"/>
      <c r="N1310" s="154"/>
      <c r="O1310" s="154"/>
      <c r="P1310" s="154"/>
      <c r="Q1310" s="154"/>
      <c r="R1310" s="154"/>
      <c r="S1310" s="154"/>
      <c r="T1310" s="154"/>
      <c r="U1310" s="154"/>
      <c r="V1310" s="154"/>
      <c r="W1310" s="154"/>
      <c r="X1310" s="154"/>
      <c r="Y1310" s="154"/>
      <c r="Z1310" s="154"/>
      <c r="AA1310" s="154"/>
      <c r="AB1310" s="154"/>
      <c r="AC1310" s="154"/>
      <c r="AD1310" s="154"/>
      <c r="AE1310" s="154"/>
      <c r="AF1310" s="154"/>
      <c r="AG1310" s="154"/>
      <c r="AH1310" s="154"/>
      <c r="AI1310" s="154"/>
      <c r="AJ1310" s="154"/>
      <c r="AK1310" s="154"/>
      <c r="AL1310" s="154"/>
      <c r="AM1310" s="154"/>
      <c r="AN1310" s="154"/>
      <c r="AO1310" s="154"/>
      <c r="AP1310" s="154"/>
      <c r="AQ1310" s="154"/>
      <c r="AR1310" s="154"/>
      <c r="AS1310" s="154"/>
      <c r="AT1310" s="154"/>
      <c r="AU1310" s="154"/>
      <c r="AV1310" s="154"/>
      <c r="AW1310" s="154"/>
      <c r="AX1310" s="154"/>
      <c r="AY1310" s="154"/>
      <c r="AZ1310" s="154"/>
      <c r="BA1310" s="154"/>
      <c r="BB1310" s="154"/>
      <c r="BC1310" s="154"/>
      <c r="BD1310" s="154"/>
      <c r="BE1310" s="154"/>
      <c r="BF1310" s="154"/>
      <c r="BG1310" s="154"/>
      <c r="BH1310" s="154"/>
      <c r="BI1310" s="154"/>
      <c r="BJ1310" s="154"/>
      <c r="BK1310" s="154"/>
      <c r="BL1310" s="154"/>
      <c r="BM1310" s="154"/>
      <c r="BN1310" s="154"/>
      <c r="BO1310" s="154"/>
      <c r="BP1310" s="154"/>
      <c r="BQ1310" s="154"/>
      <c r="BR1310" s="154"/>
      <c r="BS1310" s="154"/>
      <c r="BT1310" s="154"/>
      <c r="BU1310" s="154"/>
      <c r="BV1310" s="154"/>
    </row>
    <row r="1311" spans="1:74" x14ac:dyDescent="0.25">
      <c r="A1311" s="154"/>
      <c r="B1311" s="154"/>
      <c r="C1311" s="154"/>
      <c r="D1311" s="154"/>
      <c r="E1311" s="154"/>
      <c r="F1311" s="154"/>
      <c r="G1311" s="154"/>
      <c r="H1311" s="154"/>
      <c r="I1311" s="154"/>
      <c r="J1311" s="154"/>
      <c r="K1311" s="154"/>
      <c r="L1311" s="154"/>
      <c r="M1311" s="154"/>
      <c r="N1311" s="154"/>
      <c r="O1311" s="154"/>
      <c r="P1311" s="154"/>
      <c r="Q1311" s="154"/>
      <c r="R1311" s="154"/>
      <c r="S1311" s="154"/>
      <c r="T1311" s="154"/>
      <c r="U1311" s="154"/>
      <c r="V1311" s="154"/>
      <c r="W1311" s="154"/>
      <c r="X1311" s="154"/>
      <c r="Y1311" s="154"/>
      <c r="Z1311" s="154"/>
      <c r="AA1311" s="154"/>
      <c r="AB1311" s="154"/>
      <c r="AC1311" s="154"/>
      <c r="AD1311" s="154"/>
      <c r="AE1311" s="154"/>
      <c r="AF1311" s="154"/>
      <c r="AG1311" s="154"/>
      <c r="AH1311" s="154"/>
      <c r="AI1311" s="154"/>
      <c r="AJ1311" s="154"/>
      <c r="AK1311" s="154"/>
      <c r="AL1311" s="154"/>
      <c r="AM1311" s="154"/>
      <c r="AN1311" s="154"/>
      <c r="AO1311" s="154"/>
      <c r="AP1311" s="154"/>
      <c r="AQ1311" s="154"/>
      <c r="AR1311" s="154"/>
      <c r="AS1311" s="154"/>
      <c r="AT1311" s="154"/>
      <c r="AU1311" s="154"/>
      <c r="AV1311" s="154"/>
      <c r="AW1311" s="154"/>
      <c r="AX1311" s="154"/>
      <c r="AY1311" s="154"/>
      <c r="AZ1311" s="154"/>
      <c r="BA1311" s="154"/>
      <c r="BB1311" s="154"/>
      <c r="BC1311" s="154"/>
      <c r="BD1311" s="154"/>
      <c r="BE1311" s="154"/>
      <c r="BF1311" s="154"/>
      <c r="BG1311" s="154"/>
      <c r="BH1311" s="154"/>
      <c r="BI1311" s="154"/>
      <c r="BJ1311" s="154"/>
      <c r="BK1311" s="154"/>
      <c r="BL1311" s="154"/>
      <c r="BM1311" s="154"/>
      <c r="BN1311" s="154"/>
      <c r="BO1311" s="154"/>
      <c r="BP1311" s="154"/>
      <c r="BQ1311" s="154"/>
      <c r="BR1311" s="154"/>
      <c r="BS1311" s="154"/>
      <c r="BT1311" s="154"/>
      <c r="BU1311" s="154"/>
      <c r="BV1311" s="154"/>
    </row>
    <row r="1312" spans="1:74" x14ac:dyDescent="0.25">
      <c r="A1312" s="154"/>
      <c r="B1312" s="154"/>
      <c r="C1312" s="154"/>
      <c r="D1312" s="154"/>
      <c r="E1312" s="154"/>
      <c r="F1312" s="154"/>
      <c r="G1312" s="154"/>
      <c r="H1312" s="154"/>
      <c r="I1312" s="154"/>
      <c r="J1312" s="154"/>
      <c r="K1312" s="154"/>
      <c r="L1312" s="154"/>
      <c r="M1312" s="154"/>
      <c r="N1312" s="154"/>
      <c r="O1312" s="154"/>
      <c r="P1312" s="154"/>
      <c r="Q1312" s="154"/>
      <c r="R1312" s="154"/>
      <c r="S1312" s="154"/>
      <c r="T1312" s="154"/>
      <c r="U1312" s="154"/>
      <c r="V1312" s="154"/>
      <c r="W1312" s="154"/>
      <c r="X1312" s="154"/>
      <c r="Y1312" s="154"/>
      <c r="Z1312" s="154"/>
      <c r="AA1312" s="154"/>
      <c r="AB1312" s="154"/>
      <c r="AC1312" s="154"/>
      <c r="AD1312" s="154"/>
      <c r="AE1312" s="154"/>
      <c r="AF1312" s="154"/>
      <c r="AG1312" s="154"/>
      <c r="AH1312" s="154"/>
      <c r="AI1312" s="154"/>
      <c r="AJ1312" s="154"/>
      <c r="AK1312" s="154"/>
      <c r="AL1312" s="154"/>
      <c r="AM1312" s="154"/>
      <c r="AN1312" s="154"/>
      <c r="AO1312" s="154"/>
      <c r="AP1312" s="154"/>
      <c r="AQ1312" s="154"/>
      <c r="AR1312" s="154"/>
      <c r="AS1312" s="154"/>
      <c r="AT1312" s="154"/>
      <c r="AU1312" s="154"/>
      <c r="AV1312" s="154"/>
      <c r="AW1312" s="154"/>
      <c r="AX1312" s="154"/>
      <c r="AY1312" s="154"/>
      <c r="AZ1312" s="154"/>
      <c r="BA1312" s="154"/>
      <c r="BB1312" s="154"/>
      <c r="BC1312" s="154"/>
      <c r="BD1312" s="154"/>
      <c r="BE1312" s="154"/>
      <c r="BF1312" s="154"/>
      <c r="BG1312" s="154"/>
      <c r="BH1312" s="154"/>
      <c r="BI1312" s="154"/>
      <c r="BJ1312" s="154"/>
      <c r="BK1312" s="154"/>
      <c r="BL1312" s="154"/>
      <c r="BM1312" s="154"/>
      <c r="BN1312" s="154"/>
      <c r="BO1312" s="154"/>
      <c r="BP1312" s="154"/>
      <c r="BQ1312" s="154"/>
      <c r="BR1312" s="154"/>
      <c r="BS1312" s="154"/>
      <c r="BT1312" s="154"/>
      <c r="BU1312" s="154"/>
      <c r="BV1312" s="154"/>
    </row>
    <row r="1313" spans="1:74" x14ac:dyDescent="0.25">
      <c r="A1313" s="154"/>
      <c r="B1313" s="154"/>
      <c r="C1313" s="154"/>
      <c r="D1313" s="154"/>
      <c r="E1313" s="154"/>
      <c r="F1313" s="154"/>
      <c r="G1313" s="154"/>
      <c r="H1313" s="154"/>
      <c r="I1313" s="154"/>
      <c r="J1313" s="154"/>
      <c r="K1313" s="154"/>
      <c r="L1313" s="154"/>
      <c r="M1313" s="154"/>
      <c r="N1313" s="154"/>
      <c r="O1313" s="154"/>
      <c r="P1313" s="154"/>
      <c r="Q1313" s="154"/>
      <c r="R1313" s="154"/>
      <c r="S1313" s="154"/>
      <c r="T1313" s="154"/>
      <c r="U1313" s="154"/>
      <c r="V1313" s="154"/>
      <c r="W1313" s="154"/>
      <c r="X1313" s="154"/>
      <c r="Y1313" s="154"/>
      <c r="Z1313" s="154"/>
      <c r="AA1313" s="154"/>
      <c r="AB1313" s="154"/>
      <c r="AC1313" s="154"/>
      <c r="AD1313" s="154"/>
      <c r="AE1313" s="154"/>
      <c r="AF1313" s="154"/>
      <c r="AG1313" s="154"/>
      <c r="AH1313" s="154"/>
      <c r="AI1313" s="154"/>
      <c r="AJ1313" s="154"/>
      <c r="AK1313" s="154"/>
      <c r="AL1313" s="154"/>
      <c r="AM1313" s="154"/>
      <c r="AN1313" s="154"/>
      <c r="AO1313" s="154"/>
      <c r="AP1313" s="154"/>
      <c r="AQ1313" s="154"/>
      <c r="AR1313" s="154"/>
      <c r="AS1313" s="154"/>
      <c r="AT1313" s="154"/>
      <c r="AU1313" s="154"/>
      <c r="AV1313" s="154"/>
      <c r="AW1313" s="154"/>
      <c r="AX1313" s="154"/>
      <c r="AY1313" s="154"/>
      <c r="AZ1313" s="154"/>
      <c r="BA1313" s="154"/>
      <c r="BB1313" s="154"/>
      <c r="BC1313" s="154"/>
      <c r="BD1313" s="154"/>
      <c r="BE1313" s="154"/>
      <c r="BF1313" s="154"/>
      <c r="BG1313" s="154"/>
      <c r="BH1313" s="154"/>
      <c r="BI1313" s="154"/>
      <c r="BJ1313" s="154"/>
      <c r="BK1313" s="154"/>
      <c r="BL1313" s="154"/>
      <c r="BM1313" s="154"/>
      <c r="BN1313" s="154"/>
      <c r="BO1313" s="154"/>
      <c r="BP1313" s="154"/>
      <c r="BQ1313" s="154"/>
      <c r="BR1313" s="154"/>
      <c r="BS1313" s="154"/>
      <c r="BT1313" s="154"/>
      <c r="BU1313" s="154"/>
      <c r="BV1313" s="154"/>
    </row>
    <row r="1314" spans="1:74" x14ac:dyDescent="0.25">
      <c r="A1314" s="154"/>
      <c r="B1314" s="154"/>
      <c r="C1314" s="154"/>
      <c r="D1314" s="154"/>
      <c r="E1314" s="154"/>
      <c r="F1314" s="154"/>
      <c r="G1314" s="154"/>
      <c r="H1314" s="154"/>
      <c r="I1314" s="154"/>
      <c r="J1314" s="154"/>
      <c r="K1314" s="154"/>
      <c r="L1314" s="154"/>
      <c r="M1314" s="154"/>
      <c r="N1314" s="154"/>
      <c r="O1314" s="154"/>
      <c r="P1314" s="154"/>
      <c r="Q1314" s="154"/>
      <c r="R1314" s="154"/>
      <c r="S1314" s="154"/>
      <c r="T1314" s="154"/>
      <c r="U1314" s="154"/>
      <c r="V1314" s="154"/>
      <c r="W1314" s="154"/>
      <c r="X1314" s="154"/>
      <c r="Y1314" s="154"/>
      <c r="Z1314" s="154"/>
      <c r="AA1314" s="154"/>
      <c r="AB1314" s="154"/>
      <c r="AC1314" s="154"/>
      <c r="AD1314" s="154"/>
      <c r="AE1314" s="154"/>
      <c r="AF1314" s="154"/>
      <c r="AG1314" s="154"/>
      <c r="AH1314" s="154"/>
      <c r="AI1314" s="154"/>
      <c r="AJ1314" s="154"/>
      <c r="AK1314" s="154"/>
      <c r="AL1314" s="154"/>
      <c r="AM1314" s="154"/>
      <c r="AN1314" s="154"/>
      <c r="AO1314" s="154"/>
      <c r="AP1314" s="154"/>
      <c r="AQ1314" s="154"/>
      <c r="AR1314" s="154"/>
      <c r="AS1314" s="154"/>
      <c r="AT1314" s="154"/>
      <c r="AU1314" s="154"/>
      <c r="AV1314" s="154"/>
      <c r="AW1314" s="154"/>
      <c r="AX1314" s="154"/>
      <c r="AY1314" s="154"/>
      <c r="AZ1314" s="154"/>
      <c r="BA1314" s="154"/>
      <c r="BB1314" s="154"/>
      <c r="BC1314" s="154"/>
      <c r="BD1314" s="154"/>
      <c r="BE1314" s="154"/>
      <c r="BF1314" s="154"/>
      <c r="BG1314" s="154"/>
      <c r="BH1314" s="154"/>
      <c r="BI1314" s="154"/>
      <c r="BJ1314" s="154"/>
      <c r="BK1314" s="154"/>
      <c r="BL1314" s="154"/>
      <c r="BM1314" s="154"/>
      <c r="BN1314" s="154"/>
      <c r="BO1314" s="154"/>
      <c r="BP1314" s="154"/>
      <c r="BQ1314" s="154"/>
      <c r="BR1314" s="154"/>
      <c r="BS1314" s="154"/>
      <c r="BT1314" s="154"/>
      <c r="BU1314" s="154"/>
      <c r="BV1314" s="154"/>
    </row>
    <row r="1315" spans="1:74" x14ac:dyDescent="0.25">
      <c r="A1315" s="154"/>
      <c r="B1315" s="154"/>
      <c r="C1315" s="154"/>
      <c r="D1315" s="154"/>
      <c r="E1315" s="154"/>
      <c r="F1315" s="154"/>
      <c r="G1315" s="154"/>
      <c r="H1315" s="154"/>
      <c r="I1315" s="154"/>
      <c r="J1315" s="154"/>
      <c r="K1315" s="154"/>
      <c r="L1315" s="154"/>
      <c r="M1315" s="154"/>
      <c r="N1315" s="154"/>
      <c r="O1315" s="154"/>
      <c r="P1315" s="154"/>
      <c r="Q1315" s="154"/>
      <c r="R1315" s="154"/>
      <c r="S1315" s="154"/>
      <c r="T1315" s="154"/>
      <c r="U1315" s="154"/>
      <c r="V1315" s="154"/>
      <c r="W1315" s="154"/>
      <c r="X1315" s="154"/>
      <c r="Y1315" s="154"/>
      <c r="Z1315" s="154"/>
      <c r="AA1315" s="154"/>
      <c r="AB1315" s="154"/>
      <c r="AC1315" s="154"/>
      <c r="AD1315" s="154"/>
      <c r="AE1315" s="154"/>
      <c r="AF1315" s="154"/>
      <c r="AG1315" s="154"/>
      <c r="AH1315" s="154"/>
      <c r="AI1315" s="154"/>
      <c r="AJ1315" s="154"/>
      <c r="AK1315" s="154"/>
      <c r="AL1315" s="154"/>
      <c r="AM1315" s="154"/>
      <c r="AN1315" s="154"/>
      <c r="AO1315" s="154"/>
      <c r="AP1315" s="154"/>
      <c r="AQ1315" s="154"/>
      <c r="AR1315" s="154"/>
      <c r="AS1315" s="154"/>
      <c r="AT1315" s="154"/>
      <c r="AU1315" s="154"/>
      <c r="AV1315" s="154"/>
      <c r="AW1315" s="154"/>
      <c r="AX1315" s="154"/>
      <c r="AY1315" s="154"/>
      <c r="AZ1315" s="154"/>
      <c r="BA1315" s="154"/>
      <c r="BB1315" s="154"/>
      <c r="BC1315" s="154"/>
      <c r="BD1315" s="154"/>
      <c r="BE1315" s="154"/>
      <c r="BF1315" s="154"/>
      <c r="BG1315" s="154"/>
      <c r="BH1315" s="154"/>
      <c r="BI1315" s="154"/>
      <c r="BJ1315" s="154"/>
      <c r="BK1315" s="154"/>
      <c r="BL1315" s="154"/>
      <c r="BM1315" s="154"/>
      <c r="BN1315" s="154"/>
      <c r="BO1315" s="154"/>
      <c r="BP1315" s="154"/>
      <c r="BQ1315" s="154"/>
      <c r="BR1315" s="154"/>
      <c r="BS1315" s="154"/>
      <c r="BT1315" s="154"/>
      <c r="BU1315" s="154"/>
      <c r="BV1315" s="154"/>
    </row>
    <row r="1316" spans="1:74" x14ac:dyDescent="0.25">
      <c r="A1316" s="154"/>
      <c r="B1316" s="154"/>
      <c r="C1316" s="154"/>
      <c r="D1316" s="154"/>
      <c r="E1316" s="154"/>
      <c r="F1316" s="154"/>
      <c r="G1316" s="154"/>
      <c r="H1316" s="154"/>
      <c r="I1316" s="154"/>
      <c r="J1316" s="154"/>
      <c r="K1316" s="154"/>
      <c r="L1316" s="154"/>
      <c r="M1316" s="154"/>
      <c r="N1316" s="154"/>
      <c r="O1316" s="154"/>
      <c r="P1316" s="154"/>
      <c r="Q1316" s="154"/>
      <c r="R1316" s="154"/>
      <c r="S1316" s="154"/>
      <c r="T1316" s="154"/>
      <c r="U1316" s="154"/>
      <c r="V1316" s="154"/>
      <c r="W1316" s="154"/>
      <c r="X1316" s="154"/>
      <c r="Y1316" s="154"/>
      <c r="Z1316" s="154"/>
      <c r="AA1316" s="154"/>
      <c r="AB1316" s="154"/>
      <c r="AC1316" s="154"/>
      <c r="AD1316" s="154"/>
      <c r="AE1316" s="154"/>
      <c r="AF1316" s="154"/>
      <c r="AG1316" s="154"/>
      <c r="AH1316" s="154"/>
      <c r="AI1316" s="154"/>
      <c r="AJ1316" s="154"/>
      <c r="AK1316" s="154"/>
      <c r="AL1316" s="154"/>
      <c r="AM1316" s="154"/>
      <c r="AN1316" s="154"/>
      <c r="AO1316" s="154"/>
      <c r="AP1316" s="154"/>
      <c r="AQ1316" s="154"/>
      <c r="AR1316" s="154"/>
      <c r="AS1316" s="154"/>
      <c r="AT1316" s="154"/>
      <c r="AU1316" s="154"/>
      <c r="AV1316" s="154"/>
      <c r="AW1316" s="154"/>
      <c r="AX1316" s="154"/>
      <c r="AY1316" s="154"/>
      <c r="AZ1316" s="154"/>
      <c r="BA1316" s="154"/>
      <c r="BB1316" s="154"/>
      <c r="BC1316" s="154"/>
      <c r="BD1316" s="154"/>
      <c r="BE1316" s="154"/>
      <c r="BF1316" s="154"/>
      <c r="BG1316" s="154"/>
      <c r="BH1316" s="154"/>
      <c r="BI1316" s="154"/>
      <c r="BJ1316" s="154"/>
      <c r="BK1316" s="154"/>
      <c r="BL1316" s="154"/>
      <c r="BM1316" s="154"/>
      <c r="BN1316" s="154"/>
      <c r="BO1316" s="154"/>
      <c r="BP1316" s="154"/>
      <c r="BQ1316" s="154"/>
      <c r="BR1316" s="154"/>
      <c r="BS1316" s="154"/>
      <c r="BT1316" s="154"/>
      <c r="BU1316" s="154"/>
      <c r="BV1316" s="154"/>
    </row>
    <row r="1317" spans="1:74" x14ac:dyDescent="0.25">
      <c r="A1317" s="154"/>
      <c r="B1317" s="154"/>
      <c r="C1317" s="154"/>
      <c r="D1317" s="154"/>
      <c r="E1317" s="154"/>
      <c r="F1317" s="154"/>
      <c r="G1317" s="154"/>
      <c r="H1317" s="154"/>
      <c r="I1317" s="154"/>
      <c r="J1317" s="154"/>
      <c r="K1317" s="154"/>
      <c r="L1317" s="154"/>
      <c r="M1317" s="154"/>
      <c r="N1317" s="154"/>
      <c r="O1317" s="154"/>
      <c r="P1317" s="154"/>
      <c r="Q1317" s="154"/>
      <c r="R1317" s="154"/>
      <c r="S1317" s="154"/>
      <c r="T1317" s="154"/>
      <c r="U1317" s="154"/>
      <c r="V1317" s="154"/>
      <c r="W1317" s="154"/>
      <c r="X1317" s="154"/>
      <c r="Y1317" s="154"/>
      <c r="Z1317" s="154"/>
      <c r="AA1317" s="154"/>
      <c r="AB1317" s="154"/>
      <c r="AC1317" s="154"/>
      <c r="AD1317" s="154"/>
      <c r="AE1317" s="154"/>
      <c r="AF1317" s="154"/>
      <c r="AG1317" s="154"/>
      <c r="AH1317" s="154"/>
      <c r="AI1317" s="154"/>
      <c r="AJ1317" s="154"/>
      <c r="AK1317" s="154"/>
      <c r="AL1317" s="154"/>
      <c r="AM1317" s="154"/>
      <c r="AN1317" s="154"/>
      <c r="AO1317" s="154"/>
      <c r="AP1317" s="154"/>
      <c r="AQ1317" s="154"/>
      <c r="AR1317" s="154"/>
      <c r="AS1317" s="154"/>
      <c r="AT1317" s="154"/>
      <c r="AU1317" s="154"/>
      <c r="AV1317" s="154"/>
      <c r="AW1317" s="154"/>
      <c r="AX1317" s="154"/>
      <c r="AY1317" s="154"/>
      <c r="AZ1317" s="154"/>
      <c r="BA1317" s="154"/>
      <c r="BB1317" s="154"/>
      <c r="BC1317" s="154"/>
      <c r="BD1317" s="154"/>
      <c r="BE1317" s="154"/>
      <c r="BF1317" s="154"/>
      <c r="BG1317" s="154"/>
      <c r="BH1317" s="154"/>
      <c r="BI1317" s="154"/>
      <c r="BJ1317" s="154"/>
      <c r="BK1317" s="154"/>
      <c r="BL1317" s="154"/>
      <c r="BM1317" s="154"/>
      <c r="BN1317" s="154"/>
      <c r="BO1317" s="154"/>
      <c r="BP1317" s="154"/>
      <c r="BQ1317" s="154"/>
      <c r="BR1317" s="154"/>
      <c r="BS1317" s="154"/>
      <c r="BT1317" s="154"/>
      <c r="BU1317" s="154"/>
      <c r="BV1317" s="154"/>
    </row>
    <row r="1318" spans="1:74" x14ac:dyDescent="0.25">
      <c r="A1318" s="154"/>
      <c r="B1318" s="154"/>
      <c r="C1318" s="154"/>
      <c r="D1318" s="154"/>
      <c r="E1318" s="154"/>
      <c r="F1318" s="154"/>
      <c r="G1318" s="154"/>
      <c r="H1318" s="154"/>
      <c r="I1318" s="154"/>
      <c r="J1318" s="154"/>
      <c r="K1318" s="154"/>
      <c r="L1318" s="154"/>
      <c r="M1318" s="154"/>
      <c r="N1318" s="154"/>
      <c r="O1318" s="154"/>
      <c r="P1318" s="154"/>
      <c r="Q1318" s="154"/>
      <c r="R1318" s="154"/>
      <c r="S1318" s="154"/>
      <c r="T1318" s="154"/>
      <c r="U1318" s="154"/>
      <c r="V1318" s="154"/>
      <c r="W1318" s="154"/>
      <c r="X1318" s="154"/>
      <c r="Y1318" s="154"/>
      <c r="Z1318" s="154"/>
      <c r="AA1318" s="154"/>
      <c r="AB1318" s="154"/>
      <c r="AC1318" s="154"/>
      <c r="AD1318" s="154"/>
      <c r="AE1318" s="154"/>
      <c r="AF1318" s="154"/>
      <c r="AG1318" s="154"/>
      <c r="AH1318" s="154"/>
      <c r="AI1318" s="154"/>
      <c r="AJ1318" s="154"/>
      <c r="AK1318" s="154"/>
      <c r="AL1318" s="154"/>
      <c r="AM1318" s="154"/>
      <c r="AN1318" s="154"/>
      <c r="AO1318" s="154"/>
      <c r="AP1318" s="154"/>
      <c r="AQ1318" s="154"/>
      <c r="AR1318" s="154"/>
      <c r="AS1318" s="154"/>
      <c r="AT1318" s="154"/>
      <c r="AU1318" s="154"/>
      <c r="AV1318" s="154"/>
      <c r="AW1318" s="154"/>
      <c r="AX1318" s="154"/>
      <c r="AY1318" s="154"/>
      <c r="AZ1318" s="154"/>
      <c r="BA1318" s="154"/>
      <c r="BB1318" s="154"/>
      <c r="BC1318" s="154"/>
      <c r="BD1318" s="154"/>
      <c r="BE1318" s="154"/>
      <c r="BF1318" s="154"/>
      <c r="BG1318" s="154"/>
      <c r="BH1318" s="154"/>
      <c r="BI1318" s="154"/>
      <c r="BJ1318" s="154"/>
      <c r="BK1318" s="154"/>
      <c r="BL1318" s="154"/>
      <c r="BM1318" s="154"/>
      <c r="BN1318" s="154"/>
      <c r="BO1318" s="154"/>
      <c r="BP1318" s="154"/>
      <c r="BQ1318" s="154"/>
      <c r="BR1318" s="154"/>
      <c r="BS1318" s="154"/>
      <c r="BT1318" s="154"/>
      <c r="BU1318" s="154"/>
      <c r="BV1318" s="154"/>
    </row>
    <row r="1319" spans="1:74" x14ac:dyDescent="0.25">
      <c r="A1319" s="154"/>
      <c r="B1319" s="154"/>
      <c r="C1319" s="154"/>
      <c r="D1319" s="154"/>
      <c r="E1319" s="154"/>
      <c r="F1319" s="154"/>
      <c r="G1319" s="154"/>
      <c r="H1319" s="154"/>
      <c r="I1319" s="154"/>
      <c r="J1319" s="154"/>
      <c r="K1319" s="154"/>
      <c r="L1319" s="154"/>
      <c r="M1319" s="154"/>
      <c r="N1319" s="154"/>
      <c r="O1319" s="154"/>
      <c r="P1319" s="154"/>
      <c r="Q1319" s="154"/>
      <c r="R1319" s="154"/>
      <c r="S1319" s="154"/>
      <c r="T1319" s="154"/>
      <c r="U1319" s="154"/>
      <c r="V1319" s="154"/>
      <c r="W1319" s="154"/>
      <c r="X1319" s="154"/>
      <c r="Y1319" s="154"/>
      <c r="Z1319" s="154"/>
      <c r="AA1319" s="154"/>
      <c r="AB1319" s="154"/>
      <c r="AC1319" s="154"/>
      <c r="AD1319" s="154"/>
      <c r="AE1319" s="154"/>
      <c r="AF1319" s="154"/>
      <c r="AG1319" s="154"/>
      <c r="AH1319" s="154"/>
      <c r="AI1319" s="154"/>
      <c r="AJ1319" s="154"/>
      <c r="AK1319" s="154"/>
      <c r="AL1319" s="154"/>
      <c r="AM1319" s="154"/>
      <c r="AN1319" s="154"/>
      <c r="AO1319" s="154"/>
      <c r="AP1319" s="154"/>
      <c r="AQ1319" s="154"/>
      <c r="AR1319" s="154"/>
      <c r="AS1319" s="154"/>
      <c r="AT1319" s="154"/>
      <c r="AU1319" s="154"/>
      <c r="AV1319" s="154"/>
      <c r="AW1319" s="154"/>
      <c r="AX1319" s="154"/>
      <c r="AY1319" s="154"/>
      <c r="AZ1319" s="154"/>
      <c r="BA1319" s="154"/>
      <c r="BB1319" s="154"/>
      <c r="BC1319" s="154"/>
      <c r="BD1319" s="154"/>
      <c r="BE1319" s="154"/>
      <c r="BF1319" s="154"/>
      <c r="BG1319" s="154"/>
      <c r="BH1319" s="154"/>
      <c r="BI1319" s="154"/>
      <c r="BJ1319" s="154"/>
      <c r="BK1319" s="154"/>
      <c r="BL1319" s="154"/>
      <c r="BM1319" s="154"/>
      <c r="BN1319" s="154"/>
      <c r="BO1319" s="154"/>
      <c r="BP1319" s="154"/>
      <c r="BQ1319" s="154"/>
      <c r="BR1319" s="154"/>
      <c r="BS1319" s="154"/>
      <c r="BT1319" s="154"/>
      <c r="BU1319" s="154"/>
      <c r="BV1319" s="154"/>
    </row>
    <row r="1320" spans="1:74" x14ac:dyDescent="0.25">
      <c r="A1320" s="154"/>
      <c r="B1320" s="154"/>
      <c r="C1320" s="154"/>
      <c r="D1320" s="154"/>
      <c r="E1320" s="154"/>
      <c r="F1320" s="154"/>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154"/>
      <c r="AD1320" s="154"/>
      <c r="AE1320" s="154"/>
      <c r="AF1320" s="154"/>
      <c r="AG1320" s="154"/>
      <c r="AH1320" s="154"/>
      <c r="AI1320" s="154"/>
      <c r="AJ1320" s="154"/>
      <c r="AK1320" s="154"/>
      <c r="AL1320" s="154"/>
      <c r="AM1320" s="154"/>
      <c r="AN1320" s="154"/>
      <c r="AO1320" s="154"/>
      <c r="AP1320" s="154"/>
      <c r="AQ1320" s="154"/>
      <c r="AR1320" s="154"/>
      <c r="AS1320" s="154"/>
      <c r="AT1320" s="154"/>
      <c r="AU1320" s="154"/>
      <c r="AV1320" s="154"/>
      <c r="AW1320" s="154"/>
      <c r="AX1320" s="154"/>
      <c r="AY1320" s="154"/>
      <c r="AZ1320" s="154"/>
      <c r="BA1320" s="154"/>
      <c r="BB1320" s="154"/>
      <c r="BC1320" s="154"/>
      <c r="BD1320" s="154"/>
      <c r="BE1320" s="154"/>
      <c r="BF1320" s="154"/>
      <c r="BG1320" s="154"/>
      <c r="BH1320" s="154"/>
      <c r="BI1320" s="154"/>
      <c r="BJ1320" s="154"/>
      <c r="BK1320" s="154"/>
      <c r="BL1320" s="154"/>
      <c r="BM1320" s="154"/>
      <c r="BN1320" s="154"/>
      <c r="BO1320" s="154"/>
      <c r="BP1320" s="154"/>
      <c r="BQ1320" s="154"/>
      <c r="BR1320" s="154"/>
      <c r="BS1320" s="154"/>
      <c r="BT1320" s="154"/>
      <c r="BU1320" s="154"/>
      <c r="BV1320" s="154"/>
    </row>
    <row r="1321" spans="1:74" x14ac:dyDescent="0.25">
      <c r="A1321" s="154"/>
      <c r="B1321" s="154"/>
      <c r="C1321" s="154"/>
      <c r="D1321" s="154"/>
      <c r="E1321" s="154"/>
      <c r="F1321" s="154"/>
      <c r="G1321" s="154"/>
      <c r="H1321" s="154"/>
      <c r="I1321" s="154"/>
      <c r="J1321" s="154"/>
      <c r="K1321" s="154"/>
      <c r="L1321" s="154"/>
      <c r="M1321" s="154"/>
      <c r="N1321" s="154"/>
      <c r="O1321" s="154"/>
      <c r="P1321" s="154"/>
      <c r="Q1321" s="154"/>
      <c r="R1321" s="154"/>
      <c r="S1321" s="154"/>
      <c r="T1321" s="154"/>
      <c r="U1321" s="154"/>
      <c r="V1321" s="154"/>
      <c r="W1321" s="154"/>
      <c r="X1321" s="154"/>
      <c r="Y1321" s="154"/>
      <c r="Z1321" s="154"/>
      <c r="AA1321" s="154"/>
      <c r="AB1321" s="154"/>
      <c r="AC1321" s="154"/>
      <c r="AD1321" s="154"/>
      <c r="AE1321" s="154"/>
      <c r="AF1321" s="154"/>
      <c r="AG1321" s="154"/>
      <c r="AH1321" s="154"/>
      <c r="AI1321" s="154"/>
      <c r="AJ1321" s="154"/>
      <c r="AK1321" s="154"/>
      <c r="AL1321" s="154"/>
      <c r="AM1321" s="154"/>
      <c r="AN1321" s="154"/>
      <c r="AO1321" s="154"/>
      <c r="AP1321" s="154"/>
      <c r="AQ1321" s="154"/>
      <c r="AR1321" s="154"/>
      <c r="AS1321" s="154"/>
      <c r="AT1321" s="154"/>
      <c r="AU1321" s="154"/>
      <c r="AV1321" s="154"/>
      <c r="AW1321" s="154"/>
      <c r="AX1321" s="154"/>
      <c r="AY1321" s="154"/>
      <c r="AZ1321" s="154"/>
      <c r="BA1321" s="154"/>
      <c r="BB1321" s="154"/>
      <c r="BC1321" s="154"/>
      <c r="BD1321" s="154"/>
      <c r="BE1321" s="154"/>
      <c r="BF1321" s="154"/>
      <c r="BG1321" s="154"/>
      <c r="BH1321" s="154"/>
      <c r="BI1321" s="154"/>
      <c r="BJ1321" s="154"/>
      <c r="BK1321" s="154"/>
      <c r="BL1321" s="154"/>
      <c r="BM1321" s="154"/>
      <c r="BN1321" s="154"/>
      <c r="BO1321" s="154"/>
      <c r="BP1321" s="154"/>
      <c r="BQ1321" s="154"/>
      <c r="BR1321" s="154"/>
      <c r="BS1321" s="154"/>
      <c r="BT1321" s="154"/>
      <c r="BU1321" s="154"/>
      <c r="BV1321" s="154"/>
    </row>
    <row r="1322" spans="1:74" x14ac:dyDescent="0.25">
      <c r="A1322" s="154"/>
      <c r="B1322" s="154"/>
      <c r="C1322" s="154"/>
      <c r="D1322" s="154"/>
      <c r="E1322" s="154"/>
      <c r="F1322" s="154"/>
      <c r="G1322" s="154"/>
      <c r="H1322" s="154"/>
      <c r="I1322" s="154"/>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AN1322" s="154"/>
      <c r="AO1322" s="154"/>
      <c r="AP1322" s="154"/>
      <c r="AQ1322" s="154"/>
      <c r="AR1322" s="154"/>
      <c r="AS1322" s="154"/>
      <c r="AT1322" s="154"/>
      <c r="AU1322" s="154"/>
      <c r="AV1322" s="154"/>
      <c r="AW1322" s="154"/>
      <c r="AX1322" s="154"/>
      <c r="AY1322" s="154"/>
      <c r="AZ1322" s="154"/>
      <c r="BA1322" s="154"/>
      <c r="BB1322" s="154"/>
      <c r="BC1322" s="154"/>
      <c r="BD1322" s="154"/>
      <c r="BE1322" s="154"/>
      <c r="BF1322" s="154"/>
      <c r="BG1322" s="154"/>
      <c r="BH1322" s="154"/>
      <c r="BI1322" s="154"/>
      <c r="BJ1322" s="154"/>
      <c r="BK1322" s="154"/>
      <c r="BL1322" s="154"/>
      <c r="BM1322" s="154"/>
      <c r="BN1322" s="154"/>
      <c r="BO1322" s="154"/>
      <c r="BP1322" s="154"/>
      <c r="BQ1322" s="154"/>
      <c r="BR1322" s="154"/>
      <c r="BS1322" s="154"/>
      <c r="BT1322" s="154"/>
      <c r="BU1322" s="154"/>
      <c r="BV1322" s="154"/>
    </row>
    <row r="1323" spans="1:74" x14ac:dyDescent="0.25">
      <c r="A1323" s="154"/>
      <c r="B1323" s="154"/>
      <c r="C1323" s="154"/>
      <c r="D1323" s="154"/>
      <c r="E1323" s="154"/>
      <c r="F1323" s="154"/>
      <c r="G1323" s="154"/>
      <c r="H1323" s="154"/>
      <c r="I1323" s="154"/>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AN1323" s="154"/>
      <c r="AO1323" s="154"/>
      <c r="AP1323" s="154"/>
      <c r="AQ1323" s="154"/>
      <c r="AR1323" s="154"/>
      <c r="AS1323" s="154"/>
      <c r="AT1323" s="154"/>
      <c r="AU1323" s="154"/>
      <c r="AV1323" s="154"/>
      <c r="AW1323" s="154"/>
      <c r="AX1323" s="154"/>
      <c r="AY1323" s="154"/>
      <c r="AZ1323" s="154"/>
      <c r="BA1323" s="154"/>
      <c r="BB1323" s="154"/>
      <c r="BC1323" s="154"/>
      <c r="BD1323" s="154"/>
      <c r="BE1323" s="154"/>
      <c r="BF1323" s="154"/>
      <c r="BG1323" s="154"/>
      <c r="BH1323" s="154"/>
      <c r="BI1323" s="154"/>
      <c r="BJ1323" s="154"/>
      <c r="BK1323" s="154"/>
      <c r="BL1323" s="154"/>
      <c r="BM1323" s="154"/>
      <c r="BN1323" s="154"/>
      <c r="BO1323" s="154"/>
      <c r="BP1323" s="154"/>
      <c r="BQ1323" s="154"/>
      <c r="BR1323" s="154"/>
      <c r="BS1323" s="154"/>
      <c r="BT1323" s="154"/>
      <c r="BU1323" s="154"/>
      <c r="BV1323" s="154"/>
    </row>
    <row r="1324" spans="1:74" x14ac:dyDescent="0.25">
      <c r="A1324" s="154"/>
      <c r="B1324" s="154"/>
      <c r="C1324" s="154"/>
      <c r="D1324" s="154"/>
      <c r="E1324" s="154"/>
      <c r="F1324" s="154"/>
      <c r="G1324" s="154"/>
      <c r="H1324" s="154"/>
      <c r="I1324" s="154"/>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AN1324" s="154"/>
      <c r="AO1324" s="154"/>
      <c r="AP1324" s="154"/>
      <c r="AQ1324" s="154"/>
      <c r="AR1324" s="154"/>
      <c r="AS1324" s="154"/>
      <c r="AT1324" s="154"/>
      <c r="AU1324" s="154"/>
      <c r="AV1324" s="154"/>
      <c r="AW1324" s="154"/>
      <c r="AX1324" s="154"/>
      <c r="AY1324" s="154"/>
      <c r="AZ1324" s="154"/>
      <c r="BA1324" s="154"/>
      <c r="BB1324" s="154"/>
      <c r="BC1324" s="154"/>
      <c r="BD1324" s="154"/>
      <c r="BE1324" s="154"/>
      <c r="BF1324" s="154"/>
      <c r="BG1324" s="154"/>
      <c r="BH1324" s="154"/>
      <c r="BI1324" s="154"/>
      <c r="BJ1324" s="154"/>
      <c r="BK1324" s="154"/>
      <c r="BL1324" s="154"/>
      <c r="BM1324" s="154"/>
      <c r="BN1324" s="154"/>
      <c r="BO1324" s="154"/>
      <c r="BP1324" s="154"/>
      <c r="BQ1324" s="154"/>
      <c r="BR1324" s="154"/>
      <c r="BS1324" s="154"/>
      <c r="BT1324" s="154"/>
      <c r="BU1324" s="154"/>
      <c r="BV1324" s="154"/>
    </row>
    <row r="1325" spans="1:74" x14ac:dyDescent="0.25">
      <c r="A1325" s="154"/>
      <c r="B1325" s="154"/>
      <c r="C1325" s="154"/>
      <c r="D1325" s="154"/>
      <c r="E1325" s="154"/>
      <c r="F1325" s="154"/>
      <c r="G1325" s="154"/>
      <c r="H1325" s="154"/>
      <c r="I1325" s="154"/>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AN1325" s="154"/>
      <c r="AO1325" s="154"/>
      <c r="AP1325" s="154"/>
      <c r="AQ1325" s="154"/>
      <c r="AR1325" s="154"/>
      <c r="AS1325" s="154"/>
      <c r="AT1325" s="154"/>
      <c r="AU1325" s="154"/>
      <c r="AV1325" s="154"/>
      <c r="AW1325" s="154"/>
      <c r="AX1325" s="154"/>
      <c r="AY1325" s="154"/>
      <c r="AZ1325" s="154"/>
      <c r="BA1325" s="154"/>
      <c r="BB1325" s="154"/>
      <c r="BC1325" s="154"/>
      <c r="BD1325" s="154"/>
      <c r="BE1325" s="154"/>
      <c r="BF1325" s="154"/>
      <c r="BG1325" s="154"/>
      <c r="BH1325" s="154"/>
      <c r="BI1325" s="154"/>
      <c r="BJ1325" s="154"/>
      <c r="BK1325" s="154"/>
      <c r="BL1325" s="154"/>
      <c r="BM1325" s="154"/>
      <c r="BN1325" s="154"/>
      <c r="BO1325" s="154"/>
      <c r="BP1325" s="154"/>
      <c r="BQ1325" s="154"/>
      <c r="BR1325" s="154"/>
      <c r="BS1325" s="154"/>
      <c r="BT1325" s="154"/>
      <c r="BU1325" s="154"/>
      <c r="BV1325" s="154"/>
    </row>
    <row r="1326" spans="1:74" x14ac:dyDescent="0.25">
      <c r="A1326" s="154"/>
      <c r="B1326" s="154"/>
      <c r="C1326" s="154"/>
      <c r="D1326" s="154"/>
      <c r="E1326" s="154"/>
      <c r="F1326" s="154"/>
      <c r="G1326" s="154"/>
      <c r="H1326" s="154"/>
      <c r="I1326" s="154"/>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AN1326" s="154"/>
      <c r="AO1326" s="154"/>
      <c r="AP1326" s="154"/>
      <c r="AQ1326" s="154"/>
      <c r="AR1326" s="154"/>
      <c r="AS1326" s="154"/>
      <c r="AT1326" s="154"/>
      <c r="AU1326" s="154"/>
      <c r="AV1326" s="154"/>
      <c r="AW1326" s="154"/>
      <c r="AX1326" s="154"/>
      <c r="AY1326" s="154"/>
      <c r="AZ1326" s="154"/>
      <c r="BA1326" s="154"/>
      <c r="BB1326" s="154"/>
      <c r="BC1326" s="154"/>
      <c r="BD1326" s="154"/>
      <c r="BE1326" s="154"/>
      <c r="BF1326" s="154"/>
      <c r="BG1326" s="154"/>
      <c r="BH1326" s="154"/>
      <c r="BI1326" s="154"/>
      <c r="BJ1326" s="154"/>
      <c r="BK1326" s="154"/>
      <c r="BL1326" s="154"/>
      <c r="BM1326" s="154"/>
      <c r="BN1326" s="154"/>
      <c r="BO1326" s="154"/>
      <c r="BP1326" s="154"/>
      <c r="BQ1326" s="154"/>
      <c r="BR1326" s="154"/>
      <c r="BS1326" s="154"/>
      <c r="BT1326" s="154"/>
      <c r="BU1326" s="154"/>
      <c r="BV1326" s="154"/>
    </row>
    <row r="1327" spans="1:74" x14ac:dyDescent="0.25">
      <c r="A1327" s="154"/>
      <c r="B1327" s="154"/>
      <c r="C1327" s="154"/>
      <c r="D1327" s="154"/>
      <c r="E1327" s="154"/>
      <c r="F1327" s="154"/>
      <c r="G1327" s="154"/>
      <c r="H1327" s="154"/>
      <c r="I1327" s="154"/>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AN1327" s="154"/>
      <c r="AO1327" s="154"/>
      <c r="AP1327" s="154"/>
      <c r="AQ1327" s="154"/>
      <c r="AR1327" s="154"/>
      <c r="AS1327" s="154"/>
      <c r="AT1327" s="154"/>
      <c r="AU1327" s="154"/>
      <c r="AV1327" s="154"/>
      <c r="AW1327" s="154"/>
      <c r="AX1327" s="154"/>
      <c r="AY1327" s="154"/>
      <c r="AZ1327" s="154"/>
      <c r="BA1327" s="154"/>
      <c r="BB1327" s="154"/>
      <c r="BC1327" s="154"/>
      <c r="BD1327" s="154"/>
      <c r="BE1327" s="154"/>
      <c r="BF1327" s="154"/>
      <c r="BG1327" s="154"/>
      <c r="BH1327" s="154"/>
      <c r="BI1327" s="154"/>
      <c r="BJ1327" s="154"/>
      <c r="BK1327" s="154"/>
      <c r="BL1327" s="154"/>
      <c r="BM1327" s="154"/>
      <c r="BN1327" s="154"/>
      <c r="BO1327" s="154"/>
      <c r="BP1327" s="154"/>
      <c r="BQ1327" s="154"/>
      <c r="BR1327" s="154"/>
      <c r="BS1327" s="154"/>
      <c r="BT1327" s="154"/>
      <c r="BU1327" s="154"/>
      <c r="BV1327" s="154"/>
    </row>
    <row r="1328" spans="1:74" x14ac:dyDescent="0.25">
      <c r="A1328" s="154"/>
      <c r="B1328" s="154"/>
      <c r="C1328" s="154"/>
      <c r="D1328" s="154"/>
      <c r="E1328" s="154"/>
      <c r="F1328" s="154"/>
      <c r="G1328" s="154"/>
      <c r="H1328" s="154"/>
      <c r="I1328" s="154"/>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AN1328" s="154"/>
      <c r="AO1328" s="154"/>
      <c r="AP1328" s="154"/>
      <c r="AQ1328" s="154"/>
      <c r="AR1328" s="154"/>
      <c r="AS1328" s="154"/>
      <c r="AT1328" s="154"/>
      <c r="AU1328" s="154"/>
      <c r="AV1328" s="154"/>
      <c r="AW1328" s="154"/>
      <c r="AX1328" s="154"/>
      <c r="AY1328" s="154"/>
      <c r="AZ1328" s="154"/>
      <c r="BA1328" s="154"/>
      <c r="BB1328" s="154"/>
      <c r="BC1328" s="154"/>
      <c r="BD1328" s="154"/>
      <c r="BE1328" s="154"/>
      <c r="BF1328" s="154"/>
      <c r="BG1328" s="154"/>
      <c r="BH1328" s="154"/>
      <c r="BI1328" s="154"/>
      <c r="BJ1328" s="154"/>
      <c r="BK1328" s="154"/>
      <c r="BL1328" s="154"/>
      <c r="BM1328" s="154"/>
      <c r="BN1328" s="154"/>
      <c r="BO1328" s="154"/>
      <c r="BP1328" s="154"/>
      <c r="BQ1328" s="154"/>
      <c r="BR1328" s="154"/>
      <c r="BS1328" s="154"/>
      <c r="BT1328" s="154"/>
      <c r="BU1328" s="154"/>
      <c r="BV1328" s="154"/>
    </row>
    <row r="1329" spans="1:74" x14ac:dyDescent="0.25">
      <c r="A1329" s="154"/>
      <c r="B1329" s="154"/>
      <c r="C1329" s="154"/>
      <c r="D1329" s="154"/>
      <c r="E1329" s="154"/>
      <c r="F1329" s="154"/>
      <c r="G1329" s="154"/>
      <c r="H1329" s="154"/>
      <c r="I1329" s="154"/>
      <c r="J1329" s="154"/>
      <c r="K1329" s="154"/>
      <c r="L1329" s="154"/>
      <c r="M1329" s="154"/>
      <c r="N1329" s="154"/>
      <c r="O1329" s="154"/>
      <c r="P1329" s="154"/>
      <c r="Q1329" s="154"/>
      <c r="R1329" s="154"/>
      <c r="S1329" s="154"/>
      <c r="T1329" s="154"/>
      <c r="U1329" s="154"/>
      <c r="V1329" s="154"/>
      <c r="W1329" s="154"/>
      <c r="X1329" s="154"/>
      <c r="Y1329" s="154"/>
      <c r="Z1329" s="154"/>
      <c r="AA1329" s="154"/>
      <c r="AB1329" s="154"/>
      <c r="AC1329" s="154"/>
      <c r="AD1329" s="154"/>
      <c r="AE1329" s="154"/>
      <c r="AF1329" s="154"/>
      <c r="AG1329" s="154"/>
      <c r="AH1329" s="154"/>
      <c r="AI1329" s="154"/>
      <c r="AJ1329" s="154"/>
      <c r="AK1329" s="154"/>
      <c r="AL1329" s="154"/>
      <c r="AM1329" s="154"/>
      <c r="AN1329" s="154"/>
      <c r="AO1329" s="154"/>
      <c r="AP1329" s="154"/>
      <c r="AQ1329" s="154"/>
      <c r="AR1329" s="154"/>
      <c r="AS1329" s="154"/>
      <c r="AT1329" s="154"/>
      <c r="AU1329" s="154"/>
      <c r="AV1329" s="154"/>
      <c r="AW1329" s="154"/>
      <c r="AX1329" s="154"/>
      <c r="AY1329" s="154"/>
      <c r="AZ1329" s="154"/>
      <c r="BA1329" s="154"/>
      <c r="BB1329" s="154"/>
      <c r="BC1329" s="154"/>
      <c r="BD1329" s="154"/>
      <c r="BE1329" s="154"/>
      <c r="BF1329" s="154"/>
      <c r="BG1329" s="154"/>
      <c r="BH1329" s="154"/>
      <c r="BI1329" s="154"/>
      <c r="BJ1329" s="154"/>
      <c r="BK1329" s="154"/>
      <c r="BL1329" s="154"/>
      <c r="BM1329" s="154"/>
      <c r="BN1329" s="154"/>
      <c r="BO1329" s="154"/>
      <c r="BP1329" s="154"/>
      <c r="BQ1329" s="154"/>
      <c r="BR1329" s="154"/>
      <c r="BS1329" s="154"/>
      <c r="BT1329" s="154"/>
      <c r="BU1329" s="154"/>
      <c r="BV1329" s="154"/>
    </row>
    <row r="1330" spans="1:74" x14ac:dyDescent="0.25">
      <c r="A1330" s="154"/>
      <c r="B1330" s="154"/>
      <c r="C1330" s="154"/>
      <c r="D1330" s="154"/>
      <c r="E1330" s="154"/>
      <c r="F1330" s="154"/>
      <c r="G1330" s="154"/>
      <c r="H1330" s="154"/>
      <c r="I1330" s="154"/>
      <c r="J1330" s="154"/>
      <c r="K1330" s="154"/>
      <c r="L1330" s="154"/>
      <c r="M1330" s="154"/>
      <c r="N1330" s="154"/>
      <c r="O1330" s="154"/>
      <c r="P1330" s="154"/>
      <c r="Q1330" s="154"/>
      <c r="R1330" s="154"/>
      <c r="S1330" s="154"/>
      <c r="T1330" s="154"/>
      <c r="U1330" s="154"/>
      <c r="V1330" s="154"/>
      <c r="W1330" s="154"/>
      <c r="X1330" s="154"/>
      <c r="Y1330" s="154"/>
      <c r="Z1330" s="154"/>
      <c r="AA1330" s="154"/>
      <c r="AB1330" s="154"/>
      <c r="AC1330" s="154"/>
      <c r="AD1330" s="154"/>
      <c r="AE1330" s="154"/>
      <c r="AF1330" s="154"/>
      <c r="AG1330" s="154"/>
      <c r="AH1330" s="154"/>
      <c r="AI1330" s="154"/>
      <c r="AJ1330" s="154"/>
      <c r="AK1330" s="154"/>
      <c r="AL1330" s="154"/>
      <c r="AM1330" s="154"/>
      <c r="AN1330" s="154"/>
      <c r="AO1330" s="154"/>
      <c r="AP1330" s="154"/>
      <c r="AQ1330" s="154"/>
      <c r="AR1330" s="154"/>
      <c r="AS1330" s="154"/>
      <c r="AT1330" s="154"/>
      <c r="AU1330" s="154"/>
      <c r="AV1330" s="154"/>
      <c r="AW1330" s="154"/>
      <c r="AX1330" s="154"/>
      <c r="AY1330" s="154"/>
      <c r="AZ1330" s="154"/>
      <c r="BA1330" s="154"/>
      <c r="BB1330" s="154"/>
      <c r="BC1330" s="154"/>
      <c r="BD1330" s="154"/>
      <c r="BE1330" s="154"/>
      <c r="BF1330" s="154"/>
      <c r="BG1330" s="154"/>
      <c r="BH1330" s="154"/>
      <c r="BI1330" s="154"/>
      <c r="BJ1330" s="154"/>
      <c r="BK1330" s="154"/>
      <c r="BL1330" s="154"/>
      <c r="BM1330" s="154"/>
      <c r="BN1330" s="154"/>
      <c r="BO1330" s="154"/>
      <c r="BP1330" s="154"/>
      <c r="BQ1330" s="154"/>
      <c r="BR1330" s="154"/>
      <c r="BS1330" s="154"/>
      <c r="BT1330" s="154"/>
      <c r="BU1330" s="154"/>
      <c r="BV1330" s="154"/>
    </row>
    <row r="1331" spans="1:74" x14ac:dyDescent="0.25">
      <c r="A1331" s="154"/>
      <c r="B1331" s="154"/>
      <c r="C1331" s="154"/>
      <c r="D1331" s="154"/>
      <c r="E1331" s="154"/>
      <c r="F1331" s="154"/>
      <c r="G1331" s="154"/>
      <c r="H1331" s="154"/>
      <c r="I1331" s="154"/>
      <c r="J1331" s="154"/>
      <c r="K1331" s="154"/>
      <c r="L1331" s="154"/>
      <c r="M1331" s="154"/>
      <c r="N1331" s="154"/>
      <c r="O1331" s="154"/>
      <c r="P1331" s="154"/>
      <c r="Q1331" s="154"/>
      <c r="R1331" s="154"/>
      <c r="S1331" s="154"/>
      <c r="T1331" s="154"/>
      <c r="U1331" s="154"/>
      <c r="V1331" s="154"/>
      <c r="W1331" s="154"/>
      <c r="X1331" s="154"/>
      <c r="Y1331" s="154"/>
      <c r="Z1331" s="154"/>
      <c r="AA1331" s="154"/>
      <c r="AB1331" s="154"/>
      <c r="AC1331" s="154"/>
      <c r="AD1331" s="154"/>
      <c r="AE1331" s="154"/>
      <c r="AF1331" s="154"/>
      <c r="AG1331" s="154"/>
      <c r="AH1331" s="154"/>
      <c r="AI1331" s="154"/>
      <c r="AJ1331" s="154"/>
      <c r="AK1331" s="154"/>
      <c r="AL1331" s="154"/>
      <c r="AM1331" s="154"/>
      <c r="AN1331" s="154"/>
      <c r="AO1331" s="154"/>
      <c r="AP1331" s="154"/>
      <c r="AQ1331" s="154"/>
      <c r="AR1331" s="154"/>
      <c r="AS1331" s="154"/>
      <c r="AT1331" s="154"/>
      <c r="AU1331" s="154"/>
      <c r="AV1331" s="154"/>
      <c r="AW1331" s="154"/>
      <c r="AX1331" s="154"/>
      <c r="AY1331" s="154"/>
      <c r="AZ1331" s="154"/>
      <c r="BA1331" s="154"/>
      <c r="BB1331" s="154"/>
      <c r="BC1331" s="154"/>
      <c r="BD1331" s="154"/>
      <c r="BE1331" s="154"/>
      <c r="BF1331" s="154"/>
      <c r="BG1331" s="154"/>
      <c r="BH1331" s="154"/>
      <c r="BI1331" s="154"/>
      <c r="BJ1331" s="154"/>
      <c r="BK1331" s="154"/>
      <c r="BL1331" s="154"/>
      <c r="BM1331" s="154"/>
      <c r="BN1331" s="154"/>
      <c r="BO1331" s="154"/>
      <c r="BP1331" s="154"/>
      <c r="BQ1331" s="154"/>
      <c r="BR1331" s="154"/>
      <c r="BS1331" s="154"/>
      <c r="BT1331" s="154"/>
      <c r="BU1331" s="154"/>
      <c r="BV1331" s="154"/>
    </row>
    <row r="1332" spans="1:74" x14ac:dyDescent="0.25">
      <c r="A1332" s="154"/>
      <c r="B1332" s="154"/>
      <c r="C1332" s="154"/>
      <c r="D1332" s="154"/>
      <c r="E1332" s="154"/>
      <c r="F1332" s="154"/>
      <c r="G1332" s="154"/>
      <c r="H1332" s="154"/>
      <c r="I1332" s="154"/>
      <c r="J1332" s="154"/>
      <c r="K1332" s="154"/>
      <c r="L1332" s="154"/>
      <c r="M1332" s="154"/>
      <c r="N1332" s="154"/>
      <c r="O1332" s="154"/>
      <c r="P1332" s="154"/>
      <c r="Q1332" s="154"/>
      <c r="R1332" s="154"/>
      <c r="S1332" s="154"/>
      <c r="T1332" s="154"/>
      <c r="U1332" s="154"/>
      <c r="V1332" s="154"/>
      <c r="W1332" s="154"/>
      <c r="X1332" s="154"/>
      <c r="Y1332" s="154"/>
      <c r="Z1332" s="154"/>
      <c r="AA1332" s="154"/>
      <c r="AB1332" s="154"/>
      <c r="AC1332" s="154"/>
      <c r="AD1332" s="154"/>
      <c r="AE1332" s="154"/>
      <c r="AF1332" s="154"/>
      <c r="AG1332" s="154"/>
      <c r="AH1332" s="154"/>
      <c r="AI1332" s="154"/>
      <c r="AJ1332" s="154"/>
      <c r="AK1332" s="154"/>
      <c r="AL1332" s="154"/>
      <c r="AM1332" s="154"/>
      <c r="AN1332" s="154"/>
      <c r="AO1332" s="154"/>
      <c r="AP1332" s="154"/>
      <c r="AQ1332" s="154"/>
      <c r="AR1332" s="154"/>
      <c r="AS1332" s="154"/>
      <c r="AT1332" s="154"/>
      <c r="AU1332" s="154"/>
      <c r="AV1332" s="154"/>
      <c r="AW1332" s="154"/>
      <c r="AX1332" s="154"/>
      <c r="AY1332" s="154"/>
      <c r="AZ1332" s="154"/>
      <c r="BA1332" s="154"/>
      <c r="BB1332" s="154"/>
      <c r="BC1332" s="154"/>
      <c r="BD1332" s="154"/>
      <c r="BE1332" s="154"/>
      <c r="BF1332" s="154"/>
      <c r="BG1332" s="154"/>
      <c r="BH1332" s="154"/>
      <c r="BI1332" s="154"/>
      <c r="BJ1332" s="154"/>
      <c r="BK1332" s="154"/>
      <c r="BL1332" s="154"/>
      <c r="BM1332" s="154"/>
      <c r="BN1332" s="154"/>
      <c r="BO1332" s="154"/>
      <c r="BP1332" s="154"/>
      <c r="BQ1332" s="154"/>
      <c r="BR1332" s="154"/>
      <c r="BS1332" s="154"/>
      <c r="BT1332" s="154"/>
      <c r="BU1332" s="154"/>
      <c r="BV1332" s="154"/>
    </row>
    <row r="1333" spans="1:74" x14ac:dyDescent="0.25">
      <c r="A1333" s="154"/>
      <c r="B1333" s="154"/>
      <c r="C1333" s="154"/>
      <c r="D1333" s="154"/>
      <c r="E1333" s="154"/>
      <c r="F1333" s="154"/>
      <c r="G1333" s="154"/>
      <c r="H1333" s="154"/>
      <c r="I1333" s="154"/>
      <c r="J1333" s="154"/>
      <c r="K1333" s="154"/>
      <c r="L1333" s="154"/>
      <c r="M1333" s="154"/>
      <c r="N1333" s="154"/>
      <c r="O1333" s="154"/>
      <c r="P1333" s="154"/>
      <c r="Q1333" s="154"/>
      <c r="R1333" s="154"/>
      <c r="S1333" s="154"/>
      <c r="T1333" s="154"/>
      <c r="U1333" s="154"/>
      <c r="V1333" s="154"/>
      <c r="W1333" s="154"/>
      <c r="X1333" s="154"/>
      <c r="Y1333" s="154"/>
      <c r="Z1333" s="154"/>
      <c r="AA1333" s="154"/>
      <c r="AB1333" s="154"/>
      <c r="AC1333" s="154"/>
      <c r="AD1333" s="154"/>
      <c r="AE1333" s="154"/>
      <c r="AF1333" s="154"/>
      <c r="AG1333" s="154"/>
      <c r="AH1333" s="154"/>
      <c r="AI1333" s="154"/>
      <c r="AJ1333" s="154"/>
      <c r="AK1333" s="154"/>
      <c r="AL1333" s="154"/>
      <c r="AM1333" s="154"/>
      <c r="AN1333" s="154"/>
      <c r="AO1333" s="154"/>
      <c r="AP1333" s="154"/>
      <c r="AQ1333" s="154"/>
      <c r="AR1333" s="154"/>
      <c r="AS1333" s="154"/>
      <c r="AT1333" s="154"/>
      <c r="AU1333" s="154"/>
      <c r="AV1333" s="154"/>
      <c r="AW1333" s="154"/>
      <c r="AX1333" s="154"/>
      <c r="AY1333" s="154"/>
      <c r="AZ1333" s="154"/>
      <c r="BA1333" s="154"/>
      <c r="BB1333" s="154"/>
      <c r="BC1333" s="154"/>
      <c r="BD1333" s="154"/>
      <c r="BE1333" s="154"/>
      <c r="BF1333" s="154"/>
      <c r="BG1333" s="154"/>
      <c r="BH1333" s="154"/>
      <c r="BI1333" s="154"/>
      <c r="BJ1333" s="154"/>
      <c r="BK1333" s="154"/>
      <c r="BL1333" s="154"/>
      <c r="BM1333" s="154"/>
      <c r="BN1333" s="154"/>
      <c r="BO1333" s="154"/>
      <c r="BP1333" s="154"/>
      <c r="BQ1333" s="154"/>
      <c r="BR1333" s="154"/>
      <c r="BS1333" s="154"/>
      <c r="BT1333" s="154"/>
      <c r="BU1333" s="154"/>
      <c r="BV1333" s="154"/>
    </row>
    <row r="1334" spans="1:74" x14ac:dyDescent="0.25">
      <c r="A1334" s="154"/>
      <c r="B1334" s="154"/>
      <c r="C1334" s="154"/>
      <c r="D1334" s="154"/>
      <c r="E1334" s="154"/>
      <c r="F1334" s="154"/>
      <c r="G1334" s="154"/>
      <c r="H1334" s="154"/>
      <c r="I1334" s="154"/>
      <c r="J1334" s="154"/>
      <c r="K1334" s="154"/>
      <c r="L1334" s="154"/>
      <c r="M1334" s="154"/>
      <c r="N1334" s="154"/>
      <c r="O1334" s="154"/>
      <c r="P1334" s="154"/>
      <c r="Q1334" s="154"/>
      <c r="R1334" s="154"/>
      <c r="S1334" s="154"/>
      <c r="T1334" s="154"/>
      <c r="U1334" s="154"/>
      <c r="V1334" s="154"/>
      <c r="W1334" s="154"/>
      <c r="X1334" s="154"/>
      <c r="Y1334" s="154"/>
      <c r="Z1334" s="154"/>
      <c r="AA1334" s="154"/>
      <c r="AB1334" s="154"/>
      <c r="AC1334" s="154"/>
      <c r="AD1334" s="154"/>
      <c r="AE1334" s="154"/>
      <c r="AF1334" s="154"/>
      <c r="AG1334" s="154"/>
      <c r="AH1334" s="154"/>
      <c r="AI1334" s="154"/>
      <c r="AJ1334" s="154"/>
      <c r="AK1334" s="154"/>
      <c r="AL1334" s="154"/>
      <c r="AM1334" s="154"/>
      <c r="AN1334" s="154"/>
      <c r="AO1334" s="154"/>
      <c r="AP1334" s="154"/>
      <c r="AQ1334" s="154"/>
      <c r="AR1334" s="154"/>
      <c r="AS1334" s="154"/>
      <c r="AT1334" s="154"/>
      <c r="AU1334" s="154"/>
      <c r="AV1334" s="154"/>
      <c r="AW1334" s="154"/>
      <c r="AX1334" s="154"/>
      <c r="AY1334" s="154"/>
      <c r="AZ1334" s="154"/>
      <c r="BA1334" s="154"/>
      <c r="BB1334" s="154"/>
      <c r="BC1334" s="154"/>
      <c r="BD1334" s="154"/>
      <c r="BE1334" s="154"/>
      <c r="BF1334" s="154"/>
      <c r="BG1334" s="154"/>
      <c r="BH1334" s="154"/>
      <c r="BI1334" s="154"/>
      <c r="BJ1334" s="154"/>
      <c r="BK1334" s="154"/>
      <c r="BL1334" s="154"/>
      <c r="BM1334" s="154"/>
      <c r="BN1334" s="154"/>
      <c r="BO1334" s="154"/>
      <c r="BP1334" s="154"/>
      <c r="BQ1334" s="154"/>
      <c r="BR1334" s="154"/>
      <c r="BS1334" s="154"/>
      <c r="BT1334" s="154"/>
      <c r="BU1334" s="154"/>
      <c r="BV1334" s="154"/>
    </row>
    <row r="1335" spans="1:74" x14ac:dyDescent="0.25">
      <c r="A1335" s="154"/>
      <c r="B1335" s="154"/>
      <c r="C1335" s="154"/>
      <c r="D1335" s="154"/>
      <c r="E1335" s="154"/>
      <c r="F1335" s="154"/>
      <c r="G1335" s="154"/>
      <c r="H1335" s="154"/>
      <c r="I1335" s="154"/>
      <c r="J1335" s="154"/>
      <c r="K1335" s="154"/>
      <c r="L1335" s="154"/>
      <c r="M1335" s="154"/>
      <c r="N1335" s="154"/>
      <c r="O1335" s="154"/>
      <c r="P1335" s="154"/>
      <c r="Q1335" s="154"/>
      <c r="R1335" s="154"/>
      <c r="S1335" s="154"/>
      <c r="T1335" s="154"/>
      <c r="U1335" s="154"/>
      <c r="V1335" s="154"/>
      <c r="W1335" s="154"/>
      <c r="X1335" s="154"/>
      <c r="Y1335" s="154"/>
      <c r="Z1335" s="154"/>
      <c r="AA1335" s="154"/>
      <c r="AB1335" s="154"/>
      <c r="AC1335" s="154"/>
      <c r="AD1335" s="154"/>
      <c r="AE1335" s="154"/>
      <c r="AF1335" s="154"/>
      <c r="AG1335" s="154"/>
      <c r="AH1335" s="154"/>
      <c r="AI1335" s="154"/>
      <c r="AJ1335" s="154"/>
      <c r="AK1335" s="154"/>
      <c r="AL1335" s="154"/>
      <c r="AM1335" s="154"/>
      <c r="AN1335" s="154"/>
      <c r="AO1335" s="154"/>
      <c r="AP1335" s="154"/>
      <c r="AQ1335" s="154"/>
      <c r="AR1335" s="154"/>
      <c r="AS1335" s="154"/>
      <c r="AT1335" s="154"/>
      <c r="AU1335" s="154"/>
      <c r="AV1335" s="154"/>
      <c r="AW1335" s="154"/>
      <c r="AX1335" s="154"/>
      <c r="AY1335" s="154"/>
      <c r="AZ1335" s="154"/>
      <c r="BA1335" s="154"/>
      <c r="BB1335" s="154"/>
      <c r="BC1335" s="154"/>
      <c r="BD1335" s="154"/>
      <c r="BE1335" s="154"/>
      <c r="BF1335" s="154"/>
      <c r="BG1335" s="154"/>
      <c r="BH1335" s="154"/>
      <c r="BI1335" s="154"/>
      <c r="BJ1335" s="154"/>
      <c r="BK1335" s="154"/>
      <c r="BL1335" s="154"/>
      <c r="BM1335" s="154"/>
      <c r="BN1335" s="154"/>
      <c r="BO1335" s="154"/>
      <c r="BP1335" s="154"/>
      <c r="BQ1335" s="154"/>
      <c r="BR1335" s="154"/>
      <c r="BS1335" s="154"/>
      <c r="BT1335" s="154"/>
      <c r="BU1335" s="154"/>
      <c r="BV1335" s="154"/>
    </row>
    <row r="1336" spans="1:74" x14ac:dyDescent="0.25">
      <c r="A1336" s="154"/>
      <c r="B1336" s="154"/>
      <c r="C1336" s="154"/>
      <c r="D1336" s="154"/>
      <c r="E1336" s="154"/>
      <c r="F1336" s="154"/>
      <c r="G1336" s="154"/>
      <c r="H1336" s="154"/>
      <c r="I1336" s="154"/>
      <c r="J1336" s="154"/>
      <c r="K1336" s="154"/>
      <c r="L1336" s="154"/>
      <c r="M1336" s="154"/>
      <c r="N1336" s="154"/>
      <c r="O1336" s="154"/>
      <c r="P1336" s="154"/>
      <c r="Q1336" s="154"/>
      <c r="R1336" s="154"/>
      <c r="S1336" s="154"/>
      <c r="T1336" s="154"/>
      <c r="U1336" s="154"/>
      <c r="V1336" s="154"/>
      <c r="W1336" s="154"/>
      <c r="X1336" s="154"/>
      <c r="Y1336" s="154"/>
      <c r="Z1336" s="154"/>
      <c r="AA1336" s="154"/>
      <c r="AB1336" s="154"/>
      <c r="AC1336" s="154"/>
      <c r="AD1336" s="154"/>
      <c r="AE1336" s="154"/>
      <c r="AF1336" s="154"/>
      <c r="AG1336" s="154"/>
      <c r="AH1336" s="154"/>
      <c r="AI1336" s="154"/>
      <c r="AJ1336" s="154"/>
      <c r="AK1336" s="154"/>
      <c r="AL1336" s="154"/>
      <c r="AM1336" s="154"/>
      <c r="AN1336" s="154"/>
      <c r="AO1336" s="154"/>
      <c r="AP1336" s="154"/>
      <c r="AQ1336" s="154"/>
      <c r="AR1336" s="154"/>
      <c r="AS1336" s="154"/>
      <c r="AT1336" s="154"/>
      <c r="AU1336" s="154"/>
      <c r="AV1336" s="154"/>
      <c r="AW1336" s="154"/>
      <c r="AX1336" s="154"/>
      <c r="AY1336" s="154"/>
      <c r="AZ1336" s="154"/>
      <c r="BA1336" s="154"/>
      <c r="BB1336" s="154"/>
      <c r="BC1336" s="154"/>
      <c r="BD1336" s="154"/>
      <c r="BE1336" s="154"/>
      <c r="BF1336" s="154"/>
      <c r="BG1336" s="154"/>
      <c r="BH1336" s="154"/>
      <c r="BI1336" s="154"/>
      <c r="BJ1336" s="154"/>
      <c r="BK1336" s="154"/>
      <c r="BL1336" s="154"/>
      <c r="BM1336" s="154"/>
      <c r="BN1336" s="154"/>
      <c r="BO1336" s="154"/>
      <c r="BP1336" s="154"/>
      <c r="BQ1336" s="154"/>
      <c r="BR1336" s="154"/>
      <c r="BS1336" s="154"/>
      <c r="BT1336" s="154"/>
      <c r="BU1336" s="154"/>
      <c r="BV1336" s="154"/>
    </row>
    <row r="1337" spans="1:74" x14ac:dyDescent="0.25">
      <c r="A1337" s="154"/>
      <c r="B1337" s="154"/>
      <c r="C1337" s="154"/>
      <c r="D1337" s="154"/>
      <c r="E1337" s="154"/>
      <c r="F1337" s="154"/>
      <c r="G1337" s="154"/>
      <c r="H1337" s="154"/>
      <c r="I1337" s="154"/>
      <c r="J1337" s="154"/>
      <c r="K1337" s="154"/>
      <c r="L1337" s="154"/>
      <c r="M1337" s="154"/>
      <c r="N1337" s="154"/>
      <c r="O1337" s="154"/>
      <c r="P1337" s="154"/>
      <c r="Q1337" s="154"/>
      <c r="R1337" s="154"/>
      <c r="S1337" s="154"/>
      <c r="T1337" s="154"/>
      <c r="U1337" s="154"/>
      <c r="V1337" s="154"/>
      <c r="W1337" s="154"/>
      <c r="X1337" s="154"/>
      <c r="Y1337" s="154"/>
      <c r="Z1337" s="154"/>
      <c r="AA1337" s="154"/>
      <c r="AB1337" s="154"/>
      <c r="AC1337" s="154"/>
      <c r="AD1337" s="154"/>
      <c r="AE1337" s="154"/>
      <c r="AF1337" s="154"/>
      <c r="AG1337" s="154"/>
      <c r="AH1337" s="154"/>
      <c r="AI1337" s="154"/>
      <c r="AJ1337" s="154"/>
      <c r="AK1337" s="154"/>
      <c r="AL1337" s="154"/>
      <c r="AM1337" s="154"/>
      <c r="AN1337" s="154"/>
      <c r="AO1337" s="154"/>
      <c r="AP1337" s="154"/>
      <c r="AQ1337" s="154"/>
      <c r="AR1337" s="154"/>
      <c r="AS1337" s="154"/>
      <c r="AT1337" s="154"/>
      <c r="AU1337" s="154"/>
      <c r="AV1337" s="154"/>
      <c r="AW1337" s="154"/>
      <c r="AX1337" s="154"/>
      <c r="AY1337" s="154"/>
      <c r="AZ1337" s="154"/>
      <c r="BA1337" s="154"/>
      <c r="BB1337" s="154"/>
      <c r="BC1337" s="154"/>
      <c r="BD1337" s="154"/>
      <c r="BE1337" s="154"/>
      <c r="BF1337" s="154"/>
      <c r="BG1337" s="154"/>
      <c r="BH1337" s="154"/>
      <c r="BI1337" s="154"/>
      <c r="BJ1337" s="154"/>
      <c r="BK1337" s="154"/>
      <c r="BL1337" s="154"/>
      <c r="BM1337" s="154"/>
      <c r="BN1337" s="154"/>
      <c r="BO1337" s="154"/>
      <c r="BP1337" s="154"/>
      <c r="BQ1337" s="154"/>
      <c r="BR1337" s="154"/>
      <c r="BS1337" s="154"/>
      <c r="BT1337" s="154"/>
      <c r="BU1337" s="154"/>
      <c r="BV1337" s="154"/>
    </row>
    <row r="1338" spans="1:74" x14ac:dyDescent="0.25">
      <c r="A1338" s="154"/>
      <c r="B1338" s="154"/>
      <c r="C1338" s="154"/>
      <c r="D1338" s="154"/>
      <c r="E1338" s="154"/>
      <c r="F1338" s="154"/>
      <c r="G1338" s="154"/>
      <c r="H1338" s="154"/>
      <c r="I1338" s="154"/>
      <c r="J1338" s="154"/>
      <c r="K1338" s="154"/>
      <c r="L1338" s="154"/>
      <c r="M1338" s="154"/>
      <c r="N1338" s="154"/>
      <c r="O1338" s="154"/>
      <c r="P1338" s="154"/>
      <c r="Q1338" s="154"/>
      <c r="R1338" s="154"/>
      <c r="S1338" s="154"/>
      <c r="T1338" s="154"/>
      <c r="U1338" s="154"/>
      <c r="V1338" s="154"/>
      <c r="W1338" s="154"/>
      <c r="X1338" s="154"/>
      <c r="Y1338" s="154"/>
      <c r="Z1338" s="154"/>
      <c r="AA1338" s="154"/>
      <c r="AB1338" s="154"/>
      <c r="AC1338" s="154"/>
      <c r="AD1338" s="154"/>
      <c r="AE1338" s="154"/>
      <c r="AF1338" s="154"/>
      <c r="AG1338" s="154"/>
      <c r="AH1338" s="154"/>
      <c r="AI1338" s="154"/>
      <c r="AJ1338" s="154"/>
      <c r="AK1338" s="154"/>
      <c r="AL1338" s="154"/>
      <c r="AM1338" s="154"/>
      <c r="AN1338" s="154"/>
      <c r="AO1338" s="154"/>
      <c r="AP1338" s="154"/>
      <c r="AQ1338" s="154"/>
      <c r="AR1338" s="154"/>
      <c r="AS1338" s="154"/>
      <c r="AT1338" s="154"/>
      <c r="AU1338" s="154"/>
      <c r="AV1338" s="154"/>
      <c r="AW1338" s="154"/>
      <c r="AX1338" s="154"/>
      <c r="AY1338" s="154"/>
      <c r="AZ1338" s="154"/>
      <c r="BA1338" s="154"/>
      <c r="BB1338" s="154"/>
      <c r="BC1338" s="154"/>
      <c r="BD1338" s="154"/>
      <c r="BE1338" s="154"/>
      <c r="BF1338" s="154"/>
      <c r="BG1338" s="154"/>
      <c r="BH1338" s="154"/>
      <c r="BI1338" s="154"/>
      <c r="BJ1338" s="154"/>
      <c r="BK1338" s="154"/>
      <c r="BL1338" s="154"/>
      <c r="BM1338" s="154"/>
      <c r="BN1338" s="154"/>
      <c r="BO1338" s="154"/>
      <c r="BP1338" s="154"/>
      <c r="BQ1338" s="154"/>
      <c r="BR1338" s="154"/>
      <c r="BS1338" s="154"/>
      <c r="BT1338" s="154"/>
      <c r="BU1338" s="154"/>
      <c r="BV1338" s="154"/>
    </row>
    <row r="1339" spans="1:74" x14ac:dyDescent="0.25">
      <c r="A1339" s="154"/>
      <c r="B1339" s="154"/>
      <c r="C1339" s="154"/>
      <c r="D1339" s="154"/>
      <c r="E1339" s="154"/>
      <c r="F1339" s="154"/>
      <c r="G1339" s="154"/>
      <c r="H1339" s="154"/>
      <c r="I1339" s="154"/>
      <c r="J1339" s="154"/>
      <c r="K1339" s="154"/>
      <c r="L1339" s="154"/>
      <c r="M1339" s="154"/>
      <c r="N1339" s="154"/>
      <c r="O1339" s="154"/>
      <c r="P1339" s="154"/>
      <c r="Q1339" s="154"/>
      <c r="R1339" s="154"/>
      <c r="S1339" s="154"/>
      <c r="T1339" s="154"/>
      <c r="U1339" s="154"/>
      <c r="V1339" s="154"/>
      <c r="W1339" s="154"/>
      <c r="X1339" s="154"/>
      <c r="Y1339" s="154"/>
      <c r="Z1339" s="154"/>
      <c r="AA1339" s="154"/>
      <c r="AB1339" s="154"/>
      <c r="AC1339" s="154"/>
      <c r="AD1339" s="154"/>
      <c r="AE1339" s="154"/>
      <c r="AF1339" s="154"/>
      <c r="AG1339" s="154"/>
      <c r="AH1339" s="154"/>
      <c r="AI1339" s="154"/>
      <c r="AJ1339" s="154"/>
      <c r="AK1339" s="154"/>
      <c r="AL1339" s="154"/>
      <c r="AM1339" s="154"/>
      <c r="AN1339" s="154"/>
      <c r="AO1339" s="154"/>
      <c r="AP1339" s="154"/>
      <c r="AQ1339" s="154"/>
      <c r="AR1339" s="154"/>
      <c r="AS1339" s="154"/>
      <c r="AT1339" s="154"/>
      <c r="AU1339" s="154"/>
      <c r="AV1339" s="154"/>
      <c r="AW1339" s="154"/>
      <c r="AX1339" s="154"/>
      <c r="AY1339" s="154"/>
      <c r="AZ1339" s="154"/>
      <c r="BA1339" s="154"/>
      <c r="BB1339" s="154"/>
      <c r="BC1339" s="154"/>
      <c r="BD1339" s="154"/>
      <c r="BE1339" s="154"/>
      <c r="BF1339" s="154"/>
      <c r="BG1339" s="154"/>
      <c r="BH1339" s="154"/>
      <c r="BI1339" s="154"/>
      <c r="BJ1339" s="154"/>
      <c r="BK1339" s="154"/>
      <c r="BL1339" s="154"/>
      <c r="BM1339" s="154"/>
      <c r="BN1339" s="154"/>
      <c r="BO1339" s="154"/>
      <c r="BP1339" s="154"/>
      <c r="BQ1339" s="154"/>
      <c r="BR1339" s="154"/>
      <c r="BS1339" s="154"/>
      <c r="BT1339" s="154"/>
      <c r="BU1339" s="154"/>
      <c r="BV1339" s="154"/>
    </row>
    <row r="1340" spans="1:74" x14ac:dyDescent="0.25">
      <c r="A1340" s="154"/>
      <c r="B1340" s="154"/>
      <c r="C1340" s="154"/>
      <c r="D1340" s="154"/>
      <c r="E1340" s="154"/>
      <c r="F1340" s="154"/>
      <c r="G1340" s="154"/>
      <c r="H1340" s="154"/>
      <c r="I1340" s="154"/>
      <c r="J1340" s="154"/>
      <c r="K1340" s="154"/>
      <c r="L1340" s="154"/>
      <c r="M1340" s="154"/>
      <c r="N1340" s="154"/>
      <c r="O1340" s="154"/>
      <c r="P1340" s="154"/>
      <c r="Q1340" s="154"/>
      <c r="R1340" s="154"/>
      <c r="S1340" s="154"/>
      <c r="T1340" s="154"/>
      <c r="U1340" s="154"/>
      <c r="V1340" s="154"/>
      <c r="W1340" s="154"/>
      <c r="X1340" s="154"/>
      <c r="Y1340" s="154"/>
      <c r="Z1340" s="154"/>
      <c r="AA1340" s="154"/>
      <c r="AB1340" s="154"/>
      <c r="AC1340" s="154"/>
      <c r="AD1340" s="154"/>
      <c r="AE1340" s="154"/>
      <c r="AF1340" s="154"/>
      <c r="AG1340" s="154"/>
      <c r="AH1340" s="154"/>
      <c r="AI1340" s="154"/>
      <c r="AJ1340" s="154"/>
      <c r="AK1340" s="154"/>
      <c r="AL1340" s="154"/>
      <c r="AM1340" s="154"/>
      <c r="AN1340" s="154"/>
      <c r="AO1340" s="154"/>
      <c r="AP1340" s="154"/>
      <c r="AQ1340" s="154"/>
      <c r="AR1340" s="154"/>
      <c r="AS1340" s="154"/>
      <c r="AT1340" s="154"/>
      <c r="AU1340" s="154"/>
      <c r="AV1340" s="154"/>
      <c r="AW1340" s="154"/>
      <c r="AX1340" s="154"/>
      <c r="AY1340" s="154"/>
      <c r="AZ1340" s="154"/>
      <c r="BA1340" s="154"/>
      <c r="BB1340" s="154"/>
      <c r="BC1340" s="154"/>
      <c r="BD1340" s="154"/>
      <c r="BE1340" s="154"/>
      <c r="BF1340" s="154"/>
      <c r="BG1340" s="154"/>
      <c r="BH1340" s="154"/>
      <c r="BI1340" s="154"/>
      <c r="BJ1340" s="154"/>
      <c r="BK1340" s="154"/>
      <c r="BL1340" s="154"/>
      <c r="BM1340" s="154"/>
      <c r="BN1340" s="154"/>
      <c r="BO1340" s="154"/>
      <c r="BP1340" s="154"/>
      <c r="BQ1340" s="154"/>
      <c r="BR1340" s="154"/>
      <c r="BS1340" s="154"/>
      <c r="BT1340" s="154"/>
      <c r="BU1340" s="154"/>
      <c r="BV1340" s="154"/>
    </row>
    <row r="1341" spans="1:74" x14ac:dyDescent="0.25">
      <c r="A1341" s="154"/>
      <c r="B1341" s="154"/>
      <c r="C1341" s="154"/>
      <c r="D1341" s="154"/>
      <c r="E1341" s="154"/>
      <c r="F1341" s="154"/>
      <c r="G1341" s="154"/>
      <c r="H1341" s="154"/>
      <c r="I1341" s="154"/>
      <c r="J1341" s="154"/>
      <c r="K1341" s="154"/>
      <c r="L1341" s="154"/>
      <c r="M1341" s="154"/>
      <c r="N1341" s="154"/>
      <c r="O1341" s="154"/>
      <c r="P1341" s="154"/>
      <c r="Q1341" s="154"/>
      <c r="R1341" s="154"/>
      <c r="S1341" s="154"/>
      <c r="T1341" s="154"/>
      <c r="U1341" s="154"/>
      <c r="V1341" s="154"/>
      <c r="W1341" s="154"/>
      <c r="X1341" s="154"/>
      <c r="Y1341" s="154"/>
      <c r="Z1341" s="154"/>
      <c r="AA1341" s="154"/>
      <c r="AB1341" s="154"/>
      <c r="AC1341" s="154"/>
      <c r="AD1341" s="154"/>
      <c r="AE1341" s="154"/>
      <c r="AF1341" s="154"/>
      <c r="AG1341" s="154"/>
      <c r="AH1341" s="154"/>
      <c r="AI1341" s="154"/>
      <c r="AJ1341" s="154"/>
      <c r="AK1341" s="154"/>
      <c r="AL1341" s="154"/>
      <c r="AM1341" s="154"/>
      <c r="AN1341" s="154"/>
      <c r="AO1341" s="154"/>
      <c r="AP1341" s="154"/>
      <c r="AQ1341" s="154"/>
      <c r="AR1341" s="154"/>
      <c r="AS1341" s="154"/>
      <c r="AT1341" s="154"/>
      <c r="AU1341" s="154"/>
      <c r="AV1341" s="154"/>
      <c r="AW1341" s="154"/>
      <c r="AX1341" s="154"/>
      <c r="AY1341" s="154"/>
      <c r="AZ1341" s="154"/>
      <c r="BA1341" s="154"/>
      <c r="BB1341" s="154"/>
      <c r="BC1341" s="154"/>
      <c r="BD1341" s="154"/>
      <c r="BE1341" s="154"/>
      <c r="BF1341" s="154"/>
      <c r="BG1341" s="154"/>
      <c r="BH1341" s="154"/>
      <c r="BI1341" s="154"/>
      <c r="BJ1341" s="154"/>
      <c r="BK1341" s="154"/>
      <c r="BL1341" s="154"/>
      <c r="BM1341" s="154"/>
      <c r="BN1341" s="154"/>
      <c r="BO1341" s="154"/>
      <c r="BP1341" s="154"/>
      <c r="BQ1341" s="154"/>
      <c r="BR1341" s="154"/>
      <c r="BS1341" s="154"/>
      <c r="BT1341" s="154"/>
      <c r="BU1341" s="154"/>
      <c r="BV1341" s="154"/>
    </row>
    <row r="1342" spans="1:74" x14ac:dyDescent="0.25">
      <c r="A1342" s="154"/>
      <c r="B1342" s="154"/>
      <c r="C1342" s="154"/>
      <c r="D1342" s="154"/>
      <c r="E1342" s="154"/>
      <c r="F1342" s="154"/>
      <c r="G1342" s="154"/>
      <c r="H1342" s="154"/>
      <c r="I1342" s="154"/>
      <c r="J1342" s="154"/>
      <c r="K1342" s="154"/>
      <c r="L1342" s="154"/>
      <c r="M1342" s="154"/>
      <c r="N1342" s="154"/>
      <c r="O1342" s="154"/>
      <c r="P1342" s="154"/>
      <c r="Q1342" s="154"/>
      <c r="R1342" s="154"/>
      <c r="S1342" s="154"/>
      <c r="T1342" s="154"/>
      <c r="U1342" s="154"/>
      <c r="V1342" s="154"/>
      <c r="W1342" s="154"/>
      <c r="X1342" s="154"/>
      <c r="Y1342" s="154"/>
      <c r="Z1342" s="154"/>
      <c r="AA1342" s="154"/>
      <c r="AB1342" s="154"/>
      <c r="AC1342" s="154"/>
      <c r="AD1342" s="154"/>
      <c r="AE1342" s="154"/>
      <c r="AF1342" s="154"/>
      <c r="AG1342" s="154"/>
      <c r="AH1342" s="154"/>
      <c r="AI1342" s="154"/>
      <c r="AJ1342" s="154"/>
      <c r="AK1342" s="154"/>
      <c r="AL1342" s="154"/>
      <c r="AM1342" s="154"/>
      <c r="AN1342" s="154"/>
      <c r="AO1342" s="154"/>
      <c r="AP1342" s="154"/>
      <c r="AQ1342" s="154"/>
      <c r="AR1342" s="154"/>
      <c r="AS1342" s="154"/>
      <c r="AT1342" s="154"/>
      <c r="AU1342" s="154"/>
      <c r="AV1342" s="154"/>
      <c r="AW1342" s="154"/>
      <c r="AX1342" s="154"/>
      <c r="AY1342" s="154"/>
      <c r="AZ1342" s="154"/>
      <c r="BA1342" s="154"/>
      <c r="BB1342" s="154"/>
      <c r="BC1342" s="154"/>
      <c r="BD1342" s="154"/>
      <c r="BE1342" s="154"/>
      <c r="BF1342" s="154"/>
      <c r="BG1342" s="154"/>
      <c r="BH1342" s="154"/>
      <c r="BI1342" s="154"/>
      <c r="BJ1342" s="154"/>
      <c r="BK1342" s="154"/>
      <c r="BL1342" s="154"/>
      <c r="BM1342" s="154"/>
      <c r="BN1342" s="154"/>
      <c r="BO1342" s="154"/>
      <c r="BP1342" s="154"/>
      <c r="BQ1342" s="154"/>
      <c r="BR1342" s="154"/>
      <c r="BS1342" s="154"/>
      <c r="BT1342" s="154"/>
      <c r="BU1342" s="154"/>
      <c r="BV1342" s="154"/>
    </row>
    <row r="1343" spans="1:74" x14ac:dyDescent="0.25">
      <c r="A1343" s="154"/>
      <c r="B1343" s="154"/>
      <c r="C1343" s="154"/>
      <c r="D1343" s="154"/>
      <c r="E1343" s="154"/>
      <c r="F1343" s="154"/>
      <c r="G1343" s="154"/>
      <c r="H1343" s="154"/>
      <c r="I1343" s="154"/>
      <c r="J1343" s="154"/>
      <c r="K1343" s="154"/>
      <c r="L1343" s="154"/>
      <c r="M1343" s="154"/>
      <c r="N1343" s="154"/>
      <c r="O1343" s="154"/>
      <c r="P1343" s="154"/>
      <c r="Q1343" s="154"/>
      <c r="R1343" s="154"/>
      <c r="S1343" s="154"/>
      <c r="T1343" s="154"/>
      <c r="U1343" s="154"/>
      <c r="V1343" s="154"/>
      <c r="W1343" s="154"/>
      <c r="X1343" s="154"/>
      <c r="Y1343" s="154"/>
      <c r="Z1343" s="154"/>
      <c r="AA1343" s="154"/>
      <c r="AB1343" s="154"/>
      <c r="AC1343" s="154"/>
      <c r="AD1343" s="154"/>
      <c r="AE1343" s="154"/>
      <c r="AF1343" s="154"/>
      <c r="AG1343" s="154"/>
      <c r="AH1343" s="154"/>
      <c r="AI1343" s="154"/>
      <c r="AJ1343" s="154"/>
      <c r="AK1343" s="154"/>
      <c r="AL1343" s="154"/>
      <c r="AM1343" s="154"/>
      <c r="AN1343" s="154"/>
      <c r="AO1343" s="154"/>
      <c r="AP1343" s="154"/>
      <c r="AQ1343" s="154"/>
      <c r="AR1343" s="154"/>
      <c r="AS1343" s="154"/>
      <c r="AT1343" s="154"/>
      <c r="AU1343" s="154"/>
      <c r="AV1343" s="154"/>
      <c r="AW1343" s="154"/>
      <c r="AX1343" s="154"/>
      <c r="AY1343" s="154"/>
      <c r="AZ1343" s="154"/>
      <c r="BA1343" s="154"/>
      <c r="BB1343" s="154"/>
      <c r="BC1343" s="154"/>
      <c r="BD1343" s="154"/>
      <c r="BE1343" s="154"/>
      <c r="BF1343" s="154"/>
      <c r="BG1343" s="154"/>
      <c r="BH1343" s="154"/>
      <c r="BI1343" s="154"/>
      <c r="BJ1343" s="154"/>
      <c r="BK1343" s="154"/>
      <c r="BL1343" s="154"/>
      <c r="BM1343" s="154"/>
      <c r="BN1343" s="154"/>
      <c r="BO1343" s="154"/>
      <c r="BP1343" s="154"/>
      <c r="BQ1343" s="154"/>
      <c r="BR1343" s="154"/>
      <c r="BS1343" s="154"/>
      <c r="BT1343" s="154"/>
      <c r="BU1343" s="154"/>
      <c r="BV1343" s="154"/>
    </row>
    <row r="1344" spans="1:74" x14ac:dyDescent="0.25">
      <c r="A1344" s="154"/>
      <c r="B1344" s="154"/>
      <c r="C1344" s="154"/>
      <c r="D1344" s="154"/>
      <c r="E1344" s="154"/>
      <c r="F1344" s="154"/>
      <c r="G1344" s="154"/>
      <c r="H1344" s="154"/>
      <c r="I1344" s="154"/>
      <c r="J1344" s="154"/>
      <c r="K1344" s="154"/>
      <c r="L1344" s="154"/>
      <c r="M1344" s="154"/>
      <c r="N1344" s="154"/>
      <c r="O1344" s="154"/>
      <c r="P1344" s="154"/>
      <c r="Q1344" s="154"/>
      <c r="R1344" s="154"/>
      <c r="S1344" s="154"/>
      <c r="T1344" s="154"/>
      <c r="U1344" s="154"/>
      <c r="V1344" s="154"/>
      <c r="W1344" s="154"/>
      <c r="X1344" s="154"/>
      <c r="Y1344" s="154"/>
      <c r="Z1344" s="154"/>
      <c r="AA1344" s="154"/>
      <c r="AB1344" s="154"/>
      <c r="AC1344" s="154"/>
      <c r="AD1344" s="154"/>
      <c r="AE1344" s="154"/>
      <c r="AF1344" s="154"/>
      <c r="AG1344" s="154"/>
      <c r="AH1344" s="154"/>
      <c r="AI1344" s="154"/>
      <c r="AJ1344" s="154"/>
      <c r="AK1344" s="154"/>
      <c r="AL1344" s="154"/>
      <c r="AM1344" s="154"/>
      <c r="AN1344" s="154"/>
      <c r="AO1344" s="154"/>
      <c r="AP1344" s="154"/>
      <c r="AQ1344" s="154"/>
      <c r="AR1344" s="154"/>
      <c r="AS1344" s="154"/>
      <c r="AT1344" s="154"/>
      <c r="AU1344" s="154"/>
      <c r="AV1344" s="154"/>
      <c r="AW1344" s="154"/>
      <c r="AX1344" s="154"/>
      <c r="AY1344" s="154"/>
      <c r="AZ1344" s="154"/>
      <c r="BA1344" s="154"/>
      <c r="BB1344" s="154"/>
      <c r="BC1344" s="154"/>
      <c r="BD1344" s="154"/>
      <c r="BE1344" s="154"/>
      <c r="BF1344" s="154"/>
      <c r="BG1344" s="154"/>
      <c r="BH1344" s="154"/>
      <c r="BI1344" s="154"/>
      <c r="BJ1344" s="154"/>
      <c r="BK1344" s="154"/>
      <c r="BL1344" s="154"/>
      <c r="BM1344" s="154"/>
      <c r="BN1344" s="154"/>
      <c r="BO1344" s="154"/>
      <c r="BP1344" s="154"/>
      <c r="BQ1344" s="154"/>
      <c r="BR1344" s="154"/>
      <c r="BS1344" s="154"/>
      <c r="BT1344" s="154"/>
      <c r="BU1344" s="154"/>
      <c r="BV1344" s="154"/>
    </row>
    <row r="1345" spans="1:74" x14ac:dyDescent="0.25">
      <c r="A1345" s="154"/>
      <c r="B1345" s="154"/>
      <c r="C1345" s="154"/>
      <c r="D1345" s="154"/>
      <c r="E1345" s="154"/>
      <c r="F1345" s="154"/>
      <c r="G1345" s="154"/>
      <c r="H1345" s="154"/>
      <c r="I1345" s="154"/>
      <c r="J1345" s="154"/>
      <c r="K1345" s="154"/>
      <c r="L1345" s="154"/>
      <c r="M1345" s="154"/>
      <c r="N1345" s="154"/>
      <c r="O1345" s="154"/>
      <c r="P1345" s="154"/>
      <c r="Q1345" s="154"/>
      <c r="R1345" s="154"/>
      <c r="S1345" s="154"/>
      <c r="T1345" s="154"/>
      <c r="U1345" s="154"/>
      <c r="V1345" s="154"/>
      <c r="W1345" s="154"/>
      <c r="X1345" s="154"/>
      <c r="Y1345" s="154"/>
      <c r="Z1345" s="154"/>
      <c r="AA1345" s="154"/>
      <c r="AB1345" s="154"/>
      <c r="AC1345" s="154"/>
      <c r="AD1345" s="154"/>
      <c r="AE1345" s="154"/>
      <c r="AF1345" s="154"/>
      <c r="AG1345" s="154"/>
      <c r="AH1345" s="154"/>
      <c r="AI1345" s="154"/>
      <c r="AJ1345" s="154"/>
      <c r="AK1345" s="154"/>
      <c r="AL1345" s="154"/>
      <c r="AM1345" s="154"/>
      <c r="AN1345" s="154"/>
      <c r="AO1345" s="154"/>
      <c r="AP1345" s="154"/>
      <c r="AQ1345" s="154"/>
      <c r="AR1345" s="154"/>
      <c r="AS1345" s="154"/>
      <c r="AT1345" s="154"/>
      <c r="AU1345" s="154"/>
      <c r="AV1345" s="154"/>
      <c r="AW1345" s="154"/>
      <c r="AX1345" s="154"/>
      <c r="AY1345" s="154"/>
      <c r="AZ1345" s="154"/>
      <c r="BA1345" s="154"/>
      <c r="BB1345" s="154"/>
      <c r="BC1345" s="154"/>
      <c r="BD1345" s="154"/>
      <c r="BE1345" s="154"/>
      <c r="BF1345" s="154"/>
      <c r="BG1345" s="154"/>
      <c r="BH1345" s="154"/>
      <c r="BI1345" s="154"/>
      <c r="BJ1345" s="154"/>
      <c r="BK1345" s="154"/>
      <c r="BL1345" s="154"/>
      <c r="BM1345" s="154"/>
      <c r="BN1345" s="154"/>
      <c r="BO1345" s="154"/>
      <c r="BP1345" s="154"/>
      <c r="BQ1345" s="154"/>
      <c r="BR1345" s="154"/>
      <c r="BS1345" s="154"/>
      <c r="BT1345" s="154"/>
      <c r="BU1345" s="154"/>
      <c r="BV1345" s="154"/>
    </row>
    <row r="1346" spans="1:74" x14ac:dyDescent="0.25">
      <c r="A1346" s="154"/>
      <c r="B1346" s="154"/>
      <c r="C1346" s="154"/>
      <c r="D1346" s="154"/>
      <c r="E1346" s="154"/>
      <c r="F1346" s="154"/>
      <c r="G1346" s="154"/>
      <c r="H1346" s="154"/>
      <c r="I1346" s="154"/>
      <c r="J1346" s="154"/>
      <c r="K1346" s="154"/>
      <c r="L1346" s="154"/>
      <c r="M1346" s="154"/>
      <c r="N1346" s="154"/>
      <c r="O1346" s="154"/>
      <c r="P1346" s="154"/>
      <c r="Q1346" s="154"/>
      <c r="R1346" s="154"/>
      <c r="S1346" s="154"/>
      <c r="T1346" s="154"/>
      <c r="U1346" s="154"/>
      <c r="V1346" s="154"/>
      <c r="W1346" s="154"/>
      <c r="X1346" s="154"/>
      <c r="Y1346" s="154"/>
      <c r="Z1346" s="154"/>
      <c r="AA1346" s="154"/>
      <c r="AB1346" s="154"/>
      <c r="AC1346" s="154"/>
      <c r="AD1346" s="154"/>
      <c r="AE1346" s="154"/>
      <c r="AF1346" s="154"/>
      <c r="AG1346" s="154"/>
      <c r="AH1346" s="154"/>
      <c r="AI1346" s="154"/>
      <c r="AJ1346" s="154"/>
      <c r="AK1346" s="154"/>
      <c r="AL1346" s="154"/>
      <c r="AM1346" s="154"/>
      <c r="AN1346" s="154"/>
      <c r="AO1346" s="154"/>
      <c r="AP1346" s="154"/>
      <c r="AQ1346" s="154"/>
      <c r="AR1346" s="154"/>
      <c r="AS1346" s="154"/>
      <c r="AT1346" s="154"/>
      <c r="AU1346" s="154"/>
      <c r="AV1346" s="154"/>
      <c r="AW1346" s="154"/>
      <c r="AX1346" s="154"/>
      <c r="AY1346" s="154"/>
      <c r="AZ1346" s="154"/>
      <c r="BA1346" s="154"/>
      <c r="BB1346" s="154"/>
      <c r="BC1346" s="154"/>
      <c r="BD1346" s="154"/>
      <c r="BE1346" s="154"/>
      <c r="BF1346" s="154"/>
      <c r="BG1346" s="154"/>
      <c r="BH1346" s="154"/>
      <c r="BI1346" s="154"/>
      <c r="BJ1346" s="154"/>
      <c r="BK1346" s="154"/>
      <c r="BL1346" s="154"/>
      <c r="BM1346" s="154"/>
      <c r="BN1346" s="154"/>
      <c r="BO1346" s="154"/>
      <c r="BP1346" s="154"/>
      <c r="BQ1346" s="154"/>
      <c r="BR1346" s="154"/>
      <c r="BS1346" s="154"/>
      <c r="BT1346" s="154"/>
      <c r="BU1346" s="154"/>
      <c r="BV1346" s="154"/>
    </row>
    <row r="1347" spans="1:74" x14ac:dyDescent="0.25">
      <c r="A1347" s="154"/>
      <c r="B1347" s="154"/>
      <c r="C1347" s="154"/>
      <c r="D1347" s="154"/>
      <c r="E1347" s="154"/>
      <c r="F1347" s="154"/>
      <c r="G1347" s="154"/>
      <c r="H1347" s="154"/>
      <c r="I1347" s="154"/>
      <c r="J1347" s="154"/>
      <c r="K1347" s="154"/>
      <c r="L1347" s="154"/>
      <c r="M1347" s="154"/>
      <c r="N1347" s="154"/>
      <c r="O1347" s="154"/>
      <c r="P1347" s="154"/>
      <c r="Q1347" s="154"/>
      <c r="R1347" s="154"/>
      <c r="S1347" s="154"/>
      <c r="T1347" s="154"/>
      <c r="U1347" s="154"/>
      <c r="V1347" s="154"/>
      <c r="W1347" s="154"/>
      <c r="X1347" s="154"/>
      <c r="Y1347" s="154"/>
      <c r="Z1347" s="154"/>
      <c r="AA1347" s="154"/>
      <c r="AB1347" s="154"/>
      <c r="AC1347" s="154"/>
      <c r="AD1347" s="154"/>
      <c r="AE1347" s="154"/>
      <c r="AF1347" s="154"/>
      <c r="AG1347" s="154"/>
      <c r="AH1347" s="154"/>
      <c r="AI1347" s="154"/>
      <c r="AJ1347" s="154"/>
      <c r="AK1347" s="154"/>
      <c r="AL1347" s="154"/>
      <c r="AM1347" s="154"/>
      <c r="AN1347" s="154"/>
      <c r="AO1347" s="154"/>
      <c r="AP1347" s="154"/>
      <c r="AQ1347" s="154"/>
      <c r="AR1347" s="154"/>
      <c r="AS1347" s="154"/>
      <c r="AT1347" s="154"/>
      <c r="AU1347" s="154"/>
      <c r="AV1347" s="154"/>
      <c r="AW1347" s="154"/>
      <c r="AX1347" s="154"/>
      <c r="AY1347" s="154"/>
      <c r="AZ1347" s="154"/>
      <c r="BA1347" s="154"/>
      <c r="BB1347" s="154"/>
      <c r="BC1347" s="154"/>
      <c r="BD1347" s="154"/>
      <c r="BE1347" s="154"/>
      <c r="BF1347" s="154"/>
      <c r="BG1347" s="154"/>
      <c r="BH1347" s="154"/>
      <c r="BI1347" s="154"/>
      <c r="BJ1347" s="154"/>
      <c r="BK1347" s="154"/>
      <c r="BL1347" s="154"/>
      <c r="BM1347" s="154"/>
      <c r="BN1347" s="154"/>
      <c r="BO1347" s="154"/>
      <c r="BP1347" s="154"/>
      <c r="BQ1347" s="154"/>
      <c r="BR1347" s="154"/>
      <c r="BS1347" s="154"/>
      <c r="BT1347" s="154"/>
      <c r="BU1347" s="154"/>
      <c r="BV1347" s="154"/>
    </row>
    <row r="1348" spans="1:74" x14ac:dyDescent="0.25">
      <c r="A1348" s="154"/>
      <c r="B1348" s="154"/>
      <c r="C1348" s="154"/>
      <c r="D1348" s="154"/>
      <c r="E1348" s="154"/>
      <c r="F1348" s="154"/>
      <c r="G1348" s="154"/>
      <c r="H1348" s="154"/>
      <c r="I1348" s="154"/>
      <c r="J1348" s="154"/>
      <c r="K1348" s="154"/>
      <c r="L1348" s="154"/>
      <c r="M1348" s="154"/>
      <c r="N1348" s="154"/>
      <c r="O1348" s="154"/>
      <c r="P1348" s="154"/>
      <c r="Q1348" s="154"/>
      <c r="R1348" s="154"/>
      <c r="S1348" s="154"/>
      <c r="T1348" s="154"/>
      <c r="U1348" s="154"/>
      <c r="V1348" s="154"/>
      <c r="W1348" s="154"/>
      <c r="X1348" s="154"/>
      <c r="Y1348" s="154"/>
      <c r="Z1348" s="154"/>
      <c r="AA1348" s="154"/>
      <c r="AB1348" s="154"/>
      <c r="AC1348" s="154"/>
      <c r="AD1348" s="154"/>
      <c r="AE1348" s="154"/>
      <c r="AF1348" s="154"/>
      <c r="AG1348" s="154"/>
      <c r="AH1348" s="154"/>
      <c r="AI1348" s="154"/>
      <c r="AJ1348" s="154"/>
      <c r="AK1348" s="154"/>
      <c r="AL1348" s="154"/>
      <c r="AM1348" s="154"/>
      <c r="AN1348" s="154"/>
      <c r="AO1348" s="154"/>
      <c r="AP1348" s="154"/>
      <c r="AQ1348" s="154"/>
      <c r="AR1348" s="154"/>
      <c r="AS1348" s="154"/>
      <c r="AT1348" s="154"/>
      <c r="AU1348" s="154"/>
      <c r="AV1348" s="154"/>
      <c r="AW1348" s="154"/>
      <c r="AX1348" s="154"/>
      <c r="AY1348" s="154"/>
      <c r="AZ1348" s="154"/>
      <c r="BA1348" s="154"/>
      <c r="BB1348" s="154"/>
      <c r="BC1348" s="154"/>
      <c r="BD1348" s="154"/>
      <c r="BE1348" s="154"/>
      <c r="BF1348" s="154"/>
      <c r="BG1348" s="154"/>
      <c r="BH1348" s="154"/>
      <c r="BI1348" s="154"/>
      <c r="BJ1348" s="154"/>
      <c r="BK1348" s="154"/>
      <c r="BL1348" s="154"/>
      <c r="BM1348" s="154"/>
      <c r="BN1348" s="154"/>
      <c r="BO1348" s="154"/>
      <c r="BP1348" s="154"/>
      <c r="BQ1348" s="154"/>
      <c r="BR1348" s="154"/>
      <c r="BS1348" s="154"/>
      <c r="BT1348" s="154"/>
      <c r="BU1348" s="154"/>
      <c r="BV1348" s="154"/>
    </row>
    <row r="1349" spans="1:74" x14ac:dyDescent="0.25">
      <c r="A1349" s="154"/>
      <c r="B1349" s="154"/>
      <c r="C1349" s="154"/>
      <c r="D1349" s="154"/>
      <c r="E1349" s="154"/>
      <c r="F1349" s="154"/>
      <c r="G1349" s="154"/>
      <c r="H1349" s="154"/>
      <c r="I1349" s="154"/>
      <c r="J1349" s="154"/>
      <c r="K1349" s="154"/>
      <c r="L1349" s="154"/>
      <c r="M1349" s="154"/>
      <c r="N1349" s="154"/>
      <c r="O1349" s="154"/>
      <c r="P1349" s="154"/>
      <c r="Q1349" s="154"/>
      <c r="R1349" s="154"/>
      <c r="S1349" s="154"/>
      <c r="T1349" s="154"/>
      <c r="U1349" s="154"/>
      <c r="V1349" s="154"/>
      <c r="W1349" s="154"/>
      <c r="X1349" s="154"/>
      <c r="Y1349" s="154"/>
      <c r="Z1349" s="154"/>
      <c r="AA1349" s="154"/>
      <c r="AB1349" s="154"/>
      <c r="AC1349" s="154"/>
      <c r="AD1349" s="154"/>
      <c r="AE1349" s="154"/>
      <c r="AF1349" s="154"/>
      <c r="AG1349" s="154"/>
      <c r="AH1349" s="154"/>
      <c r="AI1349" s="154"/>
      <c r="AJ1349" s="154"/>
      <c r="AK1349" s="154"/>
      <c r="AL1349" s="154"/>
      <c r="AM1349" s="154"/>
      <c r="AN1349" s="154"/>
      <c r="AO1349" s="154"/>
      <c r="AP1349" s="154"/>
      <c r="AQ1349" s="154"/>
      <c r="AR1349" s="154"/>
      <c r="AS1349" s="154"/>
      <c r="AT1349" s="154"/>
      <c r="AU1349" s="154"/>
      <c r="AV1349" s="154"/>
      <c r="AW1349" s="154"/>
      <c r="AX1349" s="154"/>
      <c r="AY1349" s="154"/>
      <c r="AZ1349" s="154"/>
      <c r="BA1349" s="154"/>
      <c r="BB1349" s="154"/>
      <c r="BC1349" s="154"/>
      <c r="BD1349" s="154"/>
      <c r="BE1349" s="154"/>
      <c r="BF1349" s="154"/>
      <c r="BG1349" s="154"/>
      <c r="BH1349" s="154"/>
      <c r="BI1349" s="154"/>
      <c r="BJ1349" s="154"/>
      <c r="BK1349" s="154"/>
      <c r="BL1349" s="154"/>
      <c r="BM1349" s="154"/>
      <c r="BN1349" s="154"/>
      <c r="BO1349" s="154"/>
      <c r="BP1349" s="154"/>
      <c r="BQ1349" s="154"/>
      <c r="BR1349" s="154"/>
      <c r="BS1349" s="154"/>
      <c r="BT1349" s="154"/>
      <c r="BU1349" s="154"/>
      <c r="BV1349" s="154"/>
    </row>
    <row r="1350" spans="1:74" x14ac:dyDescent="0.25">
      <c r="A1350" s="154"/>
      <c r="B1350" s="154"/>
      <c r="C1350" s="154"/>
      <c r="D1350" s="154"/>
      <c r="E1350" s="154"/>
      <c r="F1350" s="154"/>
      <c r="G1350" s="154"/>
      <c r="H1350" s="154"/>
      <c r="I1350" s="154"/>
      <c r="J1350" s="154"/>
      <c r="K1350" s="154"/>
      <c r="L1350" s="154"/>
      <c r="M1350" s="154"/>
      <c r="N1350" s="154"/>
      <c r="O1350" s="154"/>
      <c r="P1350" s="154"/>
      <c r="Q1350" s="154"/>
      <c r="R1350" s="154"/>
      <c r="S1350" s="154"/>
      <c r="T1350" s="154"/>
      <c r="U1350" s="154"/>
      <c r="V1350" s="154"/>
      <c r="W1350" s="154"/>
      <c r="X1350" s="154"/>
      <c r="Y1350" s="154"/>
      <c r="Z1350" s="154"/>
      <c r="AA1350" s="154"/>
      <c r="AB1350" s="154"/>
      <c r="AC1350" s="154"/>
      <c r="AD1350" s="154"/>
      <c r="AE1350" s="154"/>
      <c r="AF1350" s="154"/>
      <c r="AG1350" s="154"/>
      <c r="AH1350" s="154"/>
      <c r="AI1350" s="154"/>
      <c r="AJ1350" s="154"/>
      <c r="AK1350" s="154"/>
      <c r="AL1350" s="154"/>
      <c r="AM1350" s="154"/>
      <c r="AN1350" s="154"/>
      <c r="AO1350" s="154"/>
      <c r="AP1350" s="154"/>
      <c r="AQ1350" s="154"/>
      <c r="AR1350" s="154"/>
      <c r="AS1350" s="154"/>
      <c r="AT1350" s="154"/>
      <c r="AU1350" s="154"/>
      <c r="AV1350" s="154"/>
      <c r="AW1350" s="154"/>
      <c r="AX1350" s="154"/>
      <c r="AY1350" s="154"/>
      <c r="AZ1350" s="154"/>
      <c r="BA1350" s="154"/>
      <c r="BB1350" s="154"/>
      <c r="BC1350" s="154"/>
      <c r="BD1350" s="154"/>
      <c r="BE1350" s="154"/>
      <c r="BF1350" s="154"/>
      <c r="BG1350" s="154"/>
      <c r="BH1350" s="154"/>
      <c r="BI1350" s="154"/>
      <c r="BJ1350" s="154"/>
      <c r="BK1350" s="154"/>
      <c r="BL1350" s="154"/>
      <c r="BM1350" s="154"/>
      <c r="BN1350" s="154"/>
      <c r="BO1350" s="154"/>
      <c r="BP1350" s="154"/>
      <c r="BQ1350" s="154"/>
      <c r="BR1350" s="154"/>
      <c r="BS1350" s="154"/>
      <c r="BT1350" s="154"/>
      <c r="BU1350" s="154"/>
      <c r="BV1350" s="154"/>
    </row>
    <row r="1351" spans="1:74" x14ac:dyDescent="0.25">
      <c r="A1351" s="154"/>
      <c r="B1351" s="154"/>
      <c r="C1351" s="154"/>
      <c r="D1351" s="154"/>
      <c r="E1351" s="154"/>
      <c r="F1351" s="154"/>
      <c r="G1351" s="154"/>
      <c r="H1351" s="154"/>
      <c r="I1351" s="154"/>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AN1351" s="154"/>
      <c r="AO1351" s="154"/>
      <c r="AP1351" s="154"/>
      <c r="AQ1351" s="154"/>
      <c r="AR1351" s="154"/>
      <c r="AS1351" s="154"/>
      <c r="AT1351" s="154"/>
      <c r="AU1351" s="154"/>
      <c r="AV1351" s="154"/>
      <c r="AW1351" s="154"/>
      <c r="AX1351" s="154"/>
      <c r="AY1351" s="154"/>
      <c r="AZ1351" s="154"/>
      <c r="BA1351" s="154"/>
      <c r="BB1351" s="154"/>
      <c r="BC1351" s="154"/>
      <c r="BD1351" s="154"/>
      <c r="BE1351" s="154"/>
      <c r="BF1351" s="154"/>
      <c r="BG1351" s="154"/>
      <c r="BH1351" s="154"/>
      <c r="BI1351" s="154"/>
      <c r="BJ1351" s="154"/>
      <c r="BK1351" s="154"/>
      <c r="BL1351" s="154"/>
      <c r="BM1351" s="154"/>
      <c r="BN1351" s="154"/>
      <c r="BO1351" s="154"/>
      <c r="BP1351" s="154"/>
      <c r="BQ1351" s="154"/>
      <c r="BR1351" s="154"/>
      <c r="BS1351" s="154"/>
      <c r="BT1351" s="154"/>
      <c r="BU1351" s="154"/>
      <c r="BV1351" s="154"/>
    </row>
    <row r="1352" spans="1:74" x14ac:dyDescent="0.25">
      <c r="A1352" s="154"/>
      <c r="B1352" s="154"/>
      <c r="C1352" s="154"/>
      <c r="D1352" s="154"/>
      <c r="E1352" s="154"/>
      <c r="F1352" s="154"/>
      <c r="G1352" s="154"/>
      <c r="H1352" s="154"/>
      <c r="I1352" s="154"/>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AN1352" s="154"/>
      <c r="AO1352" s="154"/>
      <c r="AP1352" s="154"/>
      <c r="AQ1352" s="154"/>
      <c r="AR1352" s="154"/>
      <c r="AS1352" s="154"/>
      <c r="AT1352" s="154"/>
      <c r="AU1352" s="154"/>
      <c r="AV1352" s="154"/>
      <c r="AW1352" s="154"/>
      <c r="AX1352" s="154"/>
      <c r="AY1352" s="154"/>
      <c r="AZ1352" s="154"/>
      <c r="BA1352" s="154"/>
      <c r="BB1352" s="154"/>
      <c r="BC1352" s="154"/>
      <c r="BD1352" s="154"/>
      <c r="BE1352" s="154"/>
      <c r="BF1352" s="154"/>
      <c r="BG1352" s="154"/>
      <c r="BH1352" s="154"/>
      <c r="BI1352" s="154"/>
      <c r="BJ1352" s="154"/>
      <c r="BK1352" s="154"/>
      <c r="BL1352" s="154"/>
      <c r="BM1352" s="154"/>
      <c r="BN1352" s="154"/>
      <c r="BO1352" s="154"/>
      <c r="BP1352" s="154"/>
      <c r="BQ1352" s="154"/>
      <c r="BR1352" s="154"/>
      <c r="BS1352" s="154"/>
      <c r="BT1352" s="154"/>
      <c r="BU1352" s="154"/>
      <c r="BV1352" s="154"/>
    </row>
    <row r="1353" spans="1:74" x14ac:dyDescent="0.25">
      <c r="A1353" s="154"/>
      <c r="B1353" s="154"/>
      <c r="C1353" s="154"/>
      <c r="D1353" s="154"/>
      <c r="E1353" s="154"/>
      <c r="F1353" s="154"/>
      <c r="G1353" s="154"/>
      <c r="H1353" s="154"/>
      <c r="I1353" s="154"/>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AN1353" s="154"/>
      <c r="AO1353" s="154"/>
      <c r="AP1353" s="154"/>
      <c r="AQ1353" s="154"/>
      <c r="AR1353" s="154"/>
      <c r="AS1353" s="154"/>
      <c r="AT1353" s="154"/>
      <c r="AU1353" s="154"/>
      <c r="AV1353" s="154"/>
      <c r="AW1353" s="154"/>
      <c r="AX1353" s="154"/>
      <c r="AY1353" s="154"/>
      <c r="AZ1353" s="154"/>
      <c r="BA1353" s="154"/>
      <c r="BB1353" s="154"/>
      <c r="BC1353" s="154"/>
      <c r="BD1353" s="154"/>
      <c r="BE1353" s="154"/>
      <c r="BF1353" s="154"/>
      <c r="BG1353" s="154"/>
      <c r="BH1353" s="154"/>
      <c r="BI1353" s="154"/>
      <c r="BJ1353" s="154"/>
      <c r="BK1353" s="154"/>
      <c r="BL1353" s="154"/>
      <c r="BM1353" s="154"/>
      <c r="BN1353" s="154"/>
      <c r="BO1353" s="154"/>
      <c r="BP1353" s="154"/>
      <c r="BQ1353" s="154"/>
      <c r="BR1353" s="154"/>
      <c r="BS1353" s="154"/>
      <c r="BT1353" s="154"/>
      <c r="BU1353" s="154"/>
      <c r="BV1353" s="154"/>
    </row>
    <row r="1354" spans="1:74" x14ac:dyDescent="0.25">
      <c r="A1354" s="154"/>
      <c r="B1354" s="154"/>
      <c r="C1354" s="154"/>
      <c r="D1354" s="154"/>
      <c r="E1354" s="154"/>
      <c r="F1354" s="154"/>
      <c r="G1354" s="154"/>
      <c r="H1354" s="154"/>
      <c r="I1354" s="154"/>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AN1354" s="154"/>
      <c r="AO1354" s="154"/>
      <c r="AP1354" s="154"/>
      <c r="AQ1354" s="154"/>
      <c r="AR1354" s="154"/>
      <c r="AS1354" s="154"/>
      <c r="AT1354" s="154"/>
      <c r="AU1354" s="154"/>
      <c r="AV1354" s="154"/>
      <c r="AW1354" s="154"/>
      <c r="AX1354" s="154"/>
      <c r="AY1354" s="154"/>
      <c r="AZ1354" s="154"/>
      <c r="BA1354" s="154"/>
      <c r="BB1354" s="154"/>
      <c r="BC1354" s="154"/>
      <c r="BD1354" s="154"/>
      <c r="BE1354" s="154"/>
      <c r="BF1354" s="154"/>
      <c r="BG1354" s="154"/>
      <c r="BH1354" s="154"/>
      <c r="BI1354" s="154"/>
      <c r="BJ1354" s="154"/>
      <c r="BK1354" s="154"/>
      <c r="BL1354" s="154"/>
      <c r="BM1354" s="154"/>
      <c r="BN1354" s="154"/>
      <c r="BO1354" s="154"/>
      <c r="BP1354" s="154"/>
      <c r="BQ1354" s="154"/>
      <c r="BR1354" s="154"/>
      <c r="BS1354" s="154"/>
      <c r="BT1354" s="154"/>
      <c r="BU1354" s="154"/>
      <c r="BV1354" s="154"/>
    </row>
    <row r="1355" spans="1:74" x14ac:dyDescent="0.25">
      <c r="A1355" s="154"/>
      <c r="B1355" s="154"/>
      <c r="C1355" s="154"/>
      <c r="D1355" s="154"/>
      <c r="E1355" s="154"/>
      <c r="F1355" s="154"/>
      <c r="G1355" s="154"/>
      <c r="H1355" s="154"/>
      <c r="I1355" s="154"/>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AN1355" s="154"/>
      <c r="AO1355" s="154"/>
      <c r="AP1355" s="154"/>
      <c r="AQ1355" s="154"/>
      <c r="AR1355" s="154"/>
      <c r="AS1355" s="154"/>
      <c r="AT1355" s="154"/>
      <c r="AU1355" s="154"/>
      <c r="AV1355" s="154"/>
      <c r="AW1355" s="154"/>
      <c r="AX1355" s="154"/>
      <c r="AY1355" s="154"/>
      <c r="AZ1355" s="154"/>
      <c r="BA1355" s="154"/>
      <c r="BB1355" s="154"/>
      <c r="BC1355" s="154"/>
      <c r="BD1355" s="154"/>
      <c r="BE1355" s="154"/>
      <c r="BF1355" s="154"/>
      <c r="BG1355" s="154"/>
      <c r="BH1355" s="154"/>
      <c r="BI1355" s="154"/>
      <c r="BJ1355" s="154"/>
      <c r="BK1355" s="154"/>
      <c r="BL1355" s="154"/>
      <c r="BM1355" s="154"/>
      <c r="BN1355" s="154"/>
      <c r="BO1355" s="154"/>
      <c r="BP1355" s="154"/>
      <c r="BQ1355" s="154"/>
      <c r="BR1355" s="154"/>
      <c r="BS1355" s="154"/>
      <c r="BT1355" s="154"/>
      <c r="BU1355" s="154"/>
      <c r="BV1355" s="154"/>
    </row>
    <row r="1356" spans="1:74" x14ac:dyDescent="0.25">
      <c r="A1356" s="154"/>
      <c r="B1356" s="154"/>
      <c r="C1356" s="154"/>
      <c r="D1356" s="154"/>
      <c r="E1356" s="154"/>
      <c r="F1356" s="154"/>
      <c r="G1356" s="154"/>
      <c r="H1356" s="154"/>
      <c r="I1356" s="154"/>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AN1356" s="154"/>
      <c r="AO1356" s="154"/>
      <c r="AP1356" s="154"/>
      <c r="AQ1356" s="154"/>
      <c r="AR1356" s="154"/>
      <c r="AS1356" s="154"/>
      <c r="AT1356" s="154"/>
      <c r="AU1356" s="154"/>
      <c r="AV1356" s="154"/>
      <c r="AW1356" s="154"/>
      <c r="AX1356" s="154"/>
      <c r="AY1356" s="154"/>
      <c r="AZ1356" s="154"/>
      <c r="BA1356" s="154"/>
      <c r="BB1356" s="154"/>
      <c r="BC1356" s="154"/>
      <c r="BD1356" s="154"/>
      <c r="BE1356" s="154"/>
      <c r="BF1356" s="154"/>
      <c r="BG1356" s="154"/>
      <c r="BH1356" s="154"/>
      <c r="BI1356" s="154"/>
      <c r="BJ1356" s="154"/>
      <c r="BK1356" s="154"/>
      <c r="BL1356" s="154"/>
      <c r="BM1356" s="154"/>
      <c r="BN1356" s="154"/>
      <c r="BO1356" s="154"/>
      <c r="BP1356" s="154"/>
      <c r="BQ1356" s="154"/>
      <c r="BR1356" s="154"/>
      <c r="BS1356" s="154"/>
      <c r="BT1356" s="154"/>
      <c r="BU1356" s="154"/>
      <c r="BV1356" s="154"/>
    </row>
    <row r="1357" spans="1:74" x14ac:dyDescent="0.25">
      <c r="A1357" s="154"/>
      <c r="B1357" s="154"/>
      <c r="C1357" s="154"/>
      <c r="D1357" s="154"/>
      <c r="E1357" s="154"/>
      <c r="F1357" s="154"/>
      <c r="G1357" s="154"/>
      <c r="H1357" s="154"/>
      <c r="I1357" s="154"/>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AN1357" s="154"/>
      <c r="AO1357" s="154"/>
      <c r="AP1357" s="154"/>
      <c r="AQ1357" s="154"/>
      <c r="AR1357" s="154"/>
      <c r="AS1357" s="154"/>
      <c r="AT1357" s="154"/>
      <c r="AU1357" s="154"/>
      <c r="AV1357" s="154"/>
      <c r="AW1357" s="154"/>
      <c r="AX1357" s="154"/>
      <c r="AY1357" s="154"/>
      <c r="AZ1357" s="154"/>
      <c r="BA1357" s="154"/>
      <c r="BB1357" s="154"/>
      <c r="BC1357" s="154"/>
      <c r="BD1357" s="154"/>
      <c r="BE1357" s="154"/>
      <c r="BF1357" s="154"/>
      <c r="BG1357" s="154"/>
      <c r="BH1357" s="154"/>
      <c r="BI1357" s="154"/>
      <c r="BJ1357" s="154"/>
      <c r="BK1357" s="154"/>
      <c r="BL1357" s="154"/>
      <c r="BM1357" s="154"/>
      <c r="BN1357" s="154"/>
      <c r="BO1357" s="154"/>
      <c r="BP1357" s="154"/>
      <c r="BQ1357" s="154"/>
      <c r="BR1357" s="154"/>
      <c r="BS1357" s="154"/>
      <c r="BT1357" s="154"/>
      <c r="BU1357" s="154"/>
      <c r="BV1357" s="154"/>
    </row>
    <row r="1358" spans="1:74" x14ac:dyDescent="0.25">
      <c r="A1358" s="154"/>
      <c r="B1358" s="154"/>
      <c r="C1358" s="154"/>
      <c r="D1358" s="154"/>
      <c r="E1358" s="154"/>
      <c r="F1358" s="154"/>
      <c r="G1358" s="154"/>
      <c r="H1358" s="154"/>
      <c r="I1358" s="154"/>
      <c r="J1358" s="154"/>
      <c r="K1358" s="154"/>
      <c r="L1358" s="154"/>
      <c r="M1358" s="154"/>
      <c r="N1358" s="154"/>
      <c r="O1358" s="154"/>
      <c r="P1358" s="154"/>
      <c r="Q1358" s="154"/>
      <c r="R1358" s="154"/>
      <c r="S1358" s="154"/>
      <c r="T1358" s="154"/>
      <c r="U1358" s="154"/>
      <c r="V1358" s="154"/>
      <c r="W1358" s="154"/>
      <c r="X1358" s="154"/>
      <c r="Y1358" s="154"/>
      <c r="Z1358" s="154"/>
      <c r="AA1358" s="154"/>
      <c r="AB1358" s="154"/>
      <c r="AC1358" s="154"/>
      <c r="AD1358" s="154"/>
      <c r="AE1358" s="154"/>
      <c r="AF1358" s="154"/>
      <c r="AG1358" s="154"/>
      <c r="AH1358" s="154"/>
      <c r="AI1358" s="154"/>
      <c r="AJ1358" s="154"/>
      <c r="AK1358" s="154"/>
      <c r="AL1358" s="154"/>
      <c r="AM1358" s="154"/>
      <c r="AN1358" s="154"/>
      <c r="AO1358" s="154"/>
      <c r="AP1358" s="154"/>
      <c r="AQ1358" s="154"/>
      <c r="AR1358" s="154"/>
      <c r="AS1358" s="154"/>
      <c r="AT1358" s="154"/>
      <c r="AU1358" s="154"/>
      <c r="AV1358" s="154"/>
      <c r="AW1358" s="154"/>
      <c r="AX1358" s="154"/>
      <c r="AY1358" s="154"/>
      <c r="AZ1358" s="154"/>
      <c r="BA1358" s="154"/>
      <c r="BB1358" s="154"/>
      <c r="BC1358" s="154"/>
      <c r="BD1358" s="154"/>
      <c r="BE1358" s="154"/>
      <c r="BF1358" s="154"/>
      <c r="BG1358" s="154"/>
      <c r="BH1358" s="154"/>
      <c r="BI1358" s="154"/>
      <c r="BJ1358" s="154"/>
      <c r="BK1358" s="154"/>
      <c r="BL1358" s="154"/>
      <c r="BM1358" s="154"/>
      <c r="BN1358" s="154"/>
      <c r="BO1358" s="154"/>
      <c r="BP1358" s="154"/>
      <c r="BQ1358" s="154"/>
      <c r="BR1358" s="154"/>
      <c r="BS1358" s="154"/>
      <c r="BT1358" s="154"/>
      <c r="BU1358" s="154"/>
      <c r="BV1358" s="154"/>
    </row>
    <row r="1359" spans="1:74" x14ac:dyDescent="0.25">
      <c r="A1359" s="154"/>
      <c r="B1359" s="154"/>
      <c r="C1359" s="154"/>
      <c r="D1359" s="154"/>
      <c r="E1359" s="154"/>
      <c r="F1359" s="154"/>
      <c r="G1359" s="154"/>
      <c r="H1359" s="154"/>
      <c r="I1359" s="154"/>
      <c r="J1359" s="154"/>
      <c r="K1359" s="154"/>
      <c r="L1359" s="154"/>
      <c r="M1359" s="154"/>
      <c r="N1359" s="154"/>
      <c r="O1359" s="154"/>
      <c r="P1359" s="154"/>
      <c r="Q1359" s="154"/>
      <c r="R1359" s="154"/>
      <c r="S1359" s="154"/>
      <c r="T1359" s="154"/>
      <c r="U1359" s="154"/>
      <c r="V1359" s="154"/>
      <c r="W1359" s="154"/>
      <c r="X1359" s="154"/>
      <c r="Y1359" s="154"/>
      <c r="Z1359" s="154"/>
      <c r="AA1359" s="154"/>
      <c r="AB1359" s="154"/>
      <c r="AC1359" s="154"/>
      <c r="AD1359" s="154"/>
      <c r="AE1359" s="154"/>
      <c r="AF1359" s="154"/>
      <c r="AG1359" s="154"/>
      <c r="AH1359" s="154"/>
      <c r="AI1359" s="154"/>
      <c r="AJ1359" s="154"/>
      <c r="AK1359" s="154"/>
      <c r="AL1359" s="154"/>
      <c r="AM1359" s="154"/>
      <c r="AN1359" s="154"/>
      <c r="AO1359" s="154"/>
      <c r="AP1359" s="154"/>
      <c r="AQ1359" s="154"/>
      <c r="AR1359" s="154"/>
      <c r="AS1359" s="154"/>
      <c r="AT1359" s="154"/>
      <c r="AU1359" s="154"/>
      <c r="AV1359" s="154"/>
      <c r="AW1359" s="154"/>
      <c r="AX1359" s="154"/>
      <c r="AY1359" s="154"/>
      <c r="AZ1359" s="154"/>
      <c r="BA1359" s="154"/>
      <c r="BB1359" s="154"/>
      <c r="BC1359" s="154"/>
      <c r="BD1359" s="154"/>
      <c r="BE1359" s="154"/>
      <c r="BF1359" s="154"/>
      <c r="BG1359" s="154"/>
      <c r="BH1359" s="154"/>
      <c r="BI1359" s="154"/>
      <c r="BJ1359" s="154"/>
      <c r="BK1359" s="154"/>
      <c r="BL1359" s="154"/>
      <c r="BM1359" s="154"/>
      <c r="BN1359" s="154"/>
      <c r="BO1359" s="154"/>
      <c r="BP1359" s="154"/>
      <c r="BQ1359" s="154"/>
      <c r="BR1359" s="154"/>
      <c r="BS1359" s="154"/>
      <c r="BT1359" s="154"/>
      <c r="BU1359" s="154"/>
      <c r="BV1359" s="154"/>
    </row>
    <row r="1360" spans="1:74" x14ac:dyDescent="0.25">
      <c r="A1360" s="154"/>
      <c r="B1360" s="154"/>
      <c r="C1360" s="154"/>
      <c r="D1360" s="154"/>
      <c r="E1360" s="154"/>
      <c r="F1360" s="154"/>
      <c r="G1360" s="154"/>
      <c r="H1360" s="154"/>
      <c r="I1360" s="154"/>
      <c r="J1360" s="154"/>
      <c r="K1360" s="154"/>
      <c r="L1360" s="154"/>
      <c r="M1360" s="154"/>
      <c r="N1360" s="154"/>
      <c r="O1360" s="154"/>
      <c r="P1360" s="154"/>
      <c r="Q1360" s="154"/>
      <c r="R1360" s="154"/>
      <c r="S1360" s="154"/>
      <c r="T1360" s="154"/>
      <c r="U1360" s="154"/>
      <c r="V1360" s="154"/>
      <c r="W1360" s="154"/>
      <c r="X1360" s="154"/>
      <c r="Y1360" s="154"/>
      <c r="Z1360" s="154"/>
      <c r="AA1360" s="154"/>
      <c r="AB1360" s="154"/>
      <c r="AC1360" s="154"/>
      <c r="AD1360" s="154"/>
      <c r="AE1360" s="154"/>
      <c r="AF1360" s="154"/>
      <c r="AG1360" s="154"/>
      <c r="AH1360" s="154"/>
      <c r="AI1360" s="154"/>
      <c r="AJ1360" s="154"/>
      <c r="AK1360" s="154"/>
      <c r="AL1360" s="154"/>
      <c r="AM1360" s="154"/>
      <c r="AN1360" s="154"/>
      <c r="AO1360" s="154"/>
      <c r="AP1360" s="154"/>
      <c r="AQ1360" s="154"/>
      <c r="AR1360" s="154"/>
      <c r="AS1360" s="154"/>
      <c r="AT1360" s="154"/>
      <c r="AU1360" s="154"/>
      <c r="AV1360" s="154"/>
      <c r="AW1360" s="154"/>
      <c r="AX1360" s="154"/>
      <c r="AY1360" s="154"/>
      <c r="AZ1360" s="154"/>
      <c r="BA1360" s="154"/>
      <c r="BB1360" s="154"/>
      <c r="BC1360" s="154"/>
      <c r="BD1360" s="154"/>
      <c r="BE1360" s="154"/>
      <c r="BF1360" s="154"/>
      <c r="BG1360" s="154"/>
      <c r="BH1360" s="154"/>
      <c r="BI1360" s="154"/>
      <c r="BJ1360" s="154"/>
      <c r="BK1360" s="154"/>
      <c r="BL1360" s="154"/>
      <c r="BM1360" s="154"/>
      <c r="BN1360" s="154"/>
      <c r="BO1360" s="154"/>
      <c r="BP1360" s="154"/>
      <c r="BQ1360" s="154"/>
      <c r="BR1360" s="154"/>
      <c r="BS1360" s="154"/>
      <c r="BT1360" s="154"/>
      <c r="BU1360" s="154"/>
      <c r="BV1360" s="154"/>
    </row>
    <row r="1361" spans="1:74" x14ac:dyDescent="0.25">
      <c r="A1361" s="154"/>
      <c r="B1361" s="154"/>
      <c r="C1361" s="154"/>
      <c r="D1361" s="154"/>
      <c r="E1361" s="154"/>
      <c r="F1361" s="154"/>
      <c r="G1361" s="154"/>
      <c r="H1361" s="154"/>
      <c r="I1361" s="154"/>
      <c r="J1361" s="154"/>
      <c r="K1361" s="154"/>
      <c r="L1361" s="154"/>
      <c r="M1361" s="154"/>
      <c r="N1361" s="154"/>
      <c r="O1361" s="154"/>
      <c r="P1361" s="154"/>
      <c r="Q1361" s="154"/>
      <c r="R1361" s="154"/>
      <c r="S1361" s="154"/>
      <c r="T1361" s="154"/>
      <c r="U1361" s="154"/>
      <c r="V1361" s="154"/>
      <c r="W1361" s="154"/>
      <c r="X1361" s="154"/>
      <c r="Y1361" s="154"/>
      <c r="Z1361" s="154"/>
      <c r="AA1361" s="154"/>
      <c r="AB1361" s="154"/>
      <c r="AC1361" s="154"/>
      <c r="AD1361" s="154"/>
      <c r="AE1361" s="154"/>
      <c r="AF1361" s="154"/>
      <c r="AG1361" s="154"/>
      <c r="AH1361" s="154"/>
      <c r="AI1361" s="154"/>
      <c r="AJ1361" s="154"/>
      <c r="AK1361" s="154"/>
      <c r="AL1361" s="154"/>
      <c r="AM1361" s="154"/>
      <c r="AN1361" s="154"/>
      <c r="AO1361" s="154"/>
      <c r="AP1361" s="154"/>
      <c r="AQ1361" s="154"/>
      <c r="AR1361" s="154"/>
      <c r="AS1361" s="154"/>
      <c r="AT1361" s="154"/>
      <c r="AU1361" s="154"/>
      <c r="AV1361" s="154"/>
      <c r="AW1361" s="154"/>
      <c r="AX1361" s="154"/>
      <c r="AY1361" s="154"/>
      <c r="AZ1361" s="154"/>
      <c r="BA1361" s="154"/>
      <c r="BB1361" s="154"/>
      <c r="BC1361" s="154"/>
      <c r="BD1361" s="154"/>
      <c r="BE1361" s="154"/>
      <c r="BF1361" s="154"/>
      <c r="BG1361" s="154"/>
      <c r="BH1361" s="154"/>
      <c r="BI1361" s="154"/>
      <c r="BJ1361" s="154"/>
      <c r="BK1361" s="154"/>
      <c r="BL1361" s="154"/>
      <c r="BM1361" s="154"/>
      <c r="BN1361" s="154"/>
      <c r="BO1361" s="154"/>
      <c r="BP1361" s="154"/>
      <c r="BQ1361" s="154"/>
      <c r="BR1361" s="154"/>
      <c r="BS1361" s="154"/>
      <c r="BT1361" s="154"/>
      <c r="BU1361" s="154"/>
      <c r="BV1361" s="154"/>
    </row>
    <row r="1362" spans="1:74" x14ac:dyDescent="0.25">
      <c r="A1362" s="154"/>
      <c r="B1362" s="154"/>
      <c r="C1362" s="154"/>
      <c r="D1362" s="154"/>
      <c r="E1362" s="154"/>
      <c r="F1362" s="154"/>
      <c r="G1362" s="154"/>
      <c r="H1362" s="154"/>
      <c r="I1362" s="154"/>
      <c r="J1362" s="154"/>
      <c r="K1362" s="154"/>
      <c r="L1362" s="154"/>
      <c r="M1362" s="154"/>
      <c r="N1362" s="154"/>
      <c r="O1362" s="154"/>
      <c r="P1362" s="154"/>
      <c r="Q1362" s="154"/>
      <c r="R1362" s="154"/>
      <c r="S1362" s="154"/>
      <c r="T1362" s="154"/>
      <c r="U1362" s="154"/>
      <c r="V1362" s="154"/>
      <c r="W1362" s="154"/>
      <c r="X1362" s="154"/>
      <c r="Y1362" s="154"/>
      <c r="Z1362" s="154"/>
      <c r="AA1362" s="154"/>
      <c r="AB1362" s="154"/>
      <c r="AC1362" s="154"/>
      <c r="AD1362" s="154"/>
      <c r="AE1362" s="154"/>
      <c r="AF1362" s="154"/>
      <c r="AG1362" s="154"/>
      <c r="AH1362" s="154"/>
      <c r="AI1362" s="154"/>
      <c r="AJ1362" s="154"/>
      <c r="AK1362" s="154"/>
      <c r="AL1362" s="154"/>
      <c r="AM1362" s="154"/>
      <c r="AN1362" s="154"/>
      <c r="AO1362" s="154"/>
      <c r="AP1362" s="154"/>
      <c r="AQ1362" s="154"/>
      <c r="AR1362" s="154"/>
      <c r="AS1362" s="154"/>
      <c r="AT1362" s="154"/>
      <c r="AU1362" s="154"/>
      <c r="AV1362" s="154"/>
      <c r="AW1362" s="154"/>
      <c r="AX1362" s="154"/>
      <c r="AY1362" s="154"/>
      <c r="AZ1362" s="154"/>
      <c r="BA1362" s="154"/>
      <c r="BB1362" s="154"/>
      <c r="BC1362" s="154"/>
      <c r="BD1362" s="154"/>
      <c r="BE1362" s="154"/>
      <c r="BF1362" s="154"/>
      <c r="BG1362" s="154"/>
      <c r="BH1362" s="154"/>
      <c r="BI1362" s="154"/>
      <c r="BJ1362" s="154"/>
      <c r="BK1362" s="154"/>
      <c r="BL1362" s="154"/>
      <c r="BM1362" s="154"/>
      <c r="BN1362" s="154"/>
      <c r="BO1362" s="154"/>
      <c r="BP1362" s="154"/>
      <c r="BQ1362" s="154"/>
      <c r="BR1362" s="154"/>
      <c r="BS1362" s="154"/>
      <c r="BT1362" s="154"/>
      <c r="BU1362" s="154"/>
      <c r="BV1362" s="154"/>
    </row>
    <row r="1363" spans="1:74" x14ac:dyDescent="0.25">
      <c r="A1363" s="154"/>
      <c r="B1363" s="154"/>
      <c r="C1363" s="154"/>
      <c r="D1363" s="154"/>
      <c r="E1363" s="154"/>
      <c r="F1363" s="154"/>
      <c r="G1363" s="154"/>
      <c r="H1363" s="154"/>
      <c r="I1363" s="154"/>
      <c r="J1363" s="154"/>
      <c r="K1363" s="154"/>
      <c r="L1363" s="154"/>
      <c r="M1363" s="154"/>
      <c r="N1363" s="154"/>
      <c r="O1363" s="154"/>
      <c r="P1363" s="154"/>
      <c r="Q1363" s="154"/>
      <c r="R1363" s="154"/>
      <c r="S1363" s="154"/>
      <c r="T1363" s="154"/>
      <c r="U1363" s="154"/>
      <c r="V1363" s="154"/>
      <c r="W1363" s="154"/>
      <c r="X1363" s="154"/>
      <c r="Y1363" s="154"/>
      <c r="Z1363" s="154"/>
      <c r="AA1363" s="154"/>
      <c r="AB1363" s="154"/>
      <c r="AC1363" s="154"/>
      <c r="AD1363" s="154"/>
      <c r="AE1363" s="154"/>
      <c r="AF1363" s="154"/>
      <c r="AG1363" s="154"/>
      <c r="AH1363" s="154"/>
      <c r="AI1363" s="154"/>
      <c r="AJ1363" s="154"/>
      <c r="AK1363" s="154"/>
      <c r="AL1363" s="154"/>
      <c r="AM1363" s="154"/>
      <c r="AN1363" s="154"/>
      <c r="AO1363" s="154"/>
      <c r="AP1363" s="154"/>
      <c r="AQ1363" s="154"/>
      <c r="AR1363" s="154"/>
      <c r="AS1363" s="154"/>
      <c r="AT1363" s="154"/>
      <c r="AU1363" s="154"/>
      <c r="AV1363" s="154"/>
      <c r="AW1363" s="154"/>
      <c r="AX1363" s="154"/>
      <c r="AY1363" s="154"/>
      <c r="AZ1363" s="154"/>
      <c r="BA1363" s="154"/>
      <c r="BB1363" s="154"/>
      <c r="BC1363" s="154"/>
      <c r="BD1363" s="154"/>
      <c r="BE1363" s="154"/>
      <c r="BF1363" s="154"/>
      <c r="BG1363" s="154"/>
      <c r="BH1363" s="154"/>
      <c r="BI1363" s="154"/>
      <c r="BJ1363" s="154"/>
      <c r="BK1363" s="154"/>
      <c r="BL1363" s="154"/>
      <c r="BM1363" s="154"/>
      <c r="BN1363" s="154"/>
      <c r="BO1363" s="154"/>
      <c r="BP1363" s="154"/>
      <c r="BQ1363" s="154"/>
      <c r="BR1363" s="154"/>
      <c r="BS1363" s="154"/>
      <c r="BT1363" s="154"/>
      <c r="BU1363" s="154"/>
      <c r="BV1363" s="154"/>
    </row>
    <row r="1364" spans="1:74" x14ac:dyDescent="0.25">
      <c r="A1364" s="154"/>
      <c r="B1364" s="154"/>
      <c r="C1364" s="154"/>
      <c r="D1364" s="154"/>
      <c r="E1364" s="154"/>
      <c r="F1364" s="154"/>
      <c r="G1364" s="154"/>
      <c r="H1364" s="154"/>
      <c r="I1364" s="154"/>
      <c r="J1364" s="154"/>
      <c r="K1364" s="154"/>
      <c r="L1364" s="154"/>
      <c r="M1364" s="154"/>
      <c r="N1364" s="154"/>
      <c r="O1364" s="154"/>
      <c r="P1364" s="154"/>
      <c r="Q1364" s="154"/>
      <c r="R1364" s="154"/>
      <c r="S1364" s="154"/>
      <c r="T1364" s="154"/>
      <c r="U1364" s="154"/>
      <c r="V1364" s="154"/>
      <c r="W1364" s="154"/>
      <c r="X1364" s="154"/>
      <c r="Y1364" s="154"/>
      <c r="Z1364" s="154"/>
      <c r="AA1364" s="154"/>
      <c r="AB1364" s="154"/>
      <c r="AC1364" s="154"/>
      <c r="AD1364" s="154"/>
      <c r="AE1364" s="154"/>
      <c r="AF1364" s="154"/>
      <c r="AG1364" s="154"/>
      <c r="AH1364" s="154"/>
      <c r="AI1364" s="154"/>
      <c r="AJ1364" s="154"/>
      <c r="AK1364" s="154"/>
      <c r="AL1364" s="154"/>
      <c r="AM1364" s="154"/>
      <c r="AN1364" s="154"/>
      <c r="AO1364" s="154"/>
      <c r="AP1364" s="154"/>
      <c r="AQ1364" s="154"/>
      <c r="AR1364" s="154"/>
      <c r="AS1364" s="154"/>
      <c r="AT1364" s="154"/>
      <c r="AU1364" s="154"/>
      <c r="AV1364" s="154"/>
      <c r="AW1364" s="154"/>
      <c r="AX1364" s="154"/>
      <c r="AY1364" s="154"/>
      <c r="AZ1364" s="154"/>
      <c r="BA1364" s="154"/>
      <c r="BB1364" s="154"/>
      <c r="BC1364" s="154"/>
      <c r="BD1364" s="154"/>
      <c r="BE1364" s="154"/>
      <c r="BF1364" s="154"/>
      <c r="BG1364" s="154"/>
      <c r="BH1364" s="154"/>
      <c r="BI1364" s="154"/>
      <c r="BJ1364" s="154"/>
      <c r="BK1364" s="154"/>
      <c r="BL1364" s="154"/>
      <c r="BM1364" s="154"/>
      <c r="BN1364" s="154"/>
      <c r="BO1364" s="154"/>
      <c r="BP1364" s="154"/>
      <c r="BQ1364" s="154"/>
      <c r="BR1364" s="154"/>
      <c r="BS1364" s="154"/>
      <c r="BT1364" s="154"/>
      <c r="BU1364" s="154"/>
      <c r="BV1364" s="154"/>
    </row>
    <row r="1365" spans="1:74" x14ac:dyDescent="0.25">
      <c r="A1365" s="154"/>
      <c r="B1365" s="154"/>
      <c r="C1365" s="154"/>
      <c r="D1365" s="154"/>
      <c r="E1365" s="154"/>
      <c r="F1365" s="154"/>
      <c r="G1365" s="154"/>
      <c r="H1365" s="154"/>
      <c r="I1365" s="154"/>
      <c r="J1365" s="154"/>
      <c r="K1365" s="154"/>
      <c r="L1365" s="154"/>
      <c r="M1365" s="154"/>
      <c r="N1365" s="154"/>
      <c r="O1365" s="154"/>
      <c r="P1365" s="154"/>
      <c r="Q1365" s="154"/>
      <c r="R1365" s="154"/>
      <c r="S1365" s="154"/>
      <c r="T1365" s="154"/>
      <c r="U1365" s="154"/>
      <c r="V1365" s="154"/>
      <c r="W1365" s="154"/>
      <c r="X1365" s="154"/>
      <c r="Y1365" s="154"/>
      <c r="Z1365" s="154"/>
      <c r="AA1365" s="154"/>
      <c r="AB1365" s="154"/>
      <c r="AC1365" s="154"/>
      <c r="AD1365" s="154"/>
      <c r="AE1365" s="154"/>
      <c r="AF1365" s="154"/>
      <c r="AG1365" s="154"/>
      <c r="AH1365" s="154"/>
      <c r="AI1365" s="154"/>
      <c r="AJ1365" s="154"/>
      <c r="AK1365" s="154"/>
      <c r="AL1365" s="154"/>
      <c r="AM1365" s="154"/>
      <c r="AN1365" s="154"/>
      <c r="AO1365" s="154"/>
      <c r="AP1365" s="154"/>
      <c r="AQ1365" s="154"/>
      <c r="AR1365" s="154"/>
      <c r="AS1365" s="154"/>
      <c r="AT1365" s="154"/>
      <c r="AU1365" s="154"/>
      <c r="AV1365" s="154"/>
      <c r="AW1365" s="154"/>
      <c r="AX1365" s="154"/>
      <c r="AY1365" s="154"/>
      <c r="AZ1365" s="154"/>
      <c r="BA1365" s="154"/>
      <c r="BB1365" s="154"/>
      <c r="BC1365" s="154"/>
      <c r="BD1365" s="154"/>
      <c r="BE1365" s="154"/>
      <c r="BF1365" s="154"/>
      <c r="BG1365" s="154"/>
      <c r="BH1365" s="154"/>
      <c r="BI1365" s="154"/>
      <c r="BJ1365" s="154"/>
      <c r="BK1365" s="154"/>
      <c r="BL1365" s="154"/>
      <c r="BM1365" s="154"/>
      <c r="BN1365" s="154"/>
      <c r="BO1365" s="154"/>
      <c r="BP1365" s="154"/>
      <c r="BQ1365" s="154"/>
      <c r="BR1365" s="154"/>
      <c r="BS1365" s="154"/>
      <c r="BT1365" s="154"/>
      <c r="BU1365" s="154"/>
      <c r="BV1365" s="154"/>
    </row>
    <row r="1366" spans="1:74" x14ac:dyDescent="0.25">
      <c r="A1366" s="154"/>
      <c r="B1366" s="154"/>
      <c r="C1366" s="154"/>
      <c r="D1366" s="154"/>
      <c r="E1366" s="154"/>
      <c r="F1366" s="154"/>
      <c r="G1366" s="154"/>
      <c r="H1366" s="154"/>
      <c r="I1366" s="154"/>
      <c r="J1366" s="154"/>
      <c r="K1366" s="154"/>
      <c r="L1366" s="154"/>
      <c r="M1366" s="154"/>
      <c r="N1366" s="154"/>
      <c r="O1366" s="154"/>
      <c r="P1366" s="154"/>
      <c r="Q1366" s="154"/>
      <c r="R1366" s="154"/>
      <c r="S1366" s="154"/>
      <c r="T1366" s="154"/>
      <c r="U1366" s="154"/>
      <c r="V1366" s="154"/>
      <c r="W1366" s="154"/>
      <c r="X1366" s="154"/>
      <c r="Y1366" s="154"/>
      <c r="Z1366" s="154"/>
      <c r="AA1366" s="154"/>
      <c r="AB1366" s="154"/>
      <c r="AC1366" s="154"/>
      <c r="AD1366" s="154"/>
      <c r="AE1366" s="154"/>
      <c r="AF1366" s="154"/>
      <c r="AG1366" s="154"/>
      <c r="AH1366" s="154"/>
      <c r="AI1366" s="154"/>
      <c r="AJ1366" s="154"/>
      <c r="AK1366" s="154"/>
      <c r="AL1366" s="154"/>
      <c r="AM1366" s="154"/>
      <c r="AN1366" s="154"/>
      <c r="AO1366" s="154"/>
      <c r="AP1366" s="154"/>
      <c r="AQ1366" s="154"/>
      <c r="AR1366" s="154"/>
      <c r="AS1366" s="154"/>
      <c r="AT1366" s="154"/>
      <c r="AU1366" s="154"/>
      <c r="AV1366" s="154"/>
      <c r="AW1366" s="154"/>
      <c r="AX1366" s="154"/>
      <c r="AY1366" s="154"/>
      <c r="AZ1366" s="154"/>
      <c r="BA1366" s="154"/>
      <c r="BB1366" s="154"/>
      <c r="BC1366" s="154"/>
      <c r="BD1366" s="154"/>
      <c r="BE1366" s="154"/>
      <c r="BF1366" s="154"/>
      <c r="BG1366" s="154"/>
      <c r="BH1366" s="154"/>
      <c r="BI1366" s="154"/>
      <c r="BJ1366" s="154"/>
      <c r="BK1366" s="154"/>
      <c r="BL1366" s="154"/>
      <c r="BM1366" s="154"/>
      <c r="BN1366" s="154"/>
      <c r="BO1366" s="154"/>
      <c r="BP1366" s="154"/>
      <c r="BQ1366" s="154"/>
      <c r="BR1366" s="154"/>
      <c r="BS1366" s="154"/>
      <c r="BT1366" s="154"/>
      <c r="BU1366" s="154"/>
      <c r="BV1366" s="154"/>
    </row>
    <row r="1367" spans="1:74" x14ac:dyDescent="0.25">
      <c r="A1367" s="154"/>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4"/>
      <c r="AN1367" s="154"/>
      <c r="AO1367" s="154"/>
      <c r="AP1367" s="154"/>
      <c r="AQ1367" s="154"/>
      <c r="AR1367" s="154"/>
      <c r="AS1367" s="154"/>
      <c r="AT1367" s="154"/>
      <c r="AU1367" s="154"/>
      <c r="AV1367" s="154"/>
      <c r="AW1367" s="154"/>
      <c r="AX1367" s="154"/>
      <c r="AY1367" s="154"/>
      <c r="AZ1367" s="154"/>
      <c r="BA1367" s="154"/>
      <c r="BB1367" s="154"/>
      <c r="BC1367" s="154"/>
      <c r="BD1367" s="154"/>
      <c r="BE1367" s="154"/>
      <c r="BF1367" s="154"/>
      <c r="BG1367" s="154"/>
      <c r="BH1367" s="154"/>
      <c r="BI1367" s="154"/>
      <c r="BJ1367" s="154"/>
      <c r="BK1367" s="154"/>
      <c r="BL1367" s="154"/>
      <c r="BM1367" s="154"/>
      <c r="BN1367" s="154"/>
      <c r="BO1367" s="154"/>
      <c r="BP1367" s="154"/>
      <c r="BQ1367" s="154"/>
      <c r="BR1367" s="154"/>
      <c r="BS1367" s="154"/>
      <c r="BT1367" s="154"/>
      <c r="BU1367" s="154"/>
      <c r="BV1367" s="154"/>
    </row>
    <row r="1368" spans="1:74" x14ac:dyDescent="0.25">
      <c r="A1368" s="154"/>
      <c r="B1368" s="154"/>
      <c r="C1368" s="154"/>
      <c r="D1368" s="154"/>
      <c r="E1368" s="154"/>
      <c r="F1368" s="154"/>
      <c r="G1368" s="154"/>
      <c r="H1368" s="154"/>
      <c r="I1368" s="154"/>
      <c r="J1368" s="154"/>
      <c r="K1368" s="154"/>
      <c r="L1368" s="154"/>
      <c r="M1368" s="154"/>
      <c r="N1368" s="154"/>
      <c r="O1368" s="154"/>
      <c r="P1368" s="154"/>
      <c r="Q1368" s="154"/>
      <c r="R1368" s="154"/>
      <c r="S1368" s="154"/>
      <c r="T1368" s="154"/>
      <c r="U1368" s="154"/>
      <c r="V1368" s="154"/>
      <c r="W1368" s="154"/>
      <c r="X1368" s="154"/>
      <c r="Y1368" s="154"/>
      <c r="Z1368" s="154"/>
      <c r="AA1368" s="154"/>
      <c r="AB1368" s="154"/>
      <c r="AC1368" s="154"/>
      <c r="AD1368" s="154"/>
      <c r="AE1368" s="154"/>
      <c r="AF1368" s="154"/>
      <c r="AG1368" s="154"/>
      <c r="AH1368" s="154"/>
      <c r="AI1368" s="154"/>
      <c r="AJ1368" s="154"/>
      <c r="AK1368" s="154"/>
      <c r="AL1368" s="154"/>
      <c r="AM1368" s="154"/>
      <c r="AN1368" s="154"/>
      <c r="AO1368" s="154"/>
      <c r="AP1368" s="154"/>
      <c r="AQ1368" s="154"/>
      <c r="AR1368" s="154"/>
      <c r="AS1368" s="154"/>
      <c r="AT1368" s="154"/>
      <c r="AU1368" s="154"/>
      <c r="AV1368" s="154"/>
      <c r="AW1368" s="154"/>
      <c r="AX1368" s="154"/>
      <c r="AY1368" s="154"/>
      <c r="AZ1368" s="154"/>
      <c r="BA1368" s="154"/>
      <c r="BB1368" s="154"/>
      <c r="BC1368" s="154"/>
      <c r="BD1368" s="154"/>
      <c r="BE1368" s="154"/>
      <c r="BF1368" s="154"/>
      <c r="BG1368" s="154"/>
      <c r="BH1368" s="154"/>
      <c r="BI1368" s="154"/>
      <c r="BJ1368" s="154"/>
      <c r="BK1368" s="154"/>
      <c r="BL1368" s="154"/>
      <c r="BM1368" s="154"/>
      <c r="BN1368" s="154"/>
      <c r="BO1368" s="154"/>
      <c r="BP1368" s="154"/>
      <c r="BQ1368" s="154"/>
      <c r="BR1368" s="154"/>
      <c r="BS1368" s="154"/>
      <c r="BT1368" s="154"/>
      <c r="BU1368" s="154"/>
      <c r="BV1368" s="154"/>
    </row>
    <row r="1369" spans="1:74" x14ac:dyDescent="0.25">
      <c r="A1369" s="154"/>
      <c r="B1369" s="154"/>
      <c r="C1369" s="154"/>
      <c r="D1369" s="154"/>
      <c r="E1369" s="154"/>
      <c r="F1369" s="154"/>
      <c r="G1369" s="154"/>
      <c r="H1369" s="154"/>
      <c r="I1369" s="154"/>
      <c r="J1369" s="154"/>
      <c r="K1369" s="154"/>
      <c r="L1369" s="154"/>
      <c r="M1369" s="154"/>
      <c r="N1369" s="154"/>
      <c r="O1369" s="154"/>
      <c r="P1369" s="154"/>
      <c r="Q1369" s="154"/>
      <c r="R1369" s="154"/>
      <c r="S1369" s="154"/>
      <c r="T1369" s="154"/>
      <c r="U1369" s="154"/>
      <c r="V1369" s="154"/>
      <c r="W1369" s="154"/>
      <c r="X1369" s="154"/>
      <c r="Y1369" s="154"/>
      <c r="Z1369" s="154"/>
      <c r="AA1369" s="154"/>
      <c r="AB1369" s="154"/>
      <c r="AC1369" s="154"/>
      <c r="AD1369" s="154"/>
      <c r="AE1369" s="154"/>
      <c r="AF1369" s="154"/>
      <c r="AG1369" s="154"/>
      <c r="AH1369" s="154"/>
      <c r="AI1369" s="154"/>
      <c r="AJ1369" s="154"/>
      <c r="AK1369" s="154"/>
      <c r="AL1369" s="154"/>
      <c r="AM1369" s="154"/>
      <c r="AN1369" s="154"/>
      <c r="AO1369" s="154"/>
      <c r="AP1369" s="154"/>
      <c r="AQ1369" s="154"/>
      <c r="AR1369" s="154"/>
      <c r="AS1369" s="154"/>
      <c r="AT1369" s="154"/>
      <c r="AU1369" s="154"/>
      <c r="AV1369" s="154"/>
      <c r="AW1369" s="154"/>
      <c r="AX1369" s="154"/>
      <c r="AY1369" s="154"/>
      <c r="AZ1369" s="154"/>
      <c r="BA1369" s="154"/>
      <c r="BB1369" s="154"/>
      <c r="BC1369" s="154"/>
      <c r="BD1369" s="154"/>
      <c r="BE1369" s="154"/>
      <c r="BF1369" s="154"/>
      <c r="BG1369" s="154"/>
      <c r="BH1369" s="154"/>
      <c r="BI1369" s="154"/>
      <c r="BJ1369" s="154"/>
      <c r="BK1369" s="154"/>
      <c r="BL1369" s="154"/>
      <c r="BM1369" s="154"/>
      <c r="BN1369" s="154"/>
      <c r="BO1369" s="154"/>
      <c r="BP1369" s="154"/>
      <c r="BQ1369" s="154"/>
      <c r="BR1369" s="154"/>
      <c r="BS1369" s="154"/>
      <c r="BT1369" s="154"/>
      <c r="BU1369" s="154"/>
      <c r="BV1369" s="154"/>
    </row>
    <row r="1370" spans="1:74" x14ac:dyDescent="0.25">
      <c r="A1370" s="154"/>
      <c r="B1370" s="154"/>
      <c r="C1370" s="154"/>
      <c r="D1370" s="154"/>
      <c r="E1370" s="154"/>
      <c r="F1370" s="154"/>
      <c r="G1370" s="154"/>
      <c r="H1370" s="154"/>
      <c r="I1370" s="154"/>
      <c r="J1370" s="154"/>
      <c r="K1370" s="154"/>
      <c r="L1370" s="154"/>
      <c r="M1370" s="154"/>
      <c r="N1370" s="154"/>
      <c r="O1370" s="154"/>
      <c r="P1370" s="154"/>
      <c r="Q1370" s="154"/>
      <c r="R1370" s="154"/>
      <c r="S1370" s="154"/>
      <c r="T1370" s="154"/>
      <c r="U1370" s="154"/>
      <c r="V1370" s="154"/>
      <c r="W1370" s="154"/>
      <c r="X1370" s="154"/>
      <c r="Y1370" s="154"/>
      <c r="Z1370" s="154"/>
      <c r="AA1370" s="154"/>
      <c r="AB1370" s="154"/>
      <c r="AC1370" s="154"/>
      <c r="AD1370" s="154"/>
      <c r="AE1370" s="154"/>
      <c r="AF1370" s="154"/>
      <c r="AG1370" s="154"/>
      <c r="AH1370" s="154"/>
      <c r="AI1370" s="154"/>
      <c r="AJ1370" s="154"/>
      <c r="AK1370" s="154"/>
      <c r="AL1370" s="154"/>
      <c r="AM1370" s="154"/>
      <c r="AN1370" s="154"/>
      <c r="AO1370" s="154"/>
      <c r="AP1370" s="154"/>
      <c r="AQ1370" s="154"/>
      <c r="AR1370" s="154"/>
      <c r="AS1370" s="154"/>
      <c r="AT1370" s="154"/>
      <c r="AU1370" s="154"/>
      <c r="AV1370" s="154"/>
      <c r="AW1370" s="154"/>
      <c r="AX1370" s="154"/>
      <c r="AY1370" s="154"/>
      <c r="AZ1370" s="154"/>
      <c r="BA1370" s="154"/>
      <c r="BB1370" s="154"/>
      <c r="BC1370" s="154"/>
      <c r="BD1370" s="154"/>
      <c r="BE1370" s="154"/>
      <c r="BF1370" s="154"/>
      <c r="BG1370" s="154"/>
      <c r="BH1370" s="154"/>
      <c r="BI1370" s="154"/>
      <c r="BJ1370" s="154"/>
      <c r="BK1370" s="154"/>
      <c r="BL1370" s="154"/>
      <c r="BM1370" s="154"/>
      <c r="BN1370" s="154"/>
      <c r="BO1370" s="154"/>
      <c r="BP1370" s="154"/>
      <c r="BQ1370" s="154"/>
      <c r="BR1370" s="154"/>
      <c r="BS1370" s="154"/>
      <c r="BT1370" s="154"/>
      <c r="BU1370" s="154"/>
      <c r="BV1370" s="154"/>
    </row>
    <row r="1371" spans="1:74" x14ac:dyDescent="0.25">
      <c r="A1371" s="154"/>
      <c r="B1371" s="154"/>
      <c r="C1371" s="154"/>
      <c r="D1371" s="154"/>
      <c r="E1371" s="154"/>
      <c r="F1371" s="154"/>
      <c r="G1371" s="154"/>
      <c r="H1371" s="154"/>
      <c r="I1371" s="154"/>
      <c r="J1371" s="154"/>
      <c r="K1371" s="154"/>
      <c r="L1371" s="154"/>
      <c r="M1371" s="154"/>
      <c r="N1371" s="154"/>
      <c r="O1371" s="154"/>
      <c r="P1371" s="154"/>
      <c r="Q1371" s="154"/>
      <c r="R1371" s="154"/>
      <c r="S1371" s="154"/>
      <c r="T1371" s="154"/>
      <c r="U1371" s="154"/>
      <c r="V1371" s="154"/>
      <c r="W1371" s="154"/>
      <c r="X1371" s="154"/>
      <c r="Y1371" s="154"/>
      <c r="Z1371" s="154"/>
      <c r="AA1371" s="154"/>
      <c r="AB1371" s="154"/>
      <c r="AC1371" s="154"/>
      <c r="AD1371" s="154"/>
      <c r="AE1371" s="154"/>
      <c r="AF1371" s="154"/>
      <c r="AG1371" s="154"/>
      <c r="AH1371" s="154"/>
      <c r="AI1371" s="154"/>
      <c r="AJ1371" s="154"/>
      <c r="AK1371" s="154"/>
      <c r="AL1371" s="154"/>
      <c r="AM1371" s="154"/>
      <c r="AN1371" s="154"/>
      <c r="AO1371" s="154"/>
      <c r="AP1371" s="154"/>
      <c r="AQ1371" s="154"/>
      <c r="AR1371" s="154"/>
      <c r="AS1371" s="154"/>
      <c r="AT1371" s="154"/>
      <c r="AU1371" s="154"/>
      <c r="AV1371" s="154"/>
      <c r="AW1371" s="154"/>
      <c r="AX1371" s="154"/>
      <c r="AY1371" s="154"/>
      <c r="AZ1371" s="154"/>
      <c r="BA1371" s="154"/>
      <c r="BB1371" s="154"/>
      <c r="BC1371" s="154"/>
      <c r="BD1371" s="154"/>
      <c r="BE1371" s="154"/>
      <c r="BF1371" s="154"/>
      <c r="BG1371" s="154"/>
      <c r="BH1371" s="154"/>
      <c r="BI1371" s="154"/>
      <c r="BJ1371" s="154"/>
      <c r="BK1371" s="154"/>
      <c r="BL1371" s="154"/>
      <c r="BM1371" s="154"/>
      <c r="BN1371" s="154"/>
      <c r="BO1371" s="154"/>
      <c r="BP1371" s="154"/>
      <c r="BQ1371" s="154"/>
      <c r="BR1371" s="154"/>
      <c r="BS1371" s="154"/>
      <c r="BT1371" s="154"/>
      <c r="BU1371" s="154"/>
      <c r="BV1371" s="154"/>
    </row>
    <row r="1372" spans="1:74" x14ac:dyDescent="0.25">
      <c r="A1372" s="154"/>
      <c r="B1372" s="154"/>
      <c r="C1372" s="154"/>
      <c r="D1372" s="154"/>
      <c r="E1372" s="154"/>
      <c r="F1372" s="154"/>
      <c r="G1372" s="154"/>
      <c r="H1372" s="154"/>
      <c r="I1372" s="154"/>
      <c r="J1372" s="154"/>
      <c r="K1372" s="154"/>
      <c r="L1372" s="154"/>
      <c r="M1372" s="154"/>
      <c r="N1372" s="154"/>
      <c r="O1372" s="154"/>
      <c r="P1372" s="154"/>
      <c r="Q1372" s="154"/>
      <c r="R1372" s="154"/>
      <c r="S1372" s="154"/>
      <c r="T1372" s="154"/>
      <c r="U1372" s="154"/>
      <c r="V1372" s="154"/>
      <c r="W1372" s="154"/>
      <c r="X1372" s="154"/>
      <c r="Y1372" s="154"/>
      <c r="Z1372" s="154"/>
      <c r="AA1372" s="154"/>
      <c r="AB1372" s="154"/>
      <c r="AC1372" s="154"/>
      <c r="AD1372" s="154"/>
      <c r="AE1372" s="154"/>
      <c r="AF1372" s="154"/>
      <c r="AG1372" s="154"/>
      <c r="AH1372" s="154"/>
      <c r="AI1372" s="154"/>
      <c r="AJ1372" s="154"/>
      <c r="AK1372" s="154"/>
      <c r="AL1372" s="154"/>
      <c r="AM1372" s="154"/>
      <c r="AN1372" s="154"/>
      <c r="AO1372" s="154"/>
      <c r="AP1372" s="154"/>
      <c r="AQ1372" s="154"/>
      <c r="AR1372" s="154"/>
      <c r="AS1372" s="154"/>
      <c r="AT1372" s="154"/>
      <c r="AU1372" s="154"/>
      <c r="AV1372" s="154"/>
      <c r="AW1372" s="154"/>
      <c r="AX1372" s="154"/>
      <c r="AY1372" s="154"/>
      <c r="AZ1372" s="154"/>
      <c r="BA1372" s="154"/>
      <c r="BB1372" s="154"/>
      <c r="BC1372" s="154"/>
      <c r="BD1372" s="154"/>
      <c r="BE1372" s="154"/>
      <c r="BF1372" s="154"/>
      <c r="BG1372" s="154"/>
      <c r="BH1372" s="154"/>
      <c r="BI1372" s="154"/>
      <c r="BJ1372" s="154"/>
      <c r="BK1372" s="154"/>
      <c r="BL1372" s="154"/>
      <c r="BM1372" s="154"/>
      <c r="BN1372" s="154"/>
      <c r="BO1372" s="154"/>
      <c r="BP1372" s="154"/>
      <c r="BQ1372" s="154"/>
      <c r="BR1372" s="154"/>
      <c r="BS1372" s="154"/>
      <c r="BT1372" s="154"/>
      <c r="BU1372" s="154"/>
      <c r="BV1372" s="154"/>
    </row>
    <row r="1373" spans="1:74" x14ac:dyDescent="0.25">
      <c r="A1373" s="154"/>
      <c r="B1373" s="154"/>
      <c r="C1373" s="154"/>
      <c r="D1373" s="154"/>
      <c r="E1373" s="154"/>
      <c r="F1373" s="154"/>
      <c r="G1373" s="154"/>
      <c r="H1373" s="154"/>
      <c r="I1373" s="154"/>
      <c r="J1373" s="154"/>
      <c r="K1373" s="154"/>
      <c r="L1373" s="154"/>
      <c r="M1373" s="154"/>
      <c r="N1373" s="154"/>
      <c r="O1373" s="154"/>
      <c r="P1373" s="154"/>
      <c r="Q1373" s="154"/>
      <c r="R1373" s="154"/>
      <c r="S1373" s="154"/>
      <c r="T1373" s="154"/>
      <c r="U1373" s="154"/>
      <c r="V1373" s="154"/>
      <c r="W1373" s="154"/>
      <c r="X1373" s="154"/>
      <c r="Y1373" s="154"/>
      <c r="Z1373" s="154"/>
      <c r="AA1373" s="154"/>
      <c r="AB1373" s="154"/>
      <c r="AC1373" s="154"/>
      <c r="AD1373" s="154"/>
      <c r="AE1373" s="154"/>
      <c r="AF1373" s="154"/>
      <c r="AG1373" s="154"/>
      <c r="AH1373" s="154"/>
      <c r="AI1373" s="154"/>
      <c r="AJ1373" s="154"/>
      <c r="AK1373" s="154"/>
      <c r="AL1373" s="154"/>
      <c r="AM1373" s="154"/>
      <c r="AN1373" s="154"/>
      <c r="AO1373" s="154"/>
      <c r="AP1373" s="154"/>
      <c r="AQ1373" s="154"/>
      <c r="AR1373" s="154"/>
      <c r="AS1373" s="154"/>
      <c r="AT1373" s="154"/>
      <c r="AU1373" s="154"/>
      <c r="AV1373" s="154"/>
      <c r="AW1373" s="154"/>
      <c r="AX1373" s="154"/>
      <c r="AY1373" s="154"/>
      <c r="AZ1373" s="154"/>
      <c r="BA1373" s="154"/>
      <c r="BB1373" s="154"/>
      <c r="BC1373" s="154"/>
      <c r="BD1373" s="154"/>
      <c r="BE1373" s="154"/>
      <c r="BF1373" s="154"/>
      <c r="BG1373" s="154"/>
      <c r="BH1373" s="154"/>
      <c r="BI1373" s="154"/>
      <c r="BJ1373" s="154"/>
      <c r="BK1373" s="154"/>
      <c r="BL1373" s="154"/>
      <c r="BM1373" s="154"/>
      <c r="BN1373" s="154"/>
      <c r="BO1373" s="154"/>
      <c r="BP1373" s="154"/>
      <c r="BQ1373" s="154"/>
      <c r="BR1373" s="154"/>
      <c r="BS1373" s="154"/>
      <c r="BT1373" s="154"/>
      <c r="BU1373" s="154"/>
      <c r="BV1373" s="154"/>
    </row>
    <row r="1374" spans="1:74" x14ac:dyDescent="0.25">
      <c r="A1374" s="154"/>
      <c r="B1374" s="154"/>
      <c r="C1374" s="154"/>
      <c r="D1374" s="154"/>
      <c r="E1374" s="154"/>
      <c r="F1374" s="154"/>
      <c r="G1374" s="154"/>
      <c r="H1374" s="154"/>
      <c r="I1374" s="154"/>
      <c r="J1374" s="154"/>
      <c r="K1374" s="154"/>
      <c r="L1374" s="154"/>
      <c r="M1374" s="154"/>
      <c r="N1374" s="154"/>
      <c r="O1374" s="154"/>
      <c r="P1374" s="154"/>
      <c r="Q1374" s="154"/>
      <c r="R1374" s="154"/>
      <c r="S1374" s="154"/>
      <c r="T1374" s="154"/>
      <c r="U1374" s="154"/>
      <c r="V1374" s="154"/>
      <c r="W1374" s="154"/>
      <c r="X1374" s="154"/>
      <c r="Y1374" s="154"/>
      <c r="Z1374" s="154"/>
      <c r="AA1374" s="154"/>
      <c r="AB1374" s="154"/>
      <c r="AC1374" s="154"/>
      <c r="AD1374" s="154"/>
      <c r="AE1374" s="154"/>
      <c r="AF1374" s="154"/>
      <c r="AG1374" s="154"/>
      <c r="AH1374" s="154"/>
      <c r="AI1374" s="154"/>
      <c r="AJ1374" s="154"/>
      <c r="AK1374" s="154"/>
      <c r="AL1374" s="154"/>
      <c r="AM1374" s="154"/>
      <c r="AN1374" s="154"/>
      <c r="AO1374" s="154"/>
      <c r="AP1374" s="154"/>
      <c r="AQ1374" s="154"/>
      <c r="AR1374" s="154"/>
      <c r="AS1374" s="154"/>
      <c r="AT1374" s="154"/>
      <c r="AU1374" s="154"/>
      <c r="AV1374" s="154"/>
      <c r="AW1374" s="154"/>
      <c r="AX1374" s="154"/>
      <c r="AY1374" s="154"/>
      <c r="AZ1374" s="154"/>
      <c r="BA1374" s="154"/>
      <c r="BB1374" s="154"/>
      <c r="BC1374" s="154"/>
      <c r="BD1374" s="154"/>
      <c r="BE1374" s="154"/>
      <c r="BF1374" s="154"/>
      <c r="BG1374" s="154"/>
      <c r="BH1374" s="154"/>
      <c r="BI1374" s="154"/>
      <c r="BJ1374" s="154"/>
      <c r="BK1374" s="154"/>
      <c r="BL1374" s="154"/>
      <c r="BM1374" s="154"/>
      <c r="BN1374" s="154"/>
      <c r="BO1374" s="154"/>
      <c r="BP1374" s="154"/>
      <c r="BQ1374" s="154"/>
      <c r="BR1374" s="154"/>
      <c r="BS1374" s="154"/>
      <c r="BT1374" s="154"/>
      <c r="BU1374" s="154"/>
      <c r="BV1374" s="154"/>
    </row>
    <row r="1375" spans="1:74" x14ac:dyDescent="0.25">
      <c r="A1375" s="154"/>
      <c r="B1375" s="154"/>
      <c r="C1375" s="154"/>
      <c r="D1375" s="154"/>
      <c r="E1375" s="154"/>
      <c r="F1375" s="154"/>
      <c r="G1375" s="154"/>
      <c r="H1375" s="154"/>
      <c r="I1375" s="154"/>
      <c r="J1375" s="154"/>
      <c r="K1375" s="154"/>
      <c r="L1375" s="154"/>
      <c r="M1375" s="154"/>
      <c r="N1375" s="154"/>
      <c r="O1375" s="154"/>
      <c r="P1375" s="154"/>
      <c r="Q1375" s="154"/>
      <c r="R1375" s="154"/>
      <c r="S1375" s="154"/>
      <c r="T1375" s="154"/>
      <c r="U1375" s="154"/>
      <c r="V1375" s="154"/>
      <c r="W1375" s="154"/>
      <c r="X1375" s="154"/>
      <c r="Y1375" s="154"/>
      <c r="Z1375" s="154"/>
      <c r="AA1375" s="154"/>
      <c r="AB1375" s="154"/>
      <c r="AC1375" s="154"/>
      <c r="AD1375" s="154"/>
      <c r="AE1375" s="154"/>
      <c r="AF1375" s="154"/>
      <c r="AG1375" s="154"/>
      <c r="AH1375" s="154"/>
      <c r="AI1375" s="154"/>
      <c r="AJ1375" s="154"/>
      <c r="AK1375" s="154"/>
      <c r="AL1375" s="154"/>
      <c r="AM1375" s="154"/>
      <c r="AN1375" s="154"/>
      <c r="AO1375" s="154"/>
      <c r="AP1375" s="154"/>
      <c r="AQ1375" s="154"/>
      <c r="AR1375" s="154"/>
      <c r="AS1375" s="154"/>
      <c r="AT1375" s="154"/>
      <c r="AU1375" s="154"/>
      <c r="AV1375" s="154"/>
      <c r="AW1375" s="154"/>
      <c r="AX1375" s="154"/>
      <c r="AY1375" s="154"/>
      <c r="AZ1375" s="154"/>
      <c r="BA1375" s="154"/>
      <c r="BB1375" s="154"/>
      <c r="BC1375" s="154"/>
      <c r="BD1375" s="154"/>
      <c r="BE1375" s="154"/>
      <c r="BF1375" s="154"/>
      <c r="BG1375" s="154"/>
      <c r="BH1375" s="154"/>
      <c r="BI1375" s="154"/>
      <c r="BJ1375" s="154"/>
      <c r="BK1375" s="154"/>
      <c r="BL1375" s="154"/>
      <c r="BM1375" s="154"/>
      <c r="BN1375" s="154"/>
      <c r="BO1375" s="154"/>
      <c r="BP1375" s="154"/>
      <c r="BQ1375" s="154"/>
      <c r="BR1375" s="154"/>
      <c r="BS1375" s="154"/>
      <c r="BT1375" s="154"/>
      <c r="BU1375" s="154"/>
      <c r="BV1375" s="154"/>
    </row>
    <row r="1376" spans="1:74" x14ac:dyDescent="0.25">
      <c r="A1376" s="154"/>
      <c r="B1376" s="154"/>
      <c r="C1376" s="154"/>
      <c r="D1376" s="154"/>
      <c r="E1376" s="154"/>
      <c r="F1376" s="154"/>
      <c r="G1376" s="154"/>
      <c r="H1376" s="154"/>
      <c r="I1376" s="154"/>
      <c r="J1376" s="154"/>
      <c r="K1376" s="154"/>
      <c r="L1376" s="154"/>
      <c r="M1376" s="154"/>
      <c r="N1376" s="154"/>
      <c r="O1376" s="154"/>
      <c r="P1376" s="154"/>
      <c r="Q1376" s="154"/>
      <c r="R1376" s="154"/>
      <c r="S1376" s="154"/>
      <c r="T1376" s="154"/>
      <c r="U1376" s="154"/>
      <c r="V1376" s="154"/>
      <c r="W1376" s="154"/>
      <c r="X1376" s="154"/>
      <c r="Y1376" s="154"/>
      <c r="Z1376" s="154"/>
      <c r="AA1376" s="154"/>
      <c r="AB1376" s="154"/>
      <c r="AC1376" s="154"/>
      <c r="AD1376" s="154"/>
      <c r="AE1376" s="154"/>
      <c r="AF1376" s="154"/>
      <c r="AG1376" s="154"/>
      <c r="AH1376" s="154"/>
      <c r="AI1376" s="154"/>
      <c r="AJ1376" s="154"/>
      <c r="AK1376" s="154"/>
      <c r="AL1376" s="154"/>
      <c r="AM1376" s="154"/>
      <c r="AN1376" s="154"/>
      <c r="AO1376" s="154"/>
      <c r="AP1376" s="154"/>
      <c r="AQ1376" s="154"/>
      <c r="AR1376" s="154"/>
      <c r="AS1376" s="154"/>
      <c r="AT1376" s="154"/>
      <c r="AU1376" s="154"/>
      <c r="AV1376" s="154"/>
      <c r="AW1376" s="154"/>
      <c r="AX1376" s="154"/>
      <c r="AY1376" s="154"/>
      <c r="AZ1376" s="154"/>
      <c r="BA1376" s="154"/>
      <c r="BB1376" s="154"/>
      <c r="BC1376" s="154"/>
      <c r="BD1376" s="154"/>
      <c r="BE1376" s="154"/>
      <c r="BF1376" s="154"/>
      <c r="BG1376" s="154"/>
      <c r="BH1376" s="154"/>
      <c r="BI1376" s="154"/>
      <c r="BJ1376" s="154"/>
      <c r="BK1376" s="154"/>
      <c r="BL1376" s="154"/>
      <c r="BM1376" s="154"/>
      <c r="BN1376" s="154"/>
      <c r="BO1376" s="154"/>
      <c r="BP1376" s="154"/>
      <c r="BQ1376" s="154"/>
      <c r="BR1376" s="154"/>
      <c r="BS1376" s="154"/>
      <c r="BT1376" s="154"/>
      <c r="BU1376" s="154"/>
      <c r="BV1376" s="154"/>
    </row>
    <row r="1377" spans="1:74" x14ac:dyDescent="0.25">
      <c r="A1377" s="154"/>
      <c r="B1377" s="154"/>
      <c r="C1377" s="154"/>
      <c r="D1377" s="154"/>
      <c r="E1377" s="154"/>
      <c r="F1377" s="154"/>
      <c r="G1377" s="154"/>
      <c r="H1377" s="154"/>
      <c r="I1377" s="154"/>
      <c r="J1377" s="154"/>
      <c r="K1377" s="154"/>
      <c r="L1377" s="154"/>
      <c r="M1377" s="154"/>
      <c r="N1377" s="154"/>
      <c r="O1377" s="154"/>
      <c r="P1377" s="154"/>
      <c r="Q1377" s="154"/>
      <c r="R1377" s="154"/>
      <c r="S1377" s="154"/>
      <c r="T1377" s="154"/>
      <c r="U1377" s="154"/>
      <c r="V1377" s="154"/>
      <c r="W1377" s="154"/>
      <c r="X1377" s="154"/>
      <c r="Y1377" s="154"/>
      <c r="Z1377" s="154"/>
      <c r="AA1377" s="154"/>
      <c r="AB1377" s="154"/>
      <c r="AC1377" s="154"/>
      <c r="AD1377" s="154"/>
      <c r="AE1377" s="154"/>
      <c r="AF1377" s="154"/>
      <c r="AG1377" s="154"/>
      <c r="AH1377" s="154"/>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c r="BI1377" s="154"/>
      <c r="BJ1377" s="154"/>
      <c r="BK1377" s="154"/>
      <c r="BL1377" s="154"/>
      <c r="BM1377" s="154"/>
      <c r="BN1377" s="154"/>
      <c r="BO1377" s="154"/>
      <c r="BP1377" s="154"/>
      <c r="BQ1377" s="154"/>
      <c r="BR1377" s="154"/>
      <c r="BS1377" s="154"/>
      <c r="BT1377" s="154"/>
      <c r="BU1377" s="154"/>
      <c r="BV1377" s="154"/>
    </row>
    <row r="1378" spans="1:74" x14ac:dyDescent="0.25">
      <c r="A1378" s="154"/>
      <c r="B1378" s="154"/>
      <c r="C1378" s="154"/>
      <c r="D1378" s="154"/>
      <c r="E1378" s="154"/>
      <c r="F1378" s="154"/>
      <c r="G1378" s="154"/>
      <c r="H1378" s="154"/>
      <c r="I1378" s="154"/>
      <c r="J1378" s="154"/>
      <c r="K1378" s="154"/>
      <c r="L1378" s="154"/>
      <c r="M1378" s="154"/>
      <c r="N1378" s="154"/>
      <c r="O1378" s="154"/>
      <c r="P1378" s="154"/>
      <c r="Q1378" s="154"/>
      <c r="R1378" s="154"/>
      <c r="S1378" s="154"/>
      <c r="T1378" s="154"/>
      <c r="U1378" s="154"/>
      <c r="V1378" s="154"/>
      <c r="W1378" s="154"/>
      <c r="X1378" s="154"/>
      <c r="Y1378" s="154"/>
      <c r="Z1378" s="154"/>
      <c r="AA1378" s="154"/>
      <c r="AB1378" s="154"/>
      <c r="AC1378" s="154"/>
      <c r="AD1378" s="154"/>
      <c r="AE1378" s="154"/>
      <c r="AF1378" s="154"/>
      <c r="AG1378" s="154"/>
      <c r="AH1378" s="154"/>
      <c r="AI1378" s="154"/>
      <c r="AJ1378" s="154"/>
      <c r="AK1378" s="154"/>
      <c r="AL1378" s="154"/>
      <c r="AM1378" s="154"/>
      <c r="AN1378" s="154"/>
      <c r="AO1378" s="154"/>
      <c r="AP1378" s="154"/>
      <c r="AQ1378" s="154"/>
      <c r="AR1378" s="154"/>
      <c r="AS1378" s="154"/>
      <c r="AT1378" s="154"/>
      <c r="AU1378" s="154"/>
      <c r="AV1378" s="154"/>
      <c r="AW1378" s="154"/>
      <c r="AX1378" s="154"/>
      <c r="AY1378" s="154"/>
      <c r="AZ1378" s="154"/>
      <c r="BA1378" s="154"/>
      <c r="BB1378" s="154"/>
      <c r="BC1378" s="154"/>
      <c r="BD1378" s="154"/>
      <c r="BE1378" s="154"/>
      <c r="BF1378" s="154"/>
      <c r="BG1378" s="154"/>
      <c r="BH1378" s="154"/>
      <c r="BI1378" s="154"/>
      <c r="BJ1378" s="154"/>
      <c r="BK1378" s="154"/>
      <c r="BL1378" s="154"/>
      <c r="BM1378" s="154"/>
      <c r="BN1378" s="154"/>
      <c r="BO1378" s="154"/>
      <c r="BP1378" s="154"/>
      <c r="BQ1378" s="154"/>
      <c r="BR1378" s="154"/>
      <c r="BS1378" s="154"/>
      <c r="BT1378" s="154"/>
      <c r="BU1378" s="154"/>
      <c r="BV1378" s="154"/>
    </row>
    <row r="1379" spans="1:74" x14ac:dyDescent="0.25">
      <c r="A1379" s="154"/>
      <c r="B1379" s="154"/>
      <c r="C1379" s="154"/>
      <c r="D1379" s="154"/>
      <c r="E1379" s="154"/>
      <c r="F1379" s="154"/>
      <c r="G1379" s="154"/>
      <c r="H1379" s="154"/>
      <c r="I1379" s="154"/>
      <c r="J1379" s="154"/>
      <c r="K1379" s="154"/>
      <c r="L1379" s="154"/>
      <c r="M1379" s="154"/>
      <c r="N1379" s="154"/>
      <c r="O1379" s="154"/>
      <c r="P1379" s="154"/>
      <c r="Q1379" s="154"/>
      <c r="R1379" s="154"/>
      <c r="S1379" s="154"/>
      <c r="T1379" s="154"/>
      <c r="U1379" s="154"/>
      <c r="V1379" s="154"/>
      <c r="W1379" s="154"/>
      <c r="X1379" s="154"/>
      <c r="Y1379" s="154"/>
      <c r="Z1379" s="154"/>
      <c r="AA1379" s="154"/>
      <c r="AB1379" s="154"/>
      <c r="AC1379" s="154"/>
      <c r="AD1379" s="154"/>
      <c r="AE1379" s="154"/>
      <c r="AF1379" s="154"/>
      <c r="AG1379" s="154"/>
      <c r="AH1379" s="154"/>
      <c r="AI1379" s="154"/>
      <c r="AJ1379" s="154"/>
      <c r="AK1379" s="154"/>
      <c r="AL1379" s="154"/>
      <c r="AM1379" s="154"/>
      <c r="AN1379" s="154"/>
      <c r="AO1379" s="154"/>
      <c r="AP1379" s="154"/>
      <c r="AQ1379" s="154"/>
      <c r="AR1379" s="154"/>
      <c r="AS1379" s="154"/>
      <c r="AT1379" s="154"/>
      <c r="AU1379" s="154"/>
      <c r="AV1379" s="154"/>
      <c r="AW1379" s="154"/>
      <c r="AX1379" s="154"/>
      <c r="AY1379" s="154"/>
      <c r="AZ1379" s="154"/>
      <c r="BA1379" s="154"/>
      <c r="BB1379" s="154"/>
      <c r="BC1379" s="154"/>
      <c r="BD1379" s="154"/>
      <c r="BE1379" s="154"/>
      <c r="BF1379" s="154"/>
      <c r="BG1379" s="154"/>
      <c r="BH1379" s="154"/>
      <c r="BI1379" s="154"/>
      <c r="BJ1379" s="154"/>
      <c r="BK1379" s="154"/>
      <c r="BL1379" s="154"/>
      <c r="BM1379" s="154"/>
      <c r="BN1379" s="154"/>
      <c r="BO1379" s="154"/>
      <c r="BP1379" s="154"/>
      <c r="BQ1379" s="154"/>
      <c r="BR1379" s="154"/>
      <c r="BS1379" s="154"/>
      <c r="BT1379" s="154"/>
      <c r="BU1379" s="154"/>
      <c r="BV1379" s="154"/>
    </row>
    <row r="1380" spans="1:74" x14ac:dyDescent="0.25">
      <c r="A1380" s="154"/>
      <c r="B1380" s="154"/>
      <c r="C1380" s="154"/>
      <c r="D1380" s="154"/>
      <c r="E1380" s="154"/>
      <c r="F1380" s="154"/>
      <c r="G1380" s="154"/>
      <c r="H1380" s="154"/>
      <c r="I1380" s="154"/>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AN1380" s="154"/>
      <c r="AO1380" s="154"/>
      <c r="AP1380" s="154"/>
      <c r="AQ1380" s="154"/>
      <c r="AR1380" s="154"/>
      <c r="AS1380" s="154"/>
      <c r="AT1380" s="154"/>
      <c r="AU1380" s="154"/>
      <c r="AV1380" s="154"/>
      <c r="AW1380" s="154"/>
      <c r="AX1380" s="154"/>
      <c r="AY1380" s="154"/>
      <c r="AZ1380" s="154"/>
      <c r="BA1380" s="154"/>
      <c r="BB1380" s="154"/>
      <c r="BC1380" s="154"/>
      <c r="BD1380" s="154"/>
      <c r="BE1380" s="154"/>
      <c r="BF1380" s="154"/>
      <c r="BG1380" s="154"/>
      <c r="BH1380" s="154"/>
      <c r="BI1380" s="154"/>
      <c r="BJ1380" s="154"/>
      <c r="BK1380" s="154"/>
      <c r="BL1380" s="154"/>
      <c r="BM1380" s="154"/>
      <c r="BN1380" s="154"/>
      <c r="BO1380" s="154"/>
      <c r="BP1380" s="154"/>
      <c r="BQ1380" s="154"/>
      <c r="BR1380" s="154"/>
      <c r="BS1380" s="154"/>
      <c r="BT1380" s="154"/>
      <c r="BU1380" s="154"/>
      <c r="BV1380" s="154"/>
    </row>
    <row r="1381" spans="1:74" x14ac:dyDescent="0.25">
      <c r="A1381" s="154"/>
      <c r="B1381" s="154"/>
      <c r="C1381" s="154"/>
      <c r="D1381" s="154"/>
      <c r="E1381" s="154"/>
      <c r="F1381" s="154"/>
      <c r="G1381" s="154"/>
      <c r="H1381" s="154"/>
      <c r="I1381" s="154"/>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AN1381" s="154"/>
      <c r="AO1381" s="154"/>
      <c r="AP1381" s="154"/>
      <c r="AQ1381" s="154"/>
      <c r="AR1381" s="154"/>
      <c r="AS1381" s="154"/>
      <c r="AT1381" s="154"/>
      <c r="AU1381" s="154"/>
      <c r="AV1381" s="154"/>
      <c r="AW1381" s="154"/>
      <c r="AX1381" s="154"/>
      <c r="AY1381" s="154"/>
      <c r="AZ1381" s="154"/>
      <c r="BA1381" s="154"/>
      <c r="BB1381" s="154"/>
      <c r="BC1381" s="154"/>
      <c r="BD1381" s="154"/>
      <c r="BE1381" s="154"/>
      <c r="BF1381" s="154"/>
      <c r="BG1381" s="154"/>
      <c r="BH1381" s="154"/>
      <c r="BI1381" s="154"/>
      <c r="BJ1381" s="154"/>
      <c r="BK1381" s="154"/>
      <c r="BL1381" s="154"/>
      <c r="BM1381" s="154"/>
      <c r="BN1381" s="154"/>
      <c r="BO1381" s="154"/>
      <c r="BP1381" s="154"/>
      <c r="BQ1381" s="154"/>
      <c r="BR1381" s="154"/>
      <c r="BS1381" s="154"/>
      <c r="BT1381" s="154"/>
      <c r="BU1381" s="154"/>
      <c r="BV1381" s="154"/>
    </row>
    <row r="1382" spans="1:74" x14ac:dyDescent="0.25">
      <c r="A1382" s="154"/>
      <c r="B1382" s="154"/>
      <c r="C1382" s="154"/>
      <c r="D1382" s="154"/>
      <c r="E1382" s="154"/>
      <c r="F1382" s="154"/>
      <c r="G1382" s="154"/>
      <c r="H1382" s="154"/>
      <c r="I1382" s="154"/>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AN1382" s="154"/>
      <c r="AO1382" s="154"/>
      <c r="AP1382" s="154"/>
      <c r="AQ1382" s="154"/>
      <c r="AR1382" s="154"/>
      <c r="AS1382" s="154"/>
      <c r="AT1382" s="154"/>
      <c r="AU1382" s="154"/>
      <c r="AV1382" s="154"/>
      <c r="AW1382" s="154"/>
      <c r="AX1382" s="154"/>
      <c r="AY1382" s="154"/>
      <c r="AZ1382" s="154"/>
      <c r="BA1382" s="154"/>
      <c r="BB1382" s="154"/>
      <c r="BC1382" s="154"/>
      <c r="BD1382" s="154"/>
      <c r="BE1382" s="154"/>
      <c r="BF1382" s="154"/>
      <c r="BG1382" s="154"/>
      <c r="BH1382" s="154"/>
      <c r="BI1382" s="154"/>
      <c r="BJ1382" s="154"/>
      <c r="BK1382" s="154"/>
      <c r="BL1382" s="154"/>
      <c r="BM1382" s="154"/>
      <c r="BN1382" s="154"/>
      <c r="BO1382" s="154"/>
      <c r="BP1382" s="154"/>
      <c r="BQ1382" s="154"/>
      <c r="BR1382" s="154"/>
      <c r="BS1382" s="154"/>
      <c r="BT1382" s="154"/>
      <c r="BU1382" s="154"/>
      <c r="BV1382" s="154"/>
    </row>
    <row r="1383" spans="1:74" x14ac:dyDescent="0.25">
      <c r="A1383" s="154"/>
      <c r="B1383" s="154"/>
      <c r="C1383" s="154"/>
      <c r="D1383" s="154"/>
      <c r="E1383" s="154"/>
      <c r="F1383" s="154"/>
      <c r="G1383" s="154"/>
      <c r="H1383" s="154"/>
      <c r="I1383" s="154"/>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AN1383" s="154"/>
      <c r="AO1383" s="154"/>
      <c r="AP1383" s="154"/>
      <c r="AQ1383" s="154"/>
      <c r="AR1383" s="154"/>
      <c r="AS1383" s="154"/>
      <c r="AT1383" s="154"/>
      <c r="AU1383" s="154"/>
      <c r="AV1383" s="154"/>
      <c r="AW1383" s="154"/>
      <c r="AX1383" s="154"/>
      <c r="AY1383" s="154"/>
      <c r="AZ1383" s="154"/>
      <c r="BA1383" s="154"/>
      <c r="BB1383" s="154"/>
      <c r="BC1383" s="154"/>
      <c r="BD1383" s="154"/>
      <c r="BE1383" s="154"/>
      <c r="BF1383" s="154"/>
      <c r="BG1383" s="154"/>
      <c r="BH1383" s="154"/>
      <c r="BI1383" s="154"/>
      <c r="BJ1383" s="154"/>
      <c r="BK1383" s="154"/>
      <c r="BL1383" s="154"/>
      <c r="BM1383" s="154"/>
      <c r="BN1383" s="154"/>
      <c r="BO1383" s="154"/>
      <c r="BP1383" s="154"/>
      <c r="BQ1383" s="154"/>
      <c r="BR1383" s="154"/>
      <c r="BS1383" s="154"/>
      <c r="BT1383" s="154"/>
      <c r="BU1383" s="154"/>
      <c r="BV1383" s="154"/>
    </row>
    <row r="1384" spans="1:74" x14ac:dyDescent="0.25">
      <c r="A1384" s="154"/>
      <c r="B1384" s="154"/>
      <c r="C1384" s="154"/>
      <c r="D1384" s="154"/>
      <c r="E1384" s="154"/>
      <c r="F1384" s="154"/>
      <c r="G1384" s="154"/>
      <c r="H1384" s="154"/>
      <c r="I1384" s="154"/>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AN1384" s="154"/>
      <c r="AO1384" s="154"/>
      <c r="AP1384" s="154"/>
      <c r="AQ1384" s="154"/>
      <c r="AR1384" s="154"/>
      <c r="AS1384" s="154"/>
      <c r="AT1384" s="154"/>
      <c r="AU1384" s="154"/>
      <c r="AV1384" s="154"/>
      <c r="AW1384" s="154"/>
      <c r="AX1384" s="154"/>
      <c r="AY1384" s="154"/>
      <c r="AZ1384" s="154"/>
      <c r="BA1384" s="154"/>
      <c r="BB1384" s="154"/>
      <c r="BC1384" s="154"/>
      <c r="BD1384" s="154"/>
      <c r="BE1384" s="154"/>
      <c r="BF1384" s="154"/>
      <c r="BG1384" s="154"/>
      <c r="BH1384" s="154"/>
      <c r="BI1384" s="154"/>
      <c r="BJ1384" s="154"/>
      <c r="BK1384" s="154"/>
      <c r="BL1384" s="154"/>
      <c r="BM1384" s="154"/>
      <c r="BN1384" s="154"/>
      <c r="BO1384" s="154"/>
      <c r="BP1384" s="154"/>
      <c r="BQ1384" s="154"/>
      <c r="BR1384" s="154"/>
      <c r="BS1384" s="154"/>
      <c r="BT1384" s="154"/>
      <c r="BU1384" s="154"/>
      <c r="BV1384" s="154"/>
    </row>
    <row r="1385" spans="1:74" x14ac:dyDescent="0.25">
      <c r="A1385" s="154"/>
      <c r="B1385" s="154"/>
      <c r="C1385" s="154"/>
      <c r="D1385" s="154"/>
      <c r="E1385" s="154"/>
      <c r="F1385" s="154"/>
      <c r="G1385" s="154"/>
      <c r="H1385" s="154"/>
      <c r="I1385" s="154"/>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AN1385" s="154"/>
      <c r="AO1385" s="154"/>
      <c r="AP1385" s="154"/>
      <c r="AQ1385" s="154"/>
      <c r="AR1385" s="154"/>
      <c r="AS1385" s="154"/>
      <c r="AT1385" s="154"/>
      <c r="AU1385" s="154"/>
      <c r="AV1385" s="154"/>
      <c r="AW1385" s="154"/>
      <c r="AX1385" s="154"/>
      <c r="AY1385" s="154"/>
      <c r="AZ1385" s="154"/>
      <c r="BA1385" s="154"/>
      <c r="BB1385" s="154"/>
      <c r="BC1385" s="154"/>
      <c r="BD1385" s="154"/>
      <c r="BE1385" s="154"/>
      <c r="BF1385" s="154"/>
      <c r="BG1385" s="154"/>
      <c r="BH1385" s="154"/>
      <c r="BI1385" s="154"/>
      <c r="BJ1385" s="154"/>
      <c r="BK1385" s="154"/>
      <c r="BL1385" s="154"/>
      <c r="BM1385" s="154"/>
      <c r="BN1385" s="154"/>
      <c r="BO1385" s="154"/>
      <c r="BP1385" s="154"/>
      <c r="BQ1385" s="154"/>
      <c r="BR1385" s="154"/>
      <c r="BS1385" s="154"/>
      <c r="BT1385" s="154"/>
      <c r="BU1385" s="154"/>
      <c r="BV1385" s="154"/>
    </row>
    <row r="1386" spans="1:74" x14ac:dyDescent="0.25">
      <c r="A1386" s="154"/>
      <c r="B1386" s="154"/>
      <c r="C1386" s="154"/>
      <c r="D1386" s="154"/>
      <c r="E1386" s="154"/>
      <c r="F1386" s="154"/>
      <c r="G1386" s="154"/>
      <c r="H1386" s="154"/>
      <c r="I1386" s="154"/>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AN1386" s="154"/>
      <c r="AO1386" s="154"/>
      <c r="AP1386" s="154"/>
      <c r="AQ1386" s="154"/>
      <c r="AR1386" s="154"/>
      <c r="AS1386" s="154"/>
      <c r="AT1386" s="154"/>
      <c r="AU1386" s="154"/>
      <c r="AV1386" s="154"/>
      <c r="AW1386" s="154"/>
      <c r="AX1386" s="154"/>
      <c r="AY1386" s="154"/>
      <c r="AZ1386" s="154"/>
      <c r="BA1386" s="154"/>
      <c r="BB1386" s="154"/>
      <c r="BC1386" s="154"/>
      <c r="BD1386" s="154"/>
      <c r="BE1386" s="154"/>
      <c r="BF1386" s="154"/>
      <c r="BG1386" s="154"/>
      <c r="BH1386" s="154"/>
      <c r="BI1386" s="154"/>
      <c r="BJ1386" s="154"/>
      <c r="BK1386" s="154"/>
      <c r="BL1386" s="154"/>
      <c r="BM1386" s="154"/>
      <c r="BN1386" s="154"/>
      <c r="BO1386" s="154"/>
      <c r="BP1386" s="154"/>
      <c r="BQ1386" s="154"/>
      <c r="BR1386" s="154"/>
      <c r="BS1386" s="154"/>
      <c r="BT1386" s="154"/>
      <c r="BU1386" s="154"/>
      <c r="BV1386" s="154"/>
    </row>
    <row r="1387" spans="1:74" x14ac:dyDescent="0.25">
      <c r="A1387" s="154"/>
      <c r="B1387" s="154"/>
      <c r="C1387" s="154"/>
      <c r="D1387" s="154"/>
      <c r="E1387" s="154"/>
      <c r="F1387" s="154"/>
      <c r="G1387" s="154"/>
      <c r="H1387" s="154"/>
      <c r="I1387" s="154"/>
      <c r="J1387" s="154"/>
      <c r="K1387" s="154"/>
      <c r="L1387" s="154"/>
      <c r="M1387" s="154"/>
      <c r="N1387" s="154"/>
      <c r="O1387" s="154"/>
      <c r="P1387" s="154"/>
      <c r="Q1387" s="154"/>
      <c r="R1387" s="154"/>
      <c r="S1387" s="154"/>
      <c r="T1387" s="154"/>
      <c r="U1387" s="154"/>
      <c r="V1387" s="154"/>
      <c r="W1387" s="154"/>
      <c r="X1387" s="154"/>
      <c r="Y1387" s="154"/>
      <c r="Z1387" s="154"/>
      <c r="AA1387" s="154"/>
      <c r="AB1387" s="154"/>
      <c r="AC1387" s="154"/>
      <c r="AD1387" s="154"/>
      <c r="AE1387" s="154"/>
      <c r="AF1387" s="154"/>
      <c r="AG1387" s="154"/>
      <c r="AH1387" s="154"/>
      <c r="AI1387" s="154"/>
      <c r="AJ1387" s="154"/>
      <c r="AK1387" s="154"/>
      <c r="AL1387" s="154"/>
      <c r="AM1387" s="154"/>
      <c r="AN1387" s="154"/>
      <c r="AO1387" s="154"/>
      <c r="AP1387" s="154"/>
      <c r="AQ1387" s="154"/>
      <c r="AR1387" s="154"/>
      <c r="AS1387" s="154"/>
      <c r="AT1387" s="154"/>
      <c r="AU1387" s="154"/>
      <c r="AV1387" s="154"/>
      <c r="AW1387" s="154"/>
      <c r="AX1387" s="154"/>
      <c r="AY1387" s="154"/>
      <c r="AZ1387" s="154"/>
      <c r="BA1387" s="154"/>
      <c r="BB1387" s="154"/>
      <c r="BC1387" s="154"/>
      <c r="BD1387" s="154"/>
      <c r="BE1387" s="154"/>
      <c r="BF1387" s="154"/>
      <c r="BG1387" s="154"/>
      <c r="BH1387" s="154"/>
      <c r="BI1387" s="154"/>
      <c r="BJ1387" s="154"/>
      <c r="BK1387" s="154"/>
      <c r="BL1387" s="154"/>
      <c r="BM1387" s="154"/>
      <c r="BN1387" s="154"/>
      <c r="BO1387" s="154"/>
      <c r="BP1387" s="154"/>
      <c r="BQ1387" s="154"/>
      <c r="BR1387" s="154"/>
      <c r="BS1387" s="154"/>
      <c r="BT1387" s="154"/>
      <c r="BU1387" s="154"/>
      <c r="BV1387" s="154"/>
    </row>
    <row r="1388" spans="1:74" x14ac:dyDescent="0.25">
      <c r="A1388" s="154"/>
      <c r="B1388" s="154"/>
      <c r="C1388" s="154"/>
      <c r="D1388" s="154"/>
      <c r="E1388" s="154"/>
      <c r="F1388" s="154"/>
      <c r="G1388" s="154"/>
      <c r="H1388" s="154"/>
      <c r="I1388" s="154"/>
      <c r="J1388" s="154"/>
      <c r="K1388" s="154"/>
      <c r="L1388" s="154"/>
      <c r="M1388" s="154"/>
      <c r="N1388" s="154"/>
      <c r="O1388" s="154"/>
      <c r="P1388" s="154"/>
      <c r="Q1388" s="154"/>
      <c r="R1388" s="154"/>
      <c r="S1388" s="154"/>
      <c r="T1388" s="154"/>
      <c r="U1388" s="154"/>
      <c r="V1388" s="154"/>
      <c r="W1388" s="154"/>
      <c r="X1388" s="154"/>
      <c r="Y1388" s="154"/>
      <c r="Z1388" s="154"/>
      <c r="AA1388" s="154"/>
      <c r="AB1388" s="154"/>
      <c r="AC1388" s="154"/>
      <c r="AD1388" s="154"/>
      <c r="AE1388" s="154"/>
      <c r="AF1388" s="154"/>
      <c r="AG1388" s="154"/>
      <c r="AH1388" s="154"/>
      <c r="AI1388" s="154"/>
      <c r="AJ1388" s="154"/>
      <c r="AK1388" s="154"/>
      <c r="AL1388" s="154"/>
      <c r="AM1388" s="154"/>
      <c r="AN1388" s="154"/>
      <c r="AO1388" s="154"/>
      <c r="AP1388" s="154"/>
      <c r="AQ1388" s="154"/>
      <c r="AR1388" s="154"/>
      <c r="AS1388" s="154"/>
      <c r="AT1388" s="154"/>
      <c r="AU1388" s="154"/>
      <c r="AV1388" s="154"/>
      <c r="AW1388" s="154"/>
      <c r="AX1388" s="154"/>
      <c r="AY1388" s="154"/>
      <c r="AZ1388" s="154"/>
      <c r="BA1388" s="154"/>
      <c r="BB1388" s="154"/>
      <c r="BC1388" s="154"/>
      <c r="BD1388" s="154"/>
      <c r="BE1388" s="154"/>
      <c r="BF1388" s="154"/>
      <c r="BG1388" s="154"/>
      <c r="BH1388" s="154"/>
      <c r="BI1388" s="154"/>
      <c r="BJ1388" s="154"/>
      <c r="BK1388" s="154"/>
      <c r="BL1388" s="154"/>
      <c r="BM1388" s="154"/>
      <c r="BN1388" s="154"/>
      <c r="BO1388" s="154"/>
      <c r="BP1388" s="154"/>
      <c r="BQ1388" s="154"/>
      <c r="BR1388" s="154"/>
      <c r="BS1388" s="154"/>
      <c r="BT1388" s="154"/>
      <c r="BU1388" s="154"/>
      <c r="BV1388" s="154"/>
    </row>
    <row r="1389" spans="1:74" x14ac:dyDescent="0.25">
      <c r="A1389" s="154"/>
      <c r="B1389" s="154"/>
      <c r="C1389" s="154"/>
      <c r="D1389" s="154"/>
      <c r="E1389" s="154"/>
      <c r="F1389" s="154"/>
      <c r="G1389" s="154"/>
      <c r="H1389" s="154"/>
      <c r="I1389" s="154"/>
      <c r="J1389" s="154"/>
      <c r="K1389" s="154"/>
      <c r="L1389" s="154"/>
      <c r="M1389" s="154"/>
      <c r="N1389" s="154"/>
      <c r="O1389" s="154"/>
      <c r="P1389" s="154"/>
      <c r="Q1389" s="154"/>
      <c r="R1389" s="154"/>
      <c r="S1389" s="154"/>
      <c r="T1389" s="154"/>
      <c r="U1389" s="154"/>
      <c r="V1389" s="154"/>
      <c r="W1389" s="154"/>
      <c r="X1389" s="154"/>
      <c r="Y1389" s="154"/>
      <c r="Z1389" s="154"/>
      <c r="AA1389" s="154"/>
      <c r="AB1389" s="154"/>
      <c r="AC1389" s="154"/>
      <c r="AD1389" s="154"/>
      <c r="AE1389" s="154"/>
      <c r="AF1389" s="154"/>
      <c r="AG1389" s="154"/>
      <c r="AH1389" s="154"/>
      <c r="AI1389" s="154"/>
      <c r="AJ1389" s="154"/>
      <c r="AK1389" s="154"/>
      <c r="AL1389" s="154"/>
      <c r="AM1389" s="154"/>
      <c r="AN1389" s="154"/>
      <c r="AO1389" s="154"/>
      <c r="AP1389" s="154"/>
      <c r="AQ1389" s="154"/>
      <c r="AR1389" s="154"/>
      <c r="AS1389" s="154"/>
      <c r="AT1389" s="154"/>
      <c r="AU1389" s="154"/>
      <c r="AV1389" s="154"/>
      <c r="AW1389" s="154"/>
      <c r="AX1389" s="154"/>
      <c r="AY1389" s="154"/>
      <c r="AZ1389" s="154"/>
      <c r="BA1389" s="154"/>
      <c r="BB1389" s="154"/>
      <c r="BC1389" s="154"/>
      <c r="BD1389" s="154"/>
      <c r="BE1389" s="154"/>
      <c r="BF1389" s="154"/>
      <c r="BG1389" s="154"/>
      <c r="BH1389" s="154"/>
      <c r="BI1389" s="154"/>
      <c r="BJ1389" s="154"/>
      <c r="BK1389" s="154"/>
      <c r="BL1389" s="154"/>
      <c r="BM1389" s="154"/>
      <c r="BN1389" s="154"/>
      <c r="BO1389" s="154"/>
      <c r="BP1389" s="154"/>
      <c r="BQ1389" s="154"/>
      <c r="BR1389" s="154"/>
      <c r="BS1389" s="154"/>
      <c r="BT1389" s="154"/>
      <c r="BU1389" s="154"/>
      <c r="BV1389" s="154"/>
    </row>
    <row r="1390" spans="1:74" x14ac:dyDescent="0.25">
      <c r="A1390" s="154"/>
      <c r="B1390" s="154"/>
      <c r="C1390" s="154"/>
      <c r="D1390" s="154"/>
      <c r="E1390" s="154"/>
      <c r="F1390" s="154"/>
      <c r="G1390" s="154"/>
      <c r="H1390" s="154"/>
      <c r="I1390" s="154"/>
      <c r="J1390" s="154"/>
      <c r="K1390" s="154"/>
      <c r="L1390" s="154"/>
      <c r="M1390" s="154"/>
      <c r="N1390" s="154"/>
      <c r="O1390" s="154"/>
      <c r="P1390" s="154"/>
      <c r="Q1390" s="154"/>
      <c r="R1390" s="154"/>
      <c r="S1390" s="154"/>
      <c r="T1390" s="154"/>
      <c r="U1390" s="154"/>
      <c r="V1390" s="154"/>
      <c r="W1390" s="154"/>
      <c r="X1390" s="154"/>
      <c r="Y1390" s="154"/>
      <c r="Z1390" s="154"/>
      <c r="AA1390" s="154"/>
      <c r="AB1390" s="154"/>
      <c r="AC1390" s="154"/>
      <c r="AD1390" s="154"/>
      <c r="AE1390" s="154"/>
      <c r="AF1390" s="154"/>
      <c r="AG1390" s="154"/>
      <c r="AH1390" s="154"/>
      <c r="AI1390" s="154"/>
      <c r="AJ1390" s="154"/>
      <c r="AK1390" s="154"/>
      <c r="AL1390" s="154"/>
      <c r="AM1390" s="154"/>
      <c r="AN1390" s="154"/>
      <c r="AO1390" s="154"/>
      <c r="AP1390" s="154"/>
      <c r="AQ1390" s="154"/>
      <c r="AR1390" s="154"/>
      <c r="AS1390" s="154"/>
      <c r="AT1390" s="154"/>
      <c r="AU1390" s="154"/>
      <c r="AV1390" s="154"/>
      <c r="AW1390" s="154"/>
      <c r="AX1390" s="154"/>
      <c r="AY1390" s="154"/>
      <c r="AZ1390" s="154"/>
      <c r="BA1390" s="154"/>
      <c r="BB1390" s="154"/>
      <c r="BC1390" s="154"/>
      <c r="BD1390" s="154"/>
      <c r="BE1390" s="154"/>
      <c r="BF1390" s="154"/>
      <c r="BG1390" s="154"/>
      <c r="BH1390" s="154"/>
      <c r="BI1390" s="154"/>
      <c r="BJ1390" s="154"/>
      <c r="BK1390" s="154"/>
      <c r="BL1390" s="154"/>
      <c r="BM1390" s="154"/>
      <c r="BN1390" s="154"/>
      <c r="BO1390" s="154"/>
      <c r="BP1390" s="154"/>
      <c r="BQ1390" s="154"/>
      <c r="BR1390" s="154"/>
      <c r="BS1390" s="154"/>
      <c r="BT1390" s="154"/>
      <c r="BU1390" s="154"/>
      <c r="BV1390" s="154"/>
    </row>
    <row r="1391" spans="1:74" x14ac:dyDescent="0.25">
      <c r="A1391" s="154"/>
      <c r="B1391" s="154"/>
      <c r="C1391" s="154"/>
      <c r="D1391" s="154"/>
      <c r="E1391" s="154"/>
      <c r="F1391" s="154"/>
      <c r="G1391" s="154"/>
      <c r="H1391" s="154"/>
      <c r="I1391" s="154"/>
      <c r="J1391" s="154"/>
      <c r="K1391" s="154"/>
      <c r="L1391" s="154"/>
      <c r="M1391" s="154"/>
      <c r="N1391" s="154"/>
      <c r="O1391" s="154"/>
      <c r="P1391" s="154"/>
      <c r="Q1391" s="154"/>
      <c r="R1391" s="154"/>
      <c r="S1391" s="154"/>
      <c r="T1391" s="154"/>
      <c r="U1391" s="154"/>
      <c r="V1391" s="154"/>
      <c r="W1391" s="154"/>
      <c r="X1391" s="154"/>
      <c r="Y1391" s="154"/>
      <c r="Z1391" s="154"/>
      <c r="AA1391" s="154"/>
      <c r="AB1391" s="154"/>
      <c r="AC1391" s="154"/>
      <c r="AD1391" s="154"/>
      <c r="AE1391" s="154"/>
      <c r="AF1391" s="154"/>
      <c r="AG1391" s="154"/>
      <c r="AH1391" s="154"/>
      <c r="AI1391" s="154"/>
      <c r="AJ1391" s="154"/>
      <c r="AK1391" s="154"/>
      <c r="AL1391" s="154"/>
      <c r="AM1391" s="154"/>
      <c r="AN1391" s="154"/>
      <c r="AO1391" s="154"/>
      <c r="AP1391" s="154"/>
      <c r="AQ1391" s="154"/>
      <c r="AR1391" s="154"/>
      <c r="AS1391" s="154"/>
      <c r="AT1391" s="154"/>
      <c r="AU1391" s="154"/>
      <c r="AV1391" s="154"/>
      <c r="AW1391" s="154"/>
      <c r="AX1391" s="154"/>
      <c r="AY1391" s="154"/>
      <c r="AZ1391" s="154"/>
      <c r="BA1391" s="154"/>
      <c r="BB1391" s="154"/>
      <c r="BC1391" s="154"/>
      <c r="BD1391" s="154"/>
      <c r="BE1391" s="154"/>
      <c r="BF1391" s="154"/>
      <c r="BG1391" s="154"/>
      <c r="BH1391" s="154"/>
      <c r="BI1391" s="154"/>
      <c r="BJ1391" s="154"/>
      <c r="BK1391" s="154"/>
      <c r="BL1391" s="154"/>
      <c r="BM1391" s="154"/>
      <c r="BN1391" s="154"/>
      <c r="BO1391" s="154"/>
      <c r="BP1391" s="154"/>
      <c r="BQ1391" s="154"/>
      <c r="BR1391" s="154"/>
      <c r="BS1391" s="154"/>
      <c r="BT1391" s="154"/>
      <c r="BU1391" s="154"/>
      <c r="BV1391" s="154"/>
    </row>
    <row r="1392" spans="1:74" x14ac:dyDescent="0.25">
      <c r="A1392" s="154"/>
      <c r="B1392" s="154"/>
      <c r="C1392" s="154"/>
      <c r="D1392" s="154"/>
      <c r="E1392" s="154"/>
      <c r="F1392" s="154"/>
      <c r="G1392" s="154"/>
      <c r="H1392" s="154"/>
      <c r="I1392" s="154"/>
      <c r="J1392" s="154"/>
      <c r="K1392" s="154"/>
      <c r="L1392" s="154"/>
      <c r="M1392" s="154"/>
      <c r="N1392" s="154"/>
      <c r="O1392" s="154"/>
      <c r="P1392" s="154"/>
      <c r="Q1392" s="154"/>
      <c r="R1392" s="154"/>
      <c r="S1392" s="154"/>
      <c r="T1392" s="154"/>
      <c r="U1392" s="154"/>
      <c r="V1392" s="154"/>
      <c r="W1392" s="154"/>
      <c r="X1392" s="154"/>
      <c r="Y1392" s="154"/>
      <c r="Z1392" s="154"/>
      <c r="AA1392" s="154"/>
      <c r="AB1392" s="154"/>
      <c r="AC1392" s="154"/>
      <c r="AD1392" s="154"/>
      <c r="AE1392" s="154"/>
      <c r="AF1392" s="154"/>
      <c r="AG1392" s="154"/>
      <c r="AH1392" s="154"/>
      <c r="AI1392" s="154"/>
      <c r="AJ1392" s="154"/>
      <c r="AK1392" s="154"/>
      <c r="AL1392" s="154"/>
      <c r="AM1392" s="154"/>
      <c r="AN1392" s="154"/>
      <c r="AO1392" s="154"/>
      <c r="AP1392" s="154"/>
      <c r="AQ1392" s="154"/>
      <c r="AR1392" s="154"/>
      <c r="AS1392" s="154"/>
      <c r="AT1392" s="154"/>
      <c r="AU1392" s="154"/>
      <c r="AV1392" s="154"/>
      <c r="AW1392" s="154"/>
      <c r="AX1392" s="154"/>
      <c r="AY1392" s="154"/>
      <c r="AZ1392" s="154"/>
      <c r="BA1392" s="154"/>
      <c r="BB1392" s="154"/>
      <c r="BC1392" s="154"/>
      <c r="BD1392" s="154"/>
      <c r="BE1392" s="154"/>
      <c r="BF1392" s="154"/>
      <c r="BG1392" s="154"/>
      <c r="BH1392" s="154"/>
      <c r="BI1392" s="154"/>
      <c r="BJ1392" s="154"/>
      <c r="BK1392" s="154"/>
      <c r="BL1392" s="154"/>
      <c r="BM1392" s="154"/>
      <c r="BN1392" s="154"/>
      <c r="BO1392" s="154"/>
      <c r="BP1392" s="154"/>
      <c r="BQ1392" s="154"/>
      <c r="BR1392" s="154"/>
      <c r="BS1392" s="154"/>
      <c r="BT1392" s="154"/>
      <c r="BU1392" s="154"/>
      <c r="BV1392" s="154"/>
    </row>
    <row r="1393" spans="1:74" x14ac:dyDescent="0.25">
      <c r="A1393" s="154"/>
      <c r="B1393" s="154"/>
      <c r="C1393" s="154"/>
      <c r="D1393" s="154"/>
      <c r="E1393" s="154"/>
      <c r="F1393" s="154"/>
      <c r="G1393" s="154"/>
      <c r="H1393" s="154"/>
      <c r="I1393" s="154"/>
      <c r="J1393" s="154"/>
      <c r="K1393" s="154"/>
      <c r="L1393" s="154"/>
      <c r="M1393" s="154"/>
      <c r="N1393" s="154"/>
      <c r="O1393" s="154"/>
      <c r="P1393" s="154"/>
      <c r="Q1393" s="154"/>
      <c r="R1393" s="154"/>
      <c r="S1393" s="154"/>
      <c r="T1393" s="154"/>
      <c r="U1393" s="154"/>
      <c r="V1393" s="154"/>
      <c r="W1393" s="154"/>
      <c r="X1393" s="154"/>
      <c r="Y1393" s="154"/>
      <c r="Z1393" s="154"/>
      <c r="AA1393" s="154"/>
      <c r="AB1393" s="154"/>
      <c r="AC1393" s="154"/>
      <c r="AD1393" s="154"/>
      <c r="AE1393" s="154"/>
      <c r="AF1393" s="154"/>
      <c r="AG1393" s="154"/>
      <c r="AH1393" s="154"/>
      <c r="AI1393" s="154"/>
      <c r="AJ1393" s="154"/>
      <c r="AK1393" s="154"/>
      <c r="AL1393" s="154"/>
      <c r="AM1393" s="154"/>
      <c r="AN1393" s="154"/>
      <c r="AO1393" s="154"/>
      <c r="AP1393" s="154"/>
      <c r="AQ1393" s="154"/>
      <c r="AR1393" s="154"/>
      <c r="AS1393" s="154"/>
      <c r="AT1393" s="154"/>
      <c r="AU1393" s="154"/>
      <c r="AV1393" s="154"/>
      <c r="AW1393" s="154"/>
      <c r="AX1393" s="154"/>
      <c r="AY1393" s="154"/>
      <c r="AZ1393" s="154"/>
      <c r="BA1393" s="154"/>
      <c r="BB1393" s="154"/>
      <c r="BC1393" s="154"/>
      <c r="BD1393" s="154"/>
      <c r="BE1393" s="154"/>
      <c r="BF1393" s="154"/>
      <c r="BG1393" s="154"/>
      <c r="BH1393" s="154"/>
      <c r="BI1393" s="154"/>
      <c r="BJ1393" s="154"/>
      <c r="BK1393" s="154"/>
      <c r="BL1393" s="154"/>
      <c r="BM1393" s="154"/>
      <c r="BN1393" s="154"/>
      <c r="BO1393" s="154"/>
      <c r="BP1393" s="154"/>
      <c r="BQ1393" s="154"/>
      <c r="BR1393" s="154"/>
      <c r="BS1393" s="154"/>
      <c r="BT1393" s="154"/>
      <c r="BU1393" s="154"/>
      <c r="BV1393" s="154"/>
    </row>
    <row r="1394" spans="1:74" x14ac:dyDescent="0.25">
      <c r="A1394" s="154"/>
      <c r="B1394" s="154"/>
      <c r="C1394" s="154"/>
      <c r="D1394" s="154"/>
      <c r="E1394" s="154"/>
      <c r="F1394" s="154"/>
      <c r="G1394" s="154"/>
      <c r="H1394" s="154"/>
      <c r="I1394" s="154"/>
      <c r="J1394" s="154"/>
      <c r="K1394" s="154"/>
      <c r="L1394" s="154"/>
      <c r="M1394" s="154"/>
      <c r="N1394" s="154"/>
      <c r="O1394" s="154"/>
      <c r="P1394" s="154"/>
      <c r="Q1394" s="154"/>
      <c r="R1394" s="154"/>
      <c r="S1394" s="154"/>
      <c r="T1394" s="154"/>
      <c r="U1394" s="154"/>
      <c r="V1394" s="154"/>
      <c r="W1394" s="154"/>
      <c r="X1394" s="154"/>
      <c r="Y1394" s="154"/>
      <c r="Z1394" s="154"/>
      <c r="AA1394" s="154"/>
      <c r="AB1394" s="154"/>
      <c r="AC1394" s="154"/>
      <c r="AD1394" s="154"/>
      <c r="AE1394" s="154"/>
      <c r="AF1394" s="154"/>
      <c r="AG1394" s="154"/>
      <c r="AH1394" s="154"/>
      <c r="AI1394" s="154"/>
      <c r="AJ1394" s="154"/>
      <c r="AK1394" s="154"/>
      <c r="AL1394" s="154"/>
      <c r="AM1394" s="154"/>
      <c r="AN1394" s="154"/>
      <c r="AO1394" s="154"/>
      <c r="AP1394" s="154"/>
      <c r="AQ1394" s="154"/>
      <c r="AR1394" s="154"/>
      <c r="AS1394" s="154"/>
      <c r="AT1394" s="154"/>
      <c r="AU1394" s="154"/>
      <c r="AV1394" s="154"/>
      <c r="AW1394" s="154"/>
      <c r="AX1394" s="154"/>
      <c r="AY1394" s="154"/>
      <c r="AZ1394" s="154"/>
      <c r="BA1394" s="154"/>
      <c r="BB1394" s="154"/>
      <c r="BC1394" s="154"/>
      <c r="BD1394" s="154"/>
      <c r="BE1394" s="154"/>
      <c r="BF1394" s="154"/>
      <c r="BG1394" s="154"/>
      <c r="BH1394" s="154"/>
      <c r="BI1394" s="154"/>
      <c r="BJ1394" s="154"/>
      <c r="BK1394" s="154"/>
      <c r="BL1394" s="154"/>
      <c r="BM1394" s="154"/>
      <c r="BN1394" s="154"/>
      <c r="BO1394" s="154"/>
      <c r="BP1394" s="154"/>
      <c r="BQ1394" s="154"/>
      <c r="BR1394" s="154"/>
      <c r="BS1394" s="154"/>
      <c r="BT1394" s="154"/>
      <c r="BU1394" s="154"/>
      <c r="BV1394" s="154"/>
    </row>
    <row r="1395" spans="1:74" x14ac:dyDescent="0.25">
      <c r="A1395" s="154"/>
      <c r="B1395" s="154"/>
      <c r="C1395" s="154"/>
      <c r="D1395" s="154"/>
      <c r="E1395" s="154"/>
      <c r="F1395" s="154"/>
      <c r="G1395" s="154"/>
      <c r="H1395" s="154"/>
      <c r="I1395" s="154"/>
      <c r="J1395" s="154"/>
      <c r="K1395" s="154"/>
      <c r="L1395" s="154"/>
      <c r="M1395" s="154"/>
      <c r="N1395" s="154"/>
      <c r="O1395" s="154"/>
      <c r="P1395" s="154"/>
      <c r="Q1395" s="154"/>
      <c r="R1395" s="154"/>
      <c r="S1395" s="154"/>
      <c r="T1395" s="154"/>
      <c r="U1395" s="154"/>
      <c r="V1395" s="154"/>
      <c r="W1395" s="154"/>
      <c r="X1395" s="154"/>
      <c r="Y1395" s="154"/>
      <c r="Z1395" s="154"/>
      <c r="AA1395" s="154"/>
      <c r="AB1395" s="154"/>
      <c r="AC1395" s="154"/>
      <c r="AD1395" s="154"/>
      <c r="AE1395" s="154"/>
      <c r="AF1395" s="154"/>
      <c r="AG1395" s="154"/>
      <c r="AH1395" s="154"/>
      <c r="AI1395" s="154"/>
      <c r="AJ1395" s="154"/>
      <c r="AK1395" s="154"/>
      <c r="AL1395" s="154"/>
      <c r="AM1395" s="154"/>
      <c r="AN1395" s="154"/>
      <c r="AO1395" s="154"/>
      <c r="AP1395" s="154"/>
      <c r="AQ1395" s="154"/>
      <c r="AR1395" s="154"/>
      <c r="AS1395" s="154"/>
      <c r="AT1395" s="154"/>
      <c r="AU1395" s="154"/>
      <c r="AV1395" s="154"/>
      <c r="AW1395" s="154"/>
      <c r="AX1395" s="154"/>
      <c r="AY1395" s="154"/>
      <c r="AZ1395" s="154"/>
      <c r="BA1395" s="154"/>
      <c r="BB1395" s="154"/>
      <c r="BC1395" s="154"/>
      <c r="BD1395" s="154"/>
      <c r="BE1395" s="154"/>
      <c r="BF1395" s="154"/>
      <c r="BG1395" s="154"/>
      <c r="BH1395" s="154"/>
      <c r="BI1395" s="154"/>
      <c r="BJ1395" s="154"/>
      <c r="BK1395" s="154"/>
      <c r="BL1395" s="154"/>
      <c r="BM1395" s="154"/>
      <c r="BN1395" s="154"/>
      <c r="BO1395" s="154"/>
      <c r="BP1395" s="154"/>
      <c r="BQ1395" s="154"/>
      <c r="BR1395" s="154"/>
      <c r="BS1395" s="154"/>
      <c r="BT1395" s="154"/>
      <c r="BU1395" s="154"/>
      <c r="BV1395" s="154"/>
    </row>
    <row r="1396" spans="1:74" x14ac:dyDescent="0.25">
      <c r="A1396" s="154"/>
      <c r="B1396" s="154"/>
      <c r="C1396" s="154"/>
      <c r="D1396" s="154"/>
      <c r="E1396" s="154"/>
      <c r="F1396" s="154"/>
      <c r="G1396" s="154"/>
      <c r="H1396" s="154"/>
      <c r="I1396" s="154"/>
      <c r="J1396" s="154"/>
      <c r="K1396" s="154"/>
      <c r="L1396" s="154"/>
      <c r="M1396" s="154"/>
      <c r="N1396" s="154"/>
      <c r="O1396" s="154"/>
      <c r="P1396" s="154"/>
      <c r="Q1396" s="154"/>
      <c r="R1396" s="154"/>
      <c r="S1396" s="154"/>
      <c r="T1396" s="154"/>
      <c r="U1396" s="154"/>
      <c r="V1396" s="154"/>
      <c r="W1396" s="154"/>
      <c r="X1396" s="154"/>
      <c r="Y1396" s="154"/>
      <c r="Z1396" s="154"/>
      <c r="AA1396" s="154"/>
      <c r="AB1396" s="154"/>
      <c r="AC1396" s="154"/>
      <c r="AD1396" s="154"/>
      <c r="AE1396" s="154"/>
      <c r="AF1396" s="154"/>
      <c r="AG1396" s="154"/>
      <c r="AH1396" s="154"/>
      <c r="AI1396" s="154"/>
      <c r="AJ1396" s="154"/>
      <c r="AK1396" s="154"/>
      <c r="AL1396" s="154"/>
      <c r="AM1396" s="154"/>
      <c r="AN1396" s="154"/>
      <c r="AO1396" s="154"/>
      <c r="AP1396" s="154"/>
      <c r="AQ1396" s="154"/>
      <c r="AR1396" s="154"/>
      <c r="AS1396" s="154"/>
      <c r="AT1396" s="154"/>
      <c r="AU1396" s="154"/>
      <c r="AV1396" s="154"/>
      <c r="AW1396" s="154"/>
      <c r="AX1396" s="154"/>
      <c r="AY1396" s="154"/>
      <c r="AZ1396" s="154"/>
      <c r="BA1396" s="154"/>
      <c r="BB1396" s="154"/>
      <c r="BC1396" s="154"/>
      <c r="BD1396" s="154"/>
      <c r="BE1396" s="154"/>
      <c r="BF1396" s="154"/>
      <c r="BG1396" s="154"/>
      <c r="BH1396" s="154"/>
      <c r="BI1396" s="154"/>
      <c r="BJ1396" s="154"/>
      <c r="BK1396" s="154"/>
      <c r="BL1396" s="154"/>
      <c r="BM1396" s="154"/>
      <c r="BN1396" s="154"/>
      <c r="BO1396" s="154"/>
      <c r="BP1396" s="154"/>
      <c r="BQ1396" s="154"/>
      <c r="BR1396" s="154"/>
      <c r="BS1396" s="154"/>
      <c r="BT1396" s="154"/>
      <c r="BU1396" s="154"/>
      <c r="BV1396" s="154"/>
    </row>
    <row r="1397" spans="1:74" x14ac:dyDescent="0.25">
      <c r="A1397" s="154"/>
      <c r="B1397" s="154"/>
      <c r="C1397" s="154"/>
      <c r="D1397" s="154"/>
      <c r="E1397" s="154"/>
      <c r="F1397" s="154"/>
      <c r="G1397" s="154"/>
      <c r="H1397" s="154"/>
      <c r="I1397" s="154"/>
      <c r="J1397" s="154"/>
      <c r="K1397" s="154"/>
      <c r="L1397" s="154"/>
      <c r="M1397" s="154"/>
      <c r="N1397" s="154"/>
      <c r="O1397" s="154"/>
      <c r="P1397" s="154"/>
      <c r="Q1397" s="154"/>
      <c r="R1397" s="154"/>
      <c r="S1397" s="154"/>
      <c r="T1397" s="154"/>
      <c r="U1397" s="154"/>
      <c r="V1397" s="154"/>
      <c r="W1397" s="154"/>
      <c r="X1397" s="154"/>
      <c r="Y1397" s="154"/>
      <c r="Z1397" s="154"/>
      <c r="AA1397" s="154"/>
      <c r="AB1397" s="154"/>
      <c r="AC1397" s="154"/>
      <c r="AD1397" s="154"/>
      <c r="AE1397" s="154"/>
      <c r="AF1397" s="154"/>
      <c r="AG1397" s="154"/>
      <c r="AH1397" s="154"/>
      <c r="AI1397" s="154"/>
      <c r="AJ1397" s="154"/>
      <c r="AK1397" s="154"/>
      <c r="AL1397" s="154"/>
      <c r="AM1397" s="154"/>
      <c r="AN1397" s="154"/>
      <c r="AO1397" s="154"/>
      <c r="AP1397" s="154"/>
      <c r="AQ1397" s="154"/>
      <c r="AR1397" s="154"/>
      <c r="AS1397" s="154"/>
      <c r="AT1397" s="154"/>
      <c r="AU1397" s="154"/>
      <c r="AV1397" s="154"/>
      <c r="AW1397" s="154"/>
      <c r="AX1397" s="154"/>
      <c r="AY1397" s="154"/>
      <c r="AZ1397" s="154"/>
      <c r="BA1397" s="154"/>
      <c r="BB1397" s="154"/>
      <c r="BC1397" s="154"/>
      <c r="BD1397" s="154"/>
      <c r="BE1397" s="154"/>
      <c r="BF1397" s="154"/>
      <c r="BG1397" s="154"/>
      <c r="BH1397" s="154"/>
      <c r="BI1397" s="154"/>
      <c r="BJ1397" s="154"/>
      <c r="BK1397" s="154"/>
      <c r="BL1397" s="154"/>
      <c r="BM1397" s="154"/>
      <c r="BN1397" s="154"/>
      <c r="BO1397" s="154"/>
      <c r="BP1397" s="154"/>
      <c r="BQ1397" s="154"/>
      <c r="BR1397" s="154"/>
      <c r="BS1397" s="154"/>
      <c r="BT1397" s="154"/>
      <c r="BU1397" s="154"/>
      <c r="BV1397" s="154"/>
    </row>
    <row r="1398" spans="1:74" x14ac:dyDescent="0.25">
      <c r="A1398" s="154"/>
      <c r="B1398" s="154"/>
      <c r="C1398" s="154"/>
      <c r="D1398" s="154"/>
      <c r="E1398" s="154"/>
      <c r="F1398" s="154"/>
      <c r="G1398" s="154"/>
      <c r="H1398" s="154"/>
      <c r="I1398" s="154"/>
      <c r="J1398" s="154"/>
      <c r="K1398" s="154"/>
      <c r="L1398" s="154"/>
      <c r="M1398" s="154"/>
      <c r="N1398" s="154"/>
      <c r="O1398" s="154"/>
      <c r="P1398" s="154"/>
      <c r="Q1398" s="154"/>
      <c r="R1398" s="154"/>
      <c r="S1398" s="154"/>
      <c r="T1398" s="154"/>
      <c r="U1398" s="154"/>
      <c r="V1398" s="154"/>
      <c r="W1398" s="154"/>
      <c r="X1398" s="154"/>
      <c r="Y1398" s="154"/>
      <c r="Z1398" s="154"/>
      <c r="AA1398" s="154"/>
      <c r="AB1398" s="154"/>
      <c r="AC1398" s="154"/>
      <c r="AD1398" s="154"/>
      <c r="AE1398" s="154"/>
      <c r="AF1398" s="154"/>
      <c r="AG1398" s="154"/>
      <c r="AH1398" s="154"/>
      <c r="AI1398" s="154"/>
      <c r="AJ1398" s="154"/>
      <c r="AK1398" s="154"/>
      <c r="AL1398" s="154"/>
      <c r="AM1398" s="154"/>
      <c r="AN1398" s="154"/>
      <c r="AO1398" s="154"/>
      <c r="AP1398" s="154"/>
      <c r="AQ1398" s="154"/>
      <c r="AR1398" s="154"/>
      <c r="AS1398" s="154"/>
      <c r="AT1398" s="154"/>
      <c r="AU1398" s="154"/>
      <c r="AV1398" s="154"/>
      <c r="AW1398" s="154"/>
      <c r="AX1398" s="154"/>
      <c r="AY1398" s="154"/>
      <c r="AZ1398" s="154"/>
      <c r="BA1398" s="154"/>
      <c r="BB1398" s="154"/>
      <c r="BC1398" s="154"/>
      <c r="BD1398" s="154"/>
      <c r="BE1398" s="154"/>
      <c r="BF1398" s="154"/>
      <c r="BG1398" s="154"/>
      <c r="BH1398" s="154"/>
      <c r="BI1398" s="154"/>
      <c r="BJ1398" s="154"/>
      <c r="BK1398" s="154"/>
      <c r="BL1398" s="154"/>
      <c r="BM1398" s="154"/>
      <c r="BN1398" s="154"/>
      <c r="BO1398" s="154"/>
      <c r="BP1398" s="154"/>
      <c r="BQ1398" s="154"/>
      <c r="BR1398" s="154"/>
      <c r="BS1398" s="154"/>
      <c r="BT1398" s="154"/>
      <c r="BU1398" s="154"/>
      <c r="BV1398" s="154"/>
    </row>
    <row r="1399" spans="1:74" x14ac:dyDescent="0.25">
      <c r="A1399" s="154"/>
      <c r="B1399" s="154"/>
      <c r="C1399" s="154"/>
      <c r="D1399" s="154"/>
      <c r="E1399" s="154"/>
      <c r="F1399" s="154"/>
      <c r="G1399" s="154"/>
      <c r="H1399" s="154"/>
      <c r="I1399" s="154"/>
      <c r="J1399" s="154"/>
      <c r="K1399" s="154"/>
      <c r="L1399" s="154"/>
      <c r="M1399" s="154"/>
      <c r="N1399" s="154"/>
      <c r="O1399" s="154"/>
      <c r="P1399" s="154"/>
      <c r="Q1399" s="154"/>
      <c r="R1399" s="154"/>
      <c r="S1399" s="154"/>
      <c r="T1399" s="154"/>
      <c r="U1399" s="154"/>
      <c r="V1399" s="154"/>
      <c r="W1399" s="154"/>
      <c r="X1399" s="154"/>
      <c r="Y1399" s="154"/>
      <c r="Z1399" s="154"/>
      <c r="AA1399" s="154"/>
      <c r="AB1399" s="154"/>
      <c r="AC1399" s="154"/>
      <c r="AD1399" s="154"/>
      <c r="AE1399" s="154"/>
      <c r="AF1399" s="154"/>
      <c r="AG1399" s="154"/>
      <c r="AH1399" s="154"/>
      <c r="AI1399" s="154"/>
      <c r="AJ1399" s="154"/>
      <c r="AK1399" s="154"/>
      <c r="AL1399" s="154"/>
      <c r="AM1399" s="154"/>
      <c r="AN1399" s="154"/>
      <c r="AO1399" s="154"/>
      <c r="AP1399" s="154"/>
      <c r="AQ1399" s="154"/>
      <c r="AR1399" s="154"/>
      <c r="AS1399" s="154"/>
      <c r="AT1399" s="154"/>
      <c r="AU1399" s="154"/>
      <c r="AV1399" s="154"/>
      <c r="AW1399" s="154"/>
      <c r="AX1399" s="154"/>
      <c r="AY1399" s="154"/>
      <c r="AZ1399" s="154"/>
      <c r="BA1399" s="154"/>
      <c r="BB1399" s="154"/>
      <c r="BC1399" s="154"/>
      <c r="BD1399" s="154"/>
      <c r="BE1399" s="154"/>
      <c r="BF1399" s="154"/>
      <c r="BG1399" s="154"/>
      <c r="BH1399" s="154"/>
      <c r="BI1399" s="154"/>
      <c r="BJ1399" s="154"/>
      <c r="BK1399" s="154"/>
      <c r="BL1399" s="154"/>
      <c r="BM1399" s="154"/>
      <c r="BN1399" s="154"/>
      <c r="BO1399" s="154"/>
      <c r="BP1399" s="154"/>
      <c r="BQ1399" s="154"/>
      <c r="BR1399" s="154"/>
      <c r="BS1399" s="154"/>
      <c r="BT1399" s="154"/>
      <c r="BU1399" s="154"/>
      <c r="BV1399" s="154"/>
    </row>
    <row r="1400" spans="1:74" x14ac:dyDescent="0.25">
      <c r="A1400" s="154"/>
      <c r="B1400" s="154"/>
      <c r="C1400" s="154"/>
      <c r="D1400" s="154"/>
      <c r="E1400" s="154"/>
      <c r="F1400" s="154"/>
      <c r="G1400" s="154"/>
      <c r="H1400" s="154"/>
      <c r="I1400" s="154"/>
      <c r="J1400" s="154"/>
      <c r="K1400" s="154"/>
      <c r="L1400" s="154"/>
      <c r="M1400" s="154"/>
      <c r="N1400" s="154"/>
      <c r="O1400" s="154"/>
      <c r="P1400" s="154"/>
      <c r="Q1400" s="154"/>
      <c r="R1400" s="154"/>
      <c r="S1400" s="154"/>
      <c r="T1400" s="154"/>
      <c r="U1400" s="154"/>
      <c r="V1400" s="154"/>
      <c r="W1400" s="154"/>
      <c r="X1400" s="154"/>
      <c r="Y1400" s="154"/>
      <c r="Z1400" s="154"/>
      <c r="AA1400" s="154"/>
      <c r="AB1400" s="154"/>
      <c r="AC1400" s="154"/>
      <c r="AD1400" s="154"/>
      <c r="AE1400" s="154"/>
      <c r="AF1400" s="154"/>
      <c r="AG1400" s="154"/>
      <c r="AH1400" s="154"/>
      <c r="AI1400" s="154"/>
      <c r="AJ1400" s="154"/>
      <c r="AK1400" s="154"/>
      <c r="AL1400" s="154"/>
      <c r="AM1400" s="154"/>
      <c r="AN1400" s="154"/>
      <c r="AO1400" s="154"/>
      <c r="AP1400" s="154"/>
      <c r="AQ1400" s="154"/>
      <c r="AR1400" s="154"/>
      <c r="AS1400" s="154"/>
      <c r="AT1400" s="154"/>
      <c r="AU1400" s="154"/>
      <c r="AV1400" s="154"/>
      <c r="AW1400" s="154"/>
      <c r="AX1400" s="154"/>
      <c r="AY1400" s="154"/>
      <c r="AZ1400" s="154"/>
      <c r="BA1400" s="154"/>
      <c r="BB1400" s="154"/>
      <c r="BC1400" s="154"/>
      <c r="BD1400" s="154"/>
      <c r="BE1400" s="154"/>
      <c r="BF1400" s="154"/>
      <c r="BG1400" s="154"/>
      <c r="BH1400" s="154"/>
      <c r="BI1400" s="154"/>
      <c r="BJ1400" s="154"/>
      <c r="BK1400" s="154"/>
      <c r="BL1400" s="154"/>
      <c r="BM1400" s="154"/>
      <c r="BN1400" s="154"/>
      <c r="BO1400" s="154"/>
      <c r="BP1400" s="154"/>
      <c r="BQ1400" s="154"/>
      <c r="BR1400" s="154"/>
      <c r="BS1400" s="154"/>
      <c r="BT1400" s="154"/>
      <c r="BU1400" s="154"/>
      <c r="BV1400" s="154"/>
    </row>
    <row r="1401" spans="1:74" x14ac:dyDescent="0.25">
      <c r="A1401" s="154"/>
      <c r="B1401" s="154"/>
      <c r="C1401" s="154"/>
      <c r="D1401" s="154"/>
      <c r="E1401" s="154"/>
      <c r="F1401" s="154"/>
      <c r="G1401" s="154"/>
      <c r="H1401" s="154"/>
      <c r="I1401" s="154"/>
      <c r="J1401" s="154"/>
      <c r="K1401" s="154"/>
      <c r="L1401" s="154"/>
      <c r="M1401" s="154"/>
      <c r="N1401" s="154"/>
      <c r="O1401" s="154"/>
      <c r="P1401" s="154"/>
      <c r="Q1401" s="154"/>
      <c r="R1401" s="154"/>
      <c r="S1401" s="154"/>
      <c r="T1401" s="154"/>
      <c r="U1401" s="154"/>
      <c r="V1401" s="154"/>
      <c r="W1401" s="154"/>
      <c r="X1401" s="154"/>
      <c r="Y1401" s="154"/>
      <c r="Z1401" s="154"/>
      <c r="AA1401" s="154"/>
      <c r="AB1401" s="154"/>
      <c r="AC1401" s="154"/>
      <c r="AD1401" s="154"/>
      <c r="AE1401" s="154"/>
      <c r="AF1401" s="154"/>
      <c r="AG1401" s="154"/>
      <c r="AH1401" s="154"/>
      <c r="AI1401" s="154"/>
      <c r="AJ1401" s="154"/>
      <c r="AK1401" s="154"/>
      <c r="AL1401" s="154"/>
      <c r="AM1401" s="154"/>
      <c r="AN1401" s="154"/>
      <c r="AO1401" s="154"/>
      <c r="AP1401" s="154"/>
      <c r="AQ1401" s="154"/>
      <c r="AR1401" s="154"/>
      <c r="AS1401" s="154"/>
      <c r="AT1401" s="154"/>
      <c r="AU1401" s="154"/>
      <c r="AV1401" s="154"/>
      <c r="AW1401" s="154"/>
      <c r="AX1401" s="154"/>
      <c r="AY1401" s="154"/>
      <c r="AZ1401" s="154"/>
      <c r="BA1401" s="154"/>
      <c r="BB1401" s="154"/>
      <c r="BC1401" s="154"/>
      <c r="BD1401" s="154"/>
      <c r="BE1401" s="154"/>
      <c r="BF1401" s="154"/>
      <c r="BG1401" s="154"/>
      <c r="BH1401" s="154"/>
      <c r="BI1401" s="154"/>
      <c r="BJ1401" s="154"/>
      <c r="BK1401" s="154"/>
      <c r="BL1401" s="154"/>
      <c r="BM1401" s="154"/>
      <c r="BN1401" s="154"/>
      <c r="BO1401" s="154"/>
      <c r="BP1401" s="154"/>
      <c r="BQ1401" s="154"/>
      <c r="BR1401" s="154"/>
      <c r="BS1401" s="154"/>
      <c r="BT1401" s="154"/>
      <c r="BU1401" s="154"/>
      <c r="BV1401" s="154"/>
    </row>
    <row r="1402" spans="1:74" x14ac:dyDescent="0.25">
      <c r="A1402" s="154"/>
      <c r="B1402" s="154"/>
      <c r="C1402" s="154"/>
      <c r="D1402" s="154"/>
      <c r="E1402" s="154"/>
      <c r="F1402" s="154"/>
      <c r="G1402" s="154"/>
      <c r="H1402" s="154"/>
      <c r="I1402" s="154"/>
      <c r="J1402" s="154"/>
      <c r="K1402" s="154"/>
      <c r="L1402" s="154"/>
      <c r="M1402" s="154"/>
      <c r="N1402" s="154"/>
      <c r="O1402" s="154"/>
      <c r="P1402" s="154"/>
      <c r="Q1402" s="154"/>
      <c r="R1402" s="154"/>
      <c r="S1402" s="154"/>
      <c r="T1402" s="154"/>
      <c r="U1402" s="154"/>
      <c r="V1402" s="154"/>
      <c r="W1402" s="154"/>
      <c r="X1402" s="154"/>
      <c r="Y1402" s="154"/>
      <c r="Z1402" s="154"/>
      <c r="AA1402" s="154"/>
      <c r="AB1402" s="154"/>
      <c r="AC1402" s="154"/>
      <c r="AD1402" s="154"/>
      <c r="AE1402" s="154"/>
      <c r="AF1402" s="154"/>
      <c r="AG1402" s="154"/>
      <c r="AH1402" s="154"/>
      <c r="AI1402" s="154"/>
      <c r="AJ1402" s="154"/>
      <c r="AK1402" s="154"/>
      <c r="AL1402" s="154"/>
      <c r="AM1402" s="154"/>
      <c r="AN1402" s="154"/>
      <c r="AO1402" s="154"/>
      <c r="AP1402" s="154"/>
      <c r="AQ1402" s="154"/>
      <c r="AR1402" s="154"/>
      <c r="AS1402" s="154"/>
      <c r="AT1402" s="154"/>
      <c r="AU1402" s="154"/>
      <c r="AV1402" s="154"/>
      <c r="AW1402" s="154"/>
      <c r="AX1402" s="154"/>
      <c r="AY1402" s="154"/>
      <c r="AZ1402" s="154"/>
      <c r="BA1402" s="154"/>
      <c r="BB1402" s="154"/>
      <c r="BC1402" s="154"/>
      <c r="BD1402" s="154"/>
      <c r="BE1402" s="154"/>
      <c r="BF1402" s="154"/>
      <c r="BG1402" s="154"/>
      <c r="BH1402" s="154"/>
      <c r="BI1402" s="154"/>
      <c r="BJ1402" s="154"/>
      <c r="BK1402" s="154"/>
      <c r="BL1402" s="154"/>
      <c r="BM1402" s="154"/>
      <c r="BN1402" s="154"/>
      <c r="BO1402" s="154"/>
      <c r="BP1402" s="154"/>
      <c r="BQ1402" s="154"/>
      <c r="BR1402" s="154"/>
      <c r="BS1402" s="154"/>
      <c r="BT1402" s="154"/>
      <c r="BU1402" s="154"/>
      <c r="BV1402" s="154"/>
    </row>
    <row r="1403" spans="1:74" x14ac:dyDescent="0.25">
      <c r="A1403" s="154"/>
      <c r="B1403" s="154"/>
      <c r="C1403" s="154"/>
      <c r="D1403" s="154"/>
      <c r="E1403" s="154"/>
      <c r="F1403" s="154"/>
      <c r="G1403" s="154"/>
      <c r="H1403" s="154"/>
      <c r="I1403" s="154"/>
      <c r="J1403" s="154"/>
      <c r="K1403" s="154"/>
      <c r="L1403" s="154"/>
      <c r="M1403" s="154"/>
      <c r="N1403" s="154"/>
      <c r="O1403" s="154"/>
      <c r="P1403" s="154"/>
      <c r="Q1403" s="154"/>
      <c r="R1403" s="154"/>
      <c r="S1403" s="154"/>
      <c r="T1403" s="154"/>
      <c r="U1403" s="154"/>
      <c r="V1403" s="154"/>
      <c r="W1403" s="154"/>
      <c r="X1403" s="154"/>
      <c r="Y1403" s="154"/>
      <c r="Z1403" s="154"/>
      <c r="AA1403" s="154"/>
      <c r="AB1403" s="154"/>
      <c r="AC1403" s="154"/>
      <c r="AD1403" s="154"/>
      <c r="AE1403" s="154"/>
      <c r="AF1403" s="154"/>
      <c r="AG1403" s="154"/>
      <c r="AH1403" s="154"/>
      <c r="AI1403" s="154"/>
      <c r="AJ1403" s="154"/>
      <c r="AK1403" s="154"/>
      <c r="AL1403" s="154"/>
      <c r="AM1403" s="154"/>
      <c r="AN1403" s="154"/>
      <c r="AO1403" s="154"/>
      <c r="AP1403" s="154"/>
      <c r="AQ1403" s="154"/>
      <c r="AR1403" s="154"/>
      <c r="AS1403" s="154"/>
      <c r="AT1403" s="154"/>
      <c r="AU1403" s="154"/>
      <c r="AV1403" s="154"/>
      <c r="AW1403" s="154"/>
      <c r="AX1403" s="154"/>
      <c r="AY1403" s="154"/>
      <c r="AZ1403" s="154"/>
      <c r="BA1403" s="154"/>
      <c r="BB1403" s="154"/>
      <c r="BC1403" s="154"/>
      <c r="BD1403" s="154"/>
      <c r="BE1403" s="154"/>
      <c r="BF1403" s="154"/>
      <c r="BG1403" s="154"/>
      <c r="BH1403" s="154"/>
      <c r="BI1403" s="154"/>
      <c r="BJ1403" s="154"/>
      <c r="BK1403" s="154"/>
      <c r="BL1403" s="154"/>
      <c r="BM1403" s="154"/>
      <c r="BN1403" s="154"/>
      <c r="BO1403" s="154"/>
      <c r="BP1403" s="154"/>
      <c r="BQ1403" s="154"/>
      <c r="BR1403" s="154"/>
      <c r="BS1403" s="154"/>
      <c r="BT1403" s="154"/>
      <c r="BU1403" s="154"/>
      <c r="BV1403" s="154"/>
    </row>
    <row r="1404" spans="1:74" x14ac:dyDescent="0.25">
      <c r="A1404" s="154"/>
      <c r="B1404" s="154"/>
      <c r="C1404" s="154"/>
      <c r="D1404" s="154"/>
      <c r="E1404" s="154"/>
      <c r="F1404" s="154"/>
      <c r="G1404" s="154"/>
      <c r="H1404" s="154"/>
      <c r="I1404" s="154"/>
      <c r="J1404" s="154"/>
      <c r="K1404" s="154"/>
      <c r="L1404" s="154"/>
      <c r="M1404" s="154"/>
      <c r="N1404" s="154"/>
      <c r="O1404" s="154"/>
      <c r="P1404" s="154"/>
      <c r="Q1404" s="154"/>
      <c r="R1404" s="154"/>
      <c r="S1404" s="154"/>
      <c r="T1404" s="154"/>
      <c r="U1404" s="154"/>
      <c r="V1404" s="154"/>
      <c r="W1404" s="154"/>
      <c r="X1404" s="154"/>
      <c r="Y1404" s="154"/>
      <c r="Z1404" s="154"/>
      <c r="AA1404" s="154"/>
      <c r="AB1404" s="154"/>
      <c r="AC1404" s="154"/>
      <c r="AD1404" s="154"/>
      <c r="AE1404" s="154"/>
      <c r="AF1404" s="154"/>
      <c r="AG1404" s="154"/>
      <c r="AH1404" s="154"/>
      <c r="AI1404" s="154"/>
      <c r="AJ1404" s="154"/>
      <c r="AK1404" s="154"/>
      <c r="AL1404" s="154"/>
      <c r="AM1404" s="154"/>
      <c r="AN1404" s="154"/>
      <c r="AO1404" s="154"/>
      <c r="AP1404" s="154"/>
      <c r="AQ1404" s="154"/>
      <c r="AR1404" s="154"/>
      <c r="AS1404" s="154"/>
      <c r="AT1404" s="154"/>
      <c r="AU1404" s="154"/>
      <c r="AV1404" s="154"/>
      <c r="AW1404" s="154"/>
      <c r="AX1404" s="154"/>
      <c r="AY1404" s="154"/>
      <c r="AZ1404" s="154"/>
      <c r="BA1404" s="154"/>
      <c r="BB1404" s="154"/>
      <c r="BC1404" s="154"/>
      <c r="BD1404" s="154"/>
      <c r="BE1404" s="154"/>
      <c r="BF1404" s="154"/>
      <c r="BG1404" s="154"/>
      <c r="BH1404" s="154"/>
      <c r="BI1404" s="154"/>
      <c r="BJ1404" s="154"/>
      <c r="BK1404" s="154"/>
      <c r="BL1404" s="154"/>
      <c r="BM1404" s="154"/>
      <c r="BN1404" s="154"/>
      <c r="BO1404" s="154"/>
      <c r="BP1404" s="154"/>
      <c r="BQ1404" s="154"/>
      <c r="BR1404" s="154"/>
      <c r="BS1404" s="154"/>
      <c r="BT1404" s="154"/>
      <c r="BU1404" s="154"/>
      <c r="BV1404" s="154"/>
    </row>
    <row r="1405" spans="1:74" x14ac:dyDescent="0.25">
      <c r="A1405" s="154"/>
      <c r="B1405" s="154"/>
      <c r="C1405" s="154"/>
      <c r="D1405" s="154"/>
      <c r="E1405" s="154"/>
      <c r="F1405" s="154"/>
      <c r="G1405" s="154"/>
      <c r="H1405" s="154"/>
      <c r="I1405" s="154"/>
      <c r="J1405" s="154"/>
      <c r="K1405" s="154"/>
      <c r="L1405" s="154"/>
      <c r="M1405" s="154"/>
      <c r="N1405" s="154"/>
      <c r="O1405" s="154"/>
      <c r="P1405" s="154"/>
      <c r="Q1405" s="154"/>
      <c r="R1405" s="154"/>
      <c r="S1405" s="154"/>
      <c r="T1405" s="154"/>
      <c r="U1405" s="154"/>
      <c r="V1405" s="154"/>
      <c r="W1405" s="154"/>
      <c r="X1405" s="154"/>
      <c r="Y1405" s="154"/>
      <c r="Z1405" s="154"/>
      <c r="AA1405" s="154"/>
      <c r="AB1405" s="154"/>
      <c r="AC1405" s="154"/>
      <c r="AD1405" s="154"/>
      <c r="AE1405" s="154"/>
      <c r="AF1405" s="154"/>
      <c r="AG1405" s="154"/>
      <c r="AH1405" s="154"/>
      <c r="AI1405" s="154"/>
      <c r="AJ1405" s="154"/>
      <c r="AK1405" s="154"/>
      <c r="AL1405" s="154"/>
      <c r="AM1405" s="154"/>
      <c r="AN1405" s="154"/>
      <c r="AO1405" s="154"/>
      <c r="AP1405" s="154"/>
      <c r="AQ1405" s="154"/>
      <c r="AR1405" s="154"/>
      <c r="AS1405" s="154"/>
      <c r="AT1405" s="154"/>
      <c r="AU1405" s="154"/>
      <c r="AV1405" s="154"/>
      <c r="AW1405" s="154"/>
      <c r="AX1405" s="154"/>
      <c r="AY1405" s="154"/>
      <c r="AZ1405" s="154"/>
      <c r="BA1405" s="154"/>
      <c r="BB1405" s="154"/>
      <c r="BC1405" s="154"/>
      <c r="BD1405" s="154"/>
      <c r="BE1405" s="154"/>
      <c r="BF1405" s="154"/>
      <c r="BG1405" s="154"/>
      <c r="BH1405" s="154"/>
      <c r="BI1405" s="154"/>
      <c r="BJ1405" s="154"/>
      <c r="BK1405" s="154"/>
      <c r="BL1405" s="154"/>
      <c r="BM1405" s="154"/>
      <c r="BN1405" s="154"/>
      <c r="BO1405" s="154"/>
      <c r="BP1405" s="154"/>
      <c r="BQ1405" s="154"/>
      <c r="BR1405" s="154"/>
      <c r="BS1405" s="154"/>
      <c r="BT1405" s="154"/>
      <c r="BU1405" s="154"/>
      <c r="BV1405" s="154"/>
    </row>
    <row r="1406" spans="1:74" x14ac:dyDescent="0.25">
      <c r="A1406" s="154"/>
      <c r="B1406" s="154"/>
      <c r="C1406" s="154"/>
      <c r="D1406" s="154"/>
      <c r="E1406" s="154"/>
      <c r="F1406" s="154"/>
      <c r="G1406" s="154"/>
      <c r="H1406" s="154"/>
      <c r="I1406" s="154"/>
      <c r="J1406" s="154"/>
      <c r="K1406" s="154"/>
      <c r="L1406" s="154"/>
      <c r="M1406" s="154"/>
      <c r="N1406" s="154"/>
      <c r="O1406" s="154"/>
      <c r="P1406" s="154"/>
      <c r="Q1406" s="154"/>
      <c r="R1406" s="154"/>
      <c r="S1406" s="154"/>
      <c r="T1406" s="154"/>
      <c r="U1406" s="154"/>
      <c r="V1406" s="154"/>
      <c r="W1406" s="154"/>
      <c r="X1406" s="154"/>
      <c r="Y1406" s="154"/>
      <c r="Z1406" s="154"/>
      <c r="AA1406" s="154"/>
      <c r="AB1406" s="154"/>
      <c r="AC1406" s="154"/>
      <c r="AD1406" s="154"/>
      <c r="AE1406" s="154"/>
      <c r="AF1406" s="154"/>
      <c r="AG1406" s="154"/>
      <c r="AH1406" s="154"/>
      <c r="AI1406" s="154"/>
      <c r="AJ1406" s="154"/>
      <c r="AK1406" s="154"/>
      <c r="AL1406" s="154"/>
      <c r="AM1406" s="154"/>
      <c r="AN1406" s="154"/>
      <c r="AO1406" s="154"/>
      <c r="AP1406" s="154"/>
      <c r="AQ1406" s="154"/>
      <c r="AR1406" s="154"/>
      <c r="AS1406" s="154"/>
      <c r="AT1406" s="154"/>
      <c r="AU1406" s="154"/>
      <c r="AV1406" s="154"/>
      <c r="AW1406" s="154"/>
      <c r="AX1406" s="154"/>
      <c r="AY1406" s="154"/>
      <c r="AZ1406" s="154"/>
      <c r="BA1406" s="154"/>
      <c r="BB1406" s="154"/>
      <c r="BC1406" s="154"/>
      <c r="BD1406" s="154"/>
      <c r="BE1406" s="154"/>
      <c r="BF1406" s="154"/>
      <c r="BG1406" s="154"/>
      <c r="BH1406" s="154"/>
      <c r="BI1406" s="154"/>
      <c r="BJ1406" s="154"/>
      <c r="BK1406" s="154"/>
      <c r="BL1406" s="154"/>
      <c r="BM1406" s="154"/>
      <c r="BN1406" s="154"/>
      <c r="BO1406" s="154"/>
      <c r="BP1406" s="154"/>
      <c r="BQ1406" s="154"/>
      <c r="BR1406" s="154"/>
      <c r="BS1406" s="154"/>
      <c r="BT1406" s="154"/>
      <c r="BU1406" s="154"/>
      <c r="BV1406" s="154"/>
    </row>
    <row r="1407" spans="1:74" x14ac:dyDescent="0.25">
      <c r="A1407" s="154"/>
      <c r="B1407" s="154"/>
      <c r="C1407" s="154"/>
      <c r="D1407" s="154"/>
      <c r="E1407" s="154"/>
      <c r="F1407" s="154"/>
      <c r="G1407" s="154"/>
      <c r="H1407" s="154"/>
      <c r="I1407" s="154"/>
      <c r="J1407" s="154"/>
      <c r="K1407" s="154"/>
      <c r="L1407" s="154"/>
      <c r="M1407" s="154"/>
      <c r="N1407" s="154"/>
      <c r="O1407" s="154"/>
      <c r="P1407" s="154"/>
      <c r="Q1407" s="154"/>
      <c r="R1407" s="154"/>
      <c r="S1407" s="154"/>
      <c r="T1407" s="154"/>
      <c r="U1407" s="154"/>
      <c r="V1407" s="154"/>
      <c r="W1407" s="154"/>
      <c r="X1407" s="154"/>
      <c r="Y1407" s="154"/>
      <c r="Z1407" s="154"/>
      <c r="AA1407" s="154"/>
      <c r="AB1407" s="154"/>
      <c r="AC1407" s="154"/>
      <c r="AD1407" s="154"/>
      <c r="AE1407" s="154"/>
      <c r="AF1407" s="154"/>
      <c r="AG1407" s="154"/>
      <c r="AH1407" s="154"/>
      <c r="AI1407" s="154"/>
      <c r="AJ1407" s="154"/>
      <c r="AK1407" s="154"/>
      <c r="AL1407" s="154"/>
      <c r="AM1407" s="154"/>
      <c r="AN1407" s="154"/>
      <c r="AO1407" s="154"/>
      <c r="AP1407" s="154"/>
      <c r="AQ1407" s="154"/>
      <c r="AR1407" s="154"/>
      <c r="AS1407" s="154"/>
      <c r="AT1407" s="154"/>
      <c r="AU1407" s="154"/>
      <c r="AV1407" s="154"/>
      <c r="AW1407" s="154"/>
      <c r="AX1407" s="154"/>
      <c r="AY1407" s="154"/>
      <c r="AZ1407" s="154"/>
      <c r="BA1407" s="154"/>
      <c r="BB1407" s="154"/>
      <c r="BC1407" s="154"/>
      <c r="BD1407" s="154"/>
      <c r="BE1407" s="154"/>
      <c r="BF1407" s="154"/>
      <c r="BG1407" s="154"/>
      <c r="BH1407" s="154"/>
      <c r="BI1407" s="154"/>
      <c r="BJ1407" s="154"/>
      <c r="BK1407" s="154"/>
      <c r="BL1407" s="154"/>
      <c r="BM1407" s="154"/>
      <c r="BN1407" s="154"/>
      <c r="BO1407" s="154"/>
      <c r="BP1407" s="154"/>
      <c r="BQ1407" s="154"/>
      <c r="BR1407" s="154"/>
      <c r="BS1407" s="154"/>
      <c r="BT1407" s="154"/>
      <c r="BU1407" s="154"/>
      <c r="BV1407" s="154"/>
    </row>
    <row r="1408" spans="1:74" x14ac:dyDescent="0.25">
      <c r="A1408" s="154"/>
      <c r="B1408" s="154"/>
      <c r="C1408" s="154"/>
      <c r="D1408" s="154"/>
      <c r="E1408" s="154"/>
      <c r="F1408" s="154"/>
      <c r="G1408" s="154"/>
      <c r="H1408" s="154"/>
      <c r="I1408" s="154"/>
      <c r="J1408" s="154"/>
      <c r="K1408" s="154"/>
      <c r="L1408" s="154"/>
      <c r="M1408" s="154"/>
      <c r="N1408" s="154"/>
      <c r="O1408" s="154"/>
      <c r="P1408" s="154"/>
      <c r="Q1408" s="154"/>
      <c r="R1408" s="154"/>
      <c r="S1408" s="154"/>
      <c r="T1408" s="154"/>
      <c r="U1408" s="154"/>
      <c r="V1408" s="154"/>
      <c r="W1408" s="154"/>
      <c r="X1408" s="154"/>
      <c r="Y1408" s="154"/>
      <c r="Z1408" s="154"/>
      <c r="AA1408" s="154"/>
      <c r="AB1408" s="154"/>
      <c r="AC1408" s="154"/>
      <c r="AD1408" s="154"/>
      <c r="AE1408" s="154"/>
      <c r="AF1408" s="154"/>
      <c r="AG1408" s="154"/>
      <c r="AH1408" s="154"/>
      <c r="AI1408" s="154"/>
      <c r="AJ1408" s="154"/>
      <c r="AK1408" s="154"/>
      <c r="AL1408" s="154"/>
      <c r="AM1408" s="154"/>
      <c r="AN1408" s="154"/>
      <c r="AO1408" s="154"/>
      <c r="AP1408" s="154"/>
      <c r="AQ1408" s="154"/>
      <c r="AR1408" s="154"/>
      <c r="AS1408" s="154"/>
      <c r="AT1408" s="154"/>
      <c r="AU1408" s="154"/>
      <c r="AV1408" s="154"/>
      <c r="AW1408" s="154"/>
      <c r="AX1408" s="154"/>
      <c r="AY1408" s="154"/>
      <c r="AZ1408" s="154"/>
      <c r="BA1408" s="154"/>
      <c r="BB1408" s="154"/>
      <c r="BC1408" s="154"/>
      <c r="BD1408" s="154"/>
      <c r="BE1408" s="154"/>
      <c r="BF1408" s="154"/>
      <c r="BG1408" s="154"/>
      <c r="BH1408" s="154"/>
      <c r="BI1408" s="154"/>
      <c r="BJ1408" s="154"/>
      <c r="BK1408" s="154"/>
      <c r="BL1408" s="154"/>
      <c r="BM1408" s="154"/>
      <c r="BN1408" s="154"/>
      <c r="BO1408" s="154"/>
      <c r="BP1408" s="154"/>
      <c r="BQ1408" s="154"/>
      <c r="BR1408" s="154"/>
      <c r="BS1408" s="154"/>
      <c r="BT1408" s="154"/>
      <c r="BU1408" s="154"/>
      <c r="BV1408" s="154"/>
    </row>
    <row r="1409" spans="1:74" x14ac:dyDescent="0.25">
      <c r="A1409" s="154"/>
      <c r="B1409" s="154"/>
      <c r="C1409" s="154"/>
      <c r="D1409" s="154"/>
      <c r="E1409" s="154"/>
      <c r="F1409" s="154"/>
      <c r="G1409" s="154"/>
      <c r="H1409" s="154"/>
      <c r="I1409" s="154"/>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AN1409" s="154"/>
      <c r="AO1409" s="154"/>
      <c r="AP1409" s="154"/>
      <c r="AQ1409" s="154"/>
      <c r="AR1409" s="154"/>
      <c r="AS1409" s="154"/>
      <c r="AT1409" s="154"/>
      <c r="AU1409" s="154"/>
      <c r="AV1409" s="154"/>
      <c r="AW1409" s="154"/>
      <c r="AX1409" s="154"/>
      <c r="AY1409" s="154"/>
      <c r="AZ1409" s="154"/>
      <c r="BA1409" s="154"/>
      <c r="BB1409" s="154"/>
      <c r="BC1409" s="154"/>
      <c r="BD1409" s="154"/>
      <c r="BE1409" s="154"/>
      <c r="BF1409" s="154"/>
      <c r="BG1409" s="154"/>
      <c r="BH1409" s="154"/>
      <c r="BI1409" s="154"/>
      <c r="BJ1409" s="154"/>
      <c r="BK1409" s="154"/>
      <c r="BL1409" s="154"/>
      <c r="BM1409" s="154"/>
      <c r="BN1409" s="154"/>
      <c r="BO1409" s="154"/>
      <c r="BP1409" s="154"/>
      <c r="BQ1409" s="154"/>
      <c r="BR1409" s="154"/>
      <c r="BS1409" s="154"/>
      <c r="BT1409" s="154"/>
      <c r="BU1409" s="154"/>
      <c r="BV1409" s="154"/>
    </row>
    <row r="1410" spans="1:74" x14ac:dyDescent="0.25">
      <c r="A1410" s="154"/>
      <c r="B1410" s="154"/>
      <c r="C1410" s="154"/>
      <c r="D1410" s="154"/>
      <c r="E1410" s="154"/>
      <c r="F1410" s="154"/>
      <c r="G1410" s="154"/>
      <c r="H1410" s="154"/>
      <c r="I1410" s="154"/>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AN1410" s="154"/>
      <c r="AO1410" s="154"/>
      <c r="AP1410" s="154"/>
      <c r="AQ1410" s="154"/>
      <c r="AR1410" s="154"/>
      <c r="AS1410" s="154"/>
      <c r="AT1410" s="154"/>
      <c r="AU1410" s="154"/>
      <c r="AV1410" s="154"/>
      <c r="AW1410" s="154"/>
      <c r="AX1410" s="154"/>
      <c r="AY1410" s="154"/>
      <c r="AZ1410" s="154"/>
      <c r="BA1410" s="154"/>
      <c r="BB1410" s="154"/>
      <c r="BC1410" s="154"/>
      <c r="BD1410" s="154"/>
      <c r="BE1410" s="154"/>
      <c r="BF1410" s="154"/>
      <c r="BG1410" s="154"/>
      <c r="BH1410" s="154"/>
      <c r="BI1410" s="154"/>
      <c r="BJ1410" s="154"/>
      <c r="BK1410" s="154"/>
      <c r="BL1410" s="154"/>
      <c r="BM1410" s="154"/>
      <c r="BN1410" s="154"/>
      <c r="BO1410" s="154"/>
      <c r="BP1410" s="154"/>
      <c r="BQ1410" s="154"/>
      <c r="BR1410" s="154"/>
      <c r="BS1410" s="154"/>
      <c r="BT1410" s="154"/>
      <c r="BU1410" s="154"/>
      <c r="BV1410" s="154"/>
    </row>
    <row r="1411" spans="1:74" x14ac:dyDescent="0.25">
      <c r="A1411" s="154"/>
      <c r="B1411" s="154"/>
      <c r="C1411" s="154"/>
      <c r="D1411" s="154"/>
      <c r="E1411" s="154"/>
      <c r="F1411" s="154"/>
      <c r="G1411" s="154"/>
      <c r="H1411" s="154"/>
      <c r="I1411" s="154"/>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AN1411" s="154"/>
      <c r="AO1411" s="154"/>
      <c r="AP1411" s="154"/>
      <c r="AQ1411" s="154"/>
      <c r="AR1411" s="154"/>
      <c r="AS1411" s="154"/>
      <c r="AT1411" s="154"/>
      <c r="AU1411" s="154"/>
      <c r="AV1411" s="154"/>
      <c r="AW1411" s="154"/>
      <c r="AX1411" s="154"/>
      <c r="AY1411" s="154"/>
      <c r="AZ1411" s="154"/>
      <c r="BA1411" s="154"/>
      <c r="BB1411" s="154"/>
      <c r="BC1411" s="154"/>
      <c r="BD1411" s="154"/>
      <c r="BE1411" s="154"/>
      <c r="BF1411" s="154"/>
      <c r="BG1411" s="154"/>
      <c r="BH1411" s="154"/>
      <c r="BI1411" s="154"/>
      <c r="BJ1411" s="154"/>
      <c r="BK1411" s="154"/>
      <c r="BL1411" s="154"/>
      <c r="BM1411" s="154"/>
      <c r="BN1411" s="154"/>
      <c r="BO1411" s="154"/>
      <c r="BP1411" s="154"/>
      <c r="BQ1411" s="154"/>
      <c r="BR1411" s="154"/>
      <c r="BS1411" s="154"/>
      <c r="BT1411" s="154"/>
      <c r="BU1411" s="154"/>
      <c r="BV1411" s="154"/>
    </row>
    <row r="1412" spans="1:74" x14ac:dyDescent="0.25">
      <c r="A1412" s="154"/>
      <c r="B1412" s="154"/>
      <c r="C1412" s="154"/>
      <c r="D1412" s="154"/>
      <c r="E1412" s="154"/>
      <c r="F1412" s="154"/>
      <c r="G1412" s="154"/>
      <c r="H1412" s="154"/>
      <c r="I1412" s="154"/>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AN1412" s="154"/>
      <c r="AO1412" s="154"/>
      <c r="AP1412" s="154"/>
      <c r="AQ1412" s="154"/>
      <c r="AR1412" s="154"/>
      <c r="AS1412" s="154"/>
      <c r="AT1412" s="154"/>
      <c r="AU1412" s="154"/>
      <c r="AV1412" s="154"/>
      <c r="AW1412" s="154"/>
      <c r="AX1412" s="154"/>
      <c r="AY1412" s="154"/>
      <c r="AZ1412" s="154"/>
      <c r="BA1412" s="154"/>
      <c r="BB1412" s="154"/>
      <c r="BC1412" s="154"/>
      <c r="BD1412" s="154"/>
      <c r="BE1412" s="154"/>
      <c r="BF1412" s="154"/>
      <c r="BG1412" s="154"/>
      <c r="BH1412" s="154"/>
      <c r="BI1412" s="154"/>
      <c r="BJ1412" s="154"/>
      <c r="BK1412" s="154"/>
      <c r="BL1412" s="154"/>
      <c r="BM1412" s="154"/>
      <c r="BN1412" s="154"/>
      <c r="BO1412" s="154"/>
      <c r="BP1412" s="154"/>
      <c r="BQ1412" s="154"/>
      <c r="BR1412" s="154"/>
      <c r="BS1412" s="154"/>
      <c r="BT1412" s="154"/>
      <c r="BU1412" s="154"/>
      <c r="BV1412" s="154"/>
    </row>
    <row r="1413" spans="1:74" x14ac:dyDescent="0.25">
      <c r="A1413" s="154"/>
      <c r="B1413" s="154"/>
      <c r="C1413" s="154"/>
      <c r="D1413" s="154"/>
      <c r="E1413" s="154"/>
      <c r="F1413" s="154"/>
      <c r="G1413" s="154"/>
      <c r="H1413" s="154"/>
      <c r="I1413" s="154"/>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AN1413" s="154"/>
      <c r="AO1413" s="154"/>
      <c r="AP1413" s="154"/>
      <c r="AQ1413" s="154"/>
      <c r="AR1413" s="154"/>
      <c r="AS1413" s="154"/>
      <c r="AT1413" s="154"/>
      <c r="AU1413" s="154"/>
      <c r="AV1413" s="154"/>
      <c r="AW1413" s="154"/>
      <c r="AX1413" s="154"/>
      <c r="AY1413" s="154"/>
      <c r="AZ1413" s="154"/>
      <c r="BA1413" s="154"/>
      <c r="BB1413" s="154"/>
      <c r="BC1413" s="154"/>
      <c r="BD1413" s="154"/>
      <c r="BE1413" s="154"/>
      <c r="BF1413" s="154"/>
      <c r="BG1413" s="154"/>
      <c r="BH1413" s="154"/>
      <c r="BI1413" s="154"/>
      <c r="BJ1413" s="154"/>
      <c r="BK1413" s="154"/>
      <c r="BL1413" s="154"/>
      <c r="BM1413" s="154"/>
      <c r="BN1413" s="154"/>
      <c r="BO1413" s="154"/>
      <c r="BP1413" s="154"/>
      <c r="BQ1413" s="154"/>
      <c r="BR1413" s="154"/>
      <c r="BS1413" s="154"/>
      <c r="BT1413" s="154"/>
      <c r="BU1413" s="154"/>
      <c r="BV1413" s="154"/>
    </row>
    <row r="1414" spans="1:74" x14ac:dyDescent="0.25">
      <c r="A1414" s="154"/>
      <c r="B1414" s="154"/>
      <c r="C1414" s="154"/>
      <c r="D1414" s="154"/>
      <c r="E1414" s="154"/>
      <c r="F1414" s="154"/>
      <c r="G1414" s="154"/>
      <c r="H1414" s="154"/>
      <c r="I1414" s="154"/>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AN1414" s="154"/>
      <c r="AO1414" s="154"/>
      <c r="AP1414" s="154"/>
      <c r="AQ1414" s="154"/>
      <c r="AR1414" s="154"/>
      <c r="AS1414" s="154"/>
      <c r="AT1414" s="154"/>
      <c r="AU1414" s="154"/>
      <c r="AV1414" s="154"/>
      <c r="AW1414" s="154"/>
      <c r="AX1414" s="154"/>
      <c r="AY1414" s="154"/>
      <c r="AZ1414" s="154"/>
      <c r="BA1414" s="154"/>
      <c r="BB1414" s="154"/>
      <c r="BC1414" s="154"/>
      <c r="BD1414" s="154"/>
      <c r="BE1414" s="154"/>
      <c r="BF1414" s="154"/>
      <c r="BG1414" s="154"/>
      <c r="BH1414" s="154"/>
      <c r="BI1414" s="154"/>
      <c r="BJ1414" s="154"/>
      <c r="BK1414" s="154"/>
      <c r="BL1414" s="154"/>
      <c r="BM1414" s="154"/>
      <c r="BN1414" s="154"/>
      <c r="BO1414" s="154"/>
      <c r="BP1414" s="154"/>
      <c r="BQ1414" s="154"/>
      <c r="BR1414" s="154"/>
      <c r="BS1414" s="154"/>
      <c r="BT1414" s="154"/>
      <c r="BU1414" s="154"/>
      <c r="BV1414" s="154"/>
    </row>
    <row r="1415" spans="1:74" x14ac:dyDescent="0.25">
      <c r="A1415" s="154"/>
      <c r="B1415" s="154"/>
      <c r="C1415" s="154"/>
      <c r="D1415" s="154"/>
      <c r="E1415" s="154"/>
      <c r="F1415" s="154"/>
      <c r="G1415" s="154"/>
      <c r="H1415" s="154"/>
      <c r="I1415" s="154"/>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AN1415" s="154"/>
      <c r="AO1415" s="154"/>
      <c r="AP1415" s="154"/>
      <c r="AQ1415" s="154"/>
      <c r="AR1415" s="154"/>
      <c r="AS1415" s="154"/>
      <c r="AT1415" s="154"/>
      <c r="AU1415" s="154"/>
      <c r="AV1415" s="154"/>
      <c r="AW1415" s="154"/>
      <c r="AX1415" s="154"/>
      <c r="AY1415" s="154"/>
      <c r="AZ1415" s="154"/>
      <c r="BA1415" s="154"/>
      <c r="BB1415" s="154"/>
      <c r="BC1415" s="154"/>
      <c r="BD1415" s="154"/>
      <c r="BE1415" s="154"/>
      <c r="BF1415" s="154"/>
      <c r="BG1415" s="154"/>
      <c r="BH1415" s="154"/>
      <c r="BI1415" s="154"/>
      <c r="BJ1415" s="154"/>
      <c r="BK1415" s="154"/>
      <c r="BL1415" s="154"/>
      <c r="BM1415" s="154"/>
      <c r="BN1415" s="154"/>
      <c r="BO1415" s="154"/>
      <c r="BP1415" s="154"/>
      <c r="BQ1415" s="154"/>
      <c r="BR1415" s="154"/>
      <c r="BS1415" s="154"/>
      <c r="BT1415" s="154"/>
      <c r="BU1415" s="154"/>
      <c r="BV1415" s="154"/>
    </row>
    <row r="1416" spans="1:74" x14ac:dyDescent="0.25">
      <c r="A1416" s="154"/>
      <c r="B1416" s="154"/>
      <c r="C1416" s="154"/>
      <c r="D1416" s="154"/>
      <c r="E1416" s="154"/>
      <c r="F1416" s="154"/>
      <c r="G1416" s="154"/>
      <c r="H1416" s="154"/>
      <c r="I1416" s="154"/>
      <c r="J1416" s="154"/>
      <c r="K1416" s="154"/>
      <c r="L1416" s="154"/>
      <c r="M1416" s="154"/>
      <c r="N1416" s="154"/>
      <c r="O1416" s="154"/>
      <c r="P1416" s="154"/>
      <c r="Q1416" s="154"/>
      <c r="R1416" s="154"/>
      <c r="S1416" s="154"/>
      <c r="T1416" s="154"/>
      <c r="U1416" s="154"/>
      <c r="V1416" s="154"/>
      <c r="W1416" s="154"/>
      <c r="X1416" s="154"/>
      <c r="Y1416" s="154"/>
      <c r="Z1416" s="154"/>
      <c r="AA1416" s="154"/>
      <c r="AB1416" s="154"/>
      <c r="AC1416" s="154"/>
      <c r="AD1416" s="154"/>
      <c r="AE1416" s="154"/>
      <c r="AF1416" s="154"/>
      <c r="AG1416" s="154"/>
      <c r="AH1416" s="154"/>
      <c r="AI1416" s="154"/>
      <c r="AJ1416" s="154"/>
      <c r="AK1416" s="154"/>
      <c r="AL1416" s="154"/>
      <c r="AM1416" s="154"/>
      <c r="AN1416" s="154"/>
      <c r="AO1416" s="154"/>
      <c r="AP1416" s="154"/>
      <c r="AQ1416" s="154"/>
      <c r="AR1416" s="154"/>
      <c r="AS1416" s="154"/>
      <c r="AT1416" s="154"/>
      <c r="AU1416" s="154"/>
      <c r="AV1416" s="154"/>
      <c r="AW1416" s="154"/>
      <c r="AX1416" s="154"/>
      <c r="AY1416" s="154"/>
      <c r="AZ1416" s="154"/>
      <c r="BA1416" s="154"/>
      <c r="BB1416" s="154"/>
      <c r="BC1416" s="154"/>
      <c r="BD1416" s="154"/>
      <c r="BE1416" s="154"/>
      <c r="BF1416" s="154"/>
      <c r="BG1416" s="154"/>
      <c r="BH1416" s="154"/>
      <c r="BI1416" s="154"/>
      <c r="BJ1416" s="154"/>
      <c r="BK1416" s="154"/>
      <c r="BL1416" s="154"/>
      <c r="BM1416" s="154"/>
      <c r="BN1416" s="154"/>
      <c r="BO1416" s="154"/>
      <c r="BP1416" s="154"/>
      <c r="BQ1416" s="154"/>
      <c r="BR1416" s="154"/>
      <c r="BS1416" s="154"/>
      <c r="BT1416" s="154"/>
      <c r="BU1416" s="154"/>
      <c r="BV1416" s="154"/>
    </row>
    <row r="1417" spans="1:74" x14ac:dyDescent="0.25">
      <c r="A1417" s="154"/>
      <c r="B1417" s="154"/>
      <c r="C1417" s="154"/>
      <c r="D1417" s="154"/>
      <c r="E1417" s="154"/>
      <c r="F1417" s="154"/>
      <c r="G1417" s="154"/>
      <c r="H1417" s="154"/>
      <c r="I1417" s="154"/>
      <c r="J1417" s="154"/>
      <c r="K1417" s="154"/>
      <c r="L1417" s="154"/>
      <c r="M1417" s="154"/>
      <c r="N1417" s="154"/>
      <c r="O1417" s="154"/>
      <c r="P1417" s="154"/>
      <c r="Q1417" s="154"/>
      <c r="R1417" s="154"/>
      <c r="S1417" s="154"/>
      <c r="T1417" s="154"/>
      <c r="U1417" s="154"/>
      <c r="V1417" s="154"/>
      <c r="W1417" s="154"/>
      <c r="X1417" s="154"/>
      <c r="Y1417" s="154"/>
      <c r="Z1417" s="154"/>
      <c r="AA1417" s="154"/>
      <c r="AB1417" s="154"/>
      <c r="AC1417" s="154"/>
      <c r="AD1417" s="154"/>
      <c r="AE1417" s="154"/>
      <c r="AF1417" s="154"/>
      <c r="AG1417" s="154"/>
      <c r="AH1417" s="154"/>
      <c r="AI1417" s="154"/>
      <c r="AJ1417" s="154"/>
      <c r="AK1417" s="154"/>
      <c r="AL1417" s="154"/>
      <c r="AM1417" s="154"/>
      <c r="AN1417" s="154"/>
      <c r="AO1417" s="154"/>
      <c r="AP1417" s="154"/>
      <c r="AQ1417" s="154"/>
      <c r="AR1417" s="154"/>
      <c r="AS1417" s="154"/>
      <c r="AT1417" s="154"/>
      <c r="AU1417" s="154"/>
      <c r="AV1417" s="154"/>
      <c r="AW1417" s="154"/>
      <c r="AX1417" s="154"/>
      <c r="AY1417" s="154"/>
      <c r="AZ1417" s="154"/>
      <c r="BA1417" s="154"/>
      <c r="BB1417" s="154"/>
      <c r="BC1417" s="154"/>
      <c r="BD1417" s="154"/>
      <c r="BE1417" s="154"/>
      <c r="BF1417" s="154"/>
      <c r="BG1417" s="154"/>
      <c r="BH1417" s="154"/>
      <c r="BI1417" s="154"/>
      <c r="BJ1417" s="154"/>
      <c r="BK1417" s="154"/>
      <c r="BL1417" s="154"/>
      <c r="BM1417" s="154"/>
      <c r="BN1417" s="154"/>
      <c r="BO1417" s="154"/>
      <c r="BP1417" s="154"/>
      <c r="BQ1417" s="154"/>
      <c r="BR1417" s="154"/>
      <c r="BS1417" s="154"/>
      <c r="BT1417" s="154"/>
      <c r="BU1417" s="154"/>
      <c r="BV1417" s="154"/>
    </row>
    <row r="1418" spans="1:74" x14ac:dyDescent="0.25">
      <c r="A1418" s="154"/>
      <c r="B1418" s="154"/>
      <c r="C1418" s="154"/>
      <c r="D1418" s="154"/>
      <c r="E1418" s="154"/>
      <c r="F1418" s="154"/>
      <c r="G1418" s="154"/>
      <c r="H1418" s="154"/>
      <c r="I1418" s="154"/>
      <c r="J1418" s="154"/>
      <c r="K1418" s="154"/>
      <c r="L1418" s="154"/>
      <c r="M1418" s="154"/>
      <c r="N1418" s="154"/>
      <c r="O1418" s="154"/>
      <c r="P1418" s="154"/>
      <c r="Q1418" s="154"/>
      <c r="R1418" s="154"/>
      <c r="S1418" s="154"/>
      <c r="T1418" s="154"/>
      <c r="U1418" s="154"/>
      <c r="V1418" s="154"/>
      <c r="W1418" s="154"/>
      <c r="X1418" s="154"/>
      <c r="Y1418" s="154"/>
      <c r="Z1418" s="154"/>
      <c r="AA1418" s="154"/>
      <c r="AB1418" s="154"/>
      <c r="AC1418" s="154"/>
      <c r="AD1418" s="154"/>
      <c r="AE1418" s="154"/>
      <c r="AF1418" s="154"/>
      <c r="AG1418" s="154"/>
      <c r="AH1418" s="154"/>
      <c r="AI1418" s="154"/>
      <c r="AJ1418" s="154"/>
      <c r="AK1418" s="154"/>
      <c r="AL1418" s="154"/>
      <c r="AM1418" s="154"/>
      <c r="AN1418" s="154"/>
      <c r="AO1418" s="154"/>
      <c r="AP1418" s="154"/>
      <c r="AQ1418" s="154"/>
      <c r="AR1418" s="154"/>
      <c r="AS1418" s="154"/>
      <c r="AT1418" s="154"/>
      <c r="AU1418" s="154"/>
      <c r="AV1418" s="154"/>
      <c r="AW1418" s="154"/>
      <c r="AX1418" s="154"/>
      <c r="AY1418" s="154"/>
      <c r="AZ1418" s="154"/>
      <c r="BA1418" s="154"/>
      <c r="BB1418" s="154"/>
      <c r="BC1418" s="154"/>
      <c r="BD1418" s="154"/>
      <c r="BE1418" s="154"/>
      <c r="BF1418" s="154"/>
      <c r="BG1418" s="154"/>
      <c r="BH1418" s="154"/>
      <c r="BI1418" s="154"/>
      <c r="BJ1418" s="154"/>
      <c r="BK1418" s="154"/>
      <c r="BL1418" s="154"/>
      <c r="BM1418" s="154"/>
      <c r="BN1418" s="154"/>
      <c r="BO1418" s="154"/>
      <c r="BP1418" s="154"/>
      <c r="BQ1418" s="154"/>
      <c r="BR1418" s="154"/>
      <c r="BS1418" s="154"/>
      <c r="BT1418" s="154"/>
      <c r="BU1418" s="154"/>
      <c r="BV1418" s="154"/>
    </row>
    <row r="1419" spans="1:74" x14ac:dyDescent="0.25">
      <c r="A1419" s="154"/>
      <c r="B1419" s="154"/>
      <c r="C1419" s="154"/>
      <c r="D1419" s="154"/>
      <c r="E1419" s="154"/>
      <c r="F1419" s="154"/>
      <c r="G1419" s="154"/>
      <c r="H1419" s="154"/>
      <c r="I1419" s="154"/>
      <c r="J1419" s="154"/>
      <c r="K1419" s="154"/>
      <c r="L1419" s="154"/>
      <c r="M1419" s="154"/>
      <c r="N1419" s="154"/>
      <c r="O1419" s="154"/>
      <c r="P1419" s="154"/>
      <c r="Q1419" s="154"/>
      <c r="R1419" s="154"/>
      <c r="S1419" s="154"/>
      <c r="T1419" s="154"/>
      <c r="U1419" s="154"/>
      <c r="V1419" s="154"/>
      <c r="W1419" s="154"/>
      <c r="X1419" s="154"/>
      <c r="Y1419" s="154"/>
      <c r="Z1419" s="154"/>
      <c r="AA1419" s="154"/>
      <c r="AB1419" s="154"/>
      <c r="AC1419" s="154"/>
      <c r="AD1419" s="154"/>
      <c r="AE1419" s="154"/>
      <c r="AF1419" s="154"/>
      <c r="AG1419" s="154"/>
      <c r="AH1419" s="154"/>
      <c r="AI1419" s="154"/>
      <c r="AJ1419" s="154"/>
      <c r="AK1419" s="154"/>
      <c r="AL1419" s="154"/>
      <c r="AM1419" s="154"/>
      <c r="AN1419" s="154"/>
      <c r="AO1419" s="154"/>
      <c r="AP1419" s="154"/>
      <c r="AQ1419" s="154"/>
      <c r="AR1419" s="154"/>
      <c r="AS1419" s="154"/>
      <c r="AT1419" s="154"/>
      <c r="AU1419" s="154"/>
      <c r="AV1419" s="154"/>
      <c r="AW1419" s="154"/>
      <c r="AX1419" s="154"/>
      <c r="AY1419" s="154"/>
      <c r="AZ1419" s="154"/>
      <c r="BA1419" s="154"/>
      <c r="BB1419" s="154"/>
      <c r="BC1419" s="154"/>
      <c r="BD1419" s="154"/>
      <c r="BE1419" s="154"/>
      <c r="BF1419" s="154"/>
      <c r="BG1419" s="154"/>
      <c r="BH1419" s="154"/>
      <c r="BI1419" s="154"/>
      <c r="BJ1419" s="154"/>
      <c r="BK1419" s="154"/>
      <c r="BL1419" s="154"/>
      <c r="BM1419" s="154"/>
      <c r="BN1419" s="154"/>
      <c r="BO1419" s="154"/>
      <c r="BP1419" s="154"/>
      <c r="BQ1419" s="154"/>
      <c r="BR1419" s="154"/>
      <c r="BS1419" s="154"/>
      <c r="BT1419" s="154"/>
      <c r="BU1419" s="154"/>
      <c r="BV1419" s="154"/>
    </row>
    <row r="1420" spans="1:74" x14ac:dyDescent="0.25">
      <c r="A1420" s="154"/>
      <c r="B1420" s="154"/>
      <c r="C1420" s="154"/>
      <c r="D1420" s="154"/>
      <c r="E1420" s="154"/>
      <c r="F1420" s="154"/>
      <c r="G1420" s="154"/>
      <c r="H1420" s="154"/>
      <c r="I1420" s="154"/>
      <c r="J1420" s="154"/>
      <c r="K1420" s="154"/>
      <c r="L1420" s="154"/>
      <c r="M1420" s="154"/>
      <c r="N1420" s="154"/>
      <c r="O1420" s="154"/>
      <c r="P1420" s="154"/>
      <c r="Q1420" s="154"/>
      <c r="R1420" s="154"/>
      <c r="S1420" s="154"/>
      <c r="T1420" s="154"/>
      <c r="U1420" s="154"/>
      <c r="V1420" s="154"/>
      <c r="W1420" s="154"/>
      <c r="X1420" s="154"/>
      <c r="Y1420" s="154"/>
      <c r="Z1420" s="154"/>
      <c r="AA1420" s="154"/>
      <c r="AB1420" s="154"/>
      <c r="AC1420" s="154"/>
      <c r="AD1420" s="154"/>
      <c r="AE1420" s="154"/>
      <c r="AF1420" s="154"/>
      <c r="AG1420" s="154"/>
      <c r="AH1420" s="154"/>
      <c r="AI1420" s="154"/>
      <c r="AJ1420" s="154"/>
      <c r="AK1420" s="154"/>
      <c r="AL1420" s="154"/>
      <c r="AM1420" s="154"/>
      <c r="AN1420" s="154"/>
      <c r="AO1420" s="154"/>
      <c r="AP1420" s="154"/>
      <c r="AQ1420" s="154"/>
      <c r="AR1420" s="154"/>
      <c r="AS1420" s="154"/>
      <c r="AT1420" s="154"/>
      <c r="AU1420" s="154"/>
      <c r="AV1420" s="154"/>
      <c r="AW1420" s="154"/>
      <c r="AX1420" s="154"/>
      <c r="AY1420" s="154"/>
      <c r="AZ1420" s="154"/>
      <c r="BA1420" s="154"/>
      <c r="BB1420" s="154"/>
      <c r="BC1420" s="154"/>
      <c r="BD1420" s="154"/>
      <c r="BE1420" s="154"/>
      <c r="BF1420" s="154"/>
      <c r="BG1420" s="154"/>
      <c r="BH1420" s="154"/>
      <c r="BI1420" s="154"/>
      <c r="BJ1420" s="154"/>
      <c r="BK1420" s="154"/>
      <c r="BL1420" s="154"/>
      <c r="BM1420" s="154"/>
      <c r="BN1420" s="154"/>
      <c r="BO1420" s="154"/>
      <c r="BP1420" s="154"/>
      <c r="BQ1420" s="154"/>
      <c r="BR1420" s="154"/>
      <c r="BS1420" s="154"/>
      <c r="BT1420" s="154"/>
      <c r="BU1420" s="154"/>
      <c r="BV1420" s="154"/>
    </row>
    <row r="1421" spans="1:74" x14ac:dyDescent="0.25">
      <c r="A1421" s="154"/>
      <c r="B1421" s="154"/>
      <c r="C1421" s="154"/>
      <c r="D1421" s="154"/>
      <c r="E1421" s="154"/>
      <c r="F1421" s="154"/>
      <c r="G1421" s="154"/>
      <c r="H1421" s="154"/>
      <c r="I1421" s="154"/>
      <c r="J1421" s="154"/>
      <c r="K1421" s="154"/>
      <c r="L1421" s="154"/>
      <c r="M1421" s="154"/>
      <c r="N1421" s="154"/>
      <c r="O1421" s="154"/>
      <c r="P1421" s="154"/>
      <c r="Q1421" s="154"/>
      <c r="R1421" s="154"/>
      <c r="S1421" s="154"/>
      <c r="T1421" s="154"/>
      <c r="U1421" s="154"/>
      <c r="V1421" s="154"/>
      <c r="W1421" s="154"/>
      <c r="X1421" s="154"/>
      <c r="Y1421" s="154"/>
      <c r="Z1421" s="154"/>
      <c r="AA1421" s="154"/>
      <c r="AB1421" s="154"/>
      <c r="AC1421" s="154"/>
      <c r="AD1421" s="154"/>
      <c r="AE1421" s="154"/>
      <c r="AF1421" s="154"/>
      <c r="AG1421" s="154"/>
      <c r="AH1421" s="154"/>
      <c r="AI1421" s="154"/>
      <c r="AJ1421" s="154"/>
      <c r="AK1421" s="154"/>
      <c r="AL1421" s="154"/>
      <c r="AM1421" s="154"/>
      <c r="AN1421" s="154"/>
      <c r="AO1421" s="154"/>
      <c r="AP1421" s="154"/>
      <c r="AQ1421" s="154"/>
      <c r="AR1421" s="154"/>
      <c r="AS1421" s="154"/>
      <c r="AT1421" s="154"/>
      <c r="AU1421" s="154"/>
      <c r="AV1421" s="154"/>
      <c r="AW1421" s="154"/>
      <c r="AX1421" s="154"/>
      <c r="AY1421" s="154"/>
      <c r="AZ1421" s="154"/>
      <c r="BA1421" s="154"/>
      <c r="BB1421" s="154"/>
      <c r="BC1421" s="154"/>
      <c r="BD1421" s="154"/>
      <c r="BE1421" s="154"/>
      <c r="BF1421" s="154"/>
      <c r="BG1421" s="154"/>
      <c r="BH1421" s="154"/>
      <c r="BI1421" s="154"/>
      <c r="BJ1421" s="154"/>
      <c r="BK1421" s="154"/>
      <c r="BL1421" s="154"/>
      <c r="BM1421" s="154"/>
      <c r="BN1421" s="154"/>
      <c r="BO1421" s="154"/>
      <c r="BP1421" s="154"/>
      <c r="BQ1421" s="154"/>
      <c r="BR1421" s="154"/>
      <c r="BS1421" s="154"/>
      <c r="BT1421" s="154"/>
      <c r="BU1421" s="154"/>
      <c r="BV1421" s="154"/>
    </row>
    <row r="1422" spans="1:74" x14ac:dyDescent="0.25">
      <c r="A1422" s="154"/>
      <c r="B1422" s="154"/>
      <c r="C1422" s="154"/>
      <c r="D1422" s="154"/>
      <c r="E1422" s="154"/>
      <c r="F1422" s="154"/>
      <c r="G1422" s="154"/>
      <c r="H1422" s="154"/>
      <c r="I1422" s="154"/>
      <c r="J1422" s="154"/>
      <c r="K1422" s="154"/>
      <c r="L1422" s="154"/>
      <c r="M1422" s="154"/>
      <c r="N1422" s="154"/>
      <c r="O1422" s="154"/>
      <c r="P1422" s="154"/>
      <c r="Q1422" s="154"/>
      <c r="R1422" s="154"/>
      <c r="S1422" s="154"/>
      <c r="T1422" s="154"/>
      <c r="U1422" s="154"/>
      <c r="V1422" s="154"/>
      <c r="W1422" s="154"/>
      <c r="X1422" s="154"/>
      <c r="Y1422" s="154"/>
      <c r="Z1422" s="154"/>
      <c r="AA1422" s="154"/>
      <c r="AB1422" s="154"/>
      <c r="AC1422" s="154"/>
      <c r="AD1422" s="154"/>
      <c r="AE1422" s="154"/>
      <c r="AF1422" s="154"/>
      <c r="AG1422" s="154"/>
      <c r="AH1422" s="154"/>
      <c r="AI1422" s="154"/>
      <c r="AJ1422" s="154"/>
      <c r="AK1422" s="154"/>
      <c r="AL1422" s="154"/>
      <c r="AM1422" s="154"/>
      <c r="AN1422" s="154"/>
      <c r="AO1422" s="154"/>
      <c r="AP1422" s="154"/>
      <c r="AQ1422" s="154"/>
      <c r="AR1422" s="154"/>
      <c r="AS1422" s="154"/>
      <c r="AT1422" s="154"/>
      <c r="AU1422" s="154"/>
      <c r="AV1422" s="154"/>
      <c r="AW1422" s="154"/>
      <c r="AX1422" s="154"/>
      <c r="AY1422" s="154"/>
      <c r="AZ1422" s="154"/>
      <c r="BA1422" s="154"/>
      <c r="BB1422" s="154"/>
      <c r="BC1422" s="154"/>
      <c r="BD1422" s="154"/>
      <c r="BE1422" s="154"/>
      <c r="BF1422" s="154"/>
      <c r="BG1422" s="154"/>
      <c r="BH1422" s="154"/>
      <c r="BI1422" s="154"/>
      <c r="BJ1422" s="154"/>
      <c r="BK1422" s="154"/>
      <c r="BL1422" s="154"/>
      <c r="BM1422" s="154"/>
      <c r="BN1422" s="154"/>
      <c r="BO1422" s="154"/>
      <c r="BP1422" s="154"/>
      <c r="BQ1422" s="154"/>
      <c r="BR1422" s="154"/>
      <c r="BS1422" s="154"/>
      <c r="BT1422" s="154"/>
      <c r="BU1422" s="154"/>
      <c r="BV1422" s="154"/>
    </row>
    <row r="1423" spans="1:74" x14ac:dyDescent="0.25">
      <c r="A1423" s="154"/>
      <c r="B1423" s="154"/>
      <c r="C1423" s="154"/>
      <c r="D1423" s="154"/>
      <c r="E1423" s="154"/>
      <c r="F1423" s="154"/>
      <c r="G1423" s="154"/>
      <c r="H1423" s="154"/>
      <c r="I1423" s="154"/>
      <c r="J1423" s="154"/>
      <c r="K1423" s="154"/>
      <c r="L1423" s="154"/>
      <c r="M1423" s="154"/>
      <c r="N1423" s="154"/>
      <c r="O1423" s="154"/>
      <c r="P1423" s="154"/>
      <c r="Q1423" s="154"/>
      <c r="R1423" s="154"/>
      <c r="S1423" s="154"/>
      <c r="T1423" s="154"/>
      <c r="U1423" s="154"/>
      <c r="V1423" s="154"/>
      <c r="W1423" s="154"/>
      <c r="X1423" s="154"/>
      <c r="Y1423" s="154"/>
      <c r="Z1423" s="154"/>
      <c r="AA1423" s="154"/>
      <c r="AB1423" s="154"/>
      <c r="AC1423" s="154"/>
      <c r="AD1423" s="154"/>
      <c r="AE1423" s="154"/>
      <c r="AF1423" s="154"/>
      <c r="AG1423" s="154"/>
      <c r="AH1423" s="154"/>
      <c r="AI1423" s="154"/>
      <c r="AJ1423" s="154"/>
      <c r="AK1423" s="154"/>
      <c r="AL1423" s="154"/>
      <c r="AM1423" s="154"/>
      <c r="AN1423" s="154"/>
      <c r="AO1423" s="154"/>
      <c r="AP1423" s="154"/>
      <c r="AQ1423" s="154"/>
      <c r="AR1423" s="154"/>
      <c r="AS1423" s="154"/>
      <c r="AT1423" s="154"/>
      <c r="AU1423" s="154"/>
      <c r="AV1423" s="154"/>
      <c r="AW1423" s="154"/>
      <c r="AX1423" s="154"/>
      <c r="AY1423" s="154"/>
      <c r="AZ1423" s="154"/>
      <c r="BA1423" s="154"/>
      <c r="BB1423" s="154"/>
      <c r="BC1423" s="154"/>
      <c r="BD1423" s="154"/>
      <c r="BE1423" s="154"/>
      <c r="BF1423" s="154"/>
      <c r="BG1423" s="154"/>
      <c r="BH1423" s="154"/>
      <c r="BI1423" s="154"/>
      <c r="BJ1423" s="154"/>
      <c r="BK1423" s="154"/>
      <c r="BL1423" s="154"/>
      <c r="BM1423" s="154"/>
      <c r="BN1423" s="154"/>
      <c r="BO1423" s="154"/>
      <c r="BP1423" s="154"/>
      <c r="BQ1423" s="154"/>
      <c r="BR1423" s="154"/>
      <c r="BS1423" s="154"/>
      <c r="BT1423" s="154"/>
      <c r="BU1423" s="154"/>
      <c r="BV1423" s="154"/>
    </row>
    <row r="1424" spans="1:74" x14ac:dyDescent="0.25">
      <c r="A1424" s="154"/>
      <c r="B1424" s="154"/>
      <c r="C1424" s="154"/>
      <c r="D1424" s="154"/>
      <c r="E1424" s="154"/>
      <c r="F1424" s="154"/>
      <c r="G1424" s="154"/>
      <c r="H1424" s="154"/>
      <c r="I1424" s="154"/>
      <c r="J1424" s="154"/>
      <c r="K1424" s="154"/>
      <c r="L1424" s="154"/>
      <c r="M1424" s="154"/>
      <c r="N1424" s="154"/>
      <c r="O1424" s="154"/>
      <c r="P1424" s="154"/>
      <c r="Q1424" s="154"/>
      <c r="R1424" s="154"/>
      <c r="S1424" s="154"/>
      <c r="T1424" s="154"/>
      <c r="U1424" s="154"/>
      <c r="V1424" s="154"/>
      <c r="W1424" s="154"/>
      <c r="X1424" s="154"/>
      <c r="Y1424" s="154"/>
      <c r="Z1424" s="154"/>
      <c r="AA1424" s="154"/>
      <c r="AB1424" s="154"/>
      <c r="AC1424" s="154"/>
      <c r="AD1424" s="154"/>
      <c r="AE1424" s="154"/>
      <c r="AF1424" s="154"/>
      <c r="AG1424" s="154"/>
      <c r="AH1424" s="154"/>
      <c r="AI1424" s="154"/>
      <c r="AJ1424" s="154"/>
      <c r="AK1424" s="154"/>
      <c r="AL1424" s="154"/>
      <c r="AM1424" s="154"/>
      <c r="AN1424" s="154"/>
      <c r="AO1424" s="154"/>
      <c r="AP1424" s="154"/>
      <c r="AQ1424" s="154"/>
      <c r="AR1424" s="154"/>
      <c r="AS1424" s="154"/>
      <c r="AT1424" s="154"/>
      <c r="AU1424" s="154"/>
      <c r="AV1424" s="154"/>
      <c r="AW1424" s="154"/>
      <c r="AX1424" s="154"/>
      <c r="AY1424" s="154"/>
      <c r="AZ1424" s="154"/>
      <c r="BA1424" s="154"/>
      <c r="BB1424" s="154"/>
      <c r="BC1424" s="154"/>
      <c r="BD1424" s="154"/>
      <c r="BE1424" s="154"/>
      <c r="BF1424" s="154"/>
      <c r="BG1424" s="154"/>
      <c r="BH1424" s="154"/>
      <c r="BI1424" s="154"/>
      <c r="BJ1424" s="154"/>
      <c r="BK1424" s="154"/>
      <c r="BL1424" s="154"/>
      <c r="BM1424" s="154"/>
      <c r="BN1424" s="154"/>
      <c r="BO1424" s="154"/>
      <c r="BP1424" s="154"/>
      <c r="BQ1424" s="154"/>
      <c r="BR1424" s="154"/>
      <c r="BS1424" s="154"/>
      <c r="BT1424" s="154"/>
      <c r="BU1424" s="154"/>
      <c r="BV1424" s="154"/>
    </row>
    <row r="1425" spans="1:74" x14ac:dyDescent="0.25">
      <c r="A1425" s="154"/>
      <c r="B1425" s="154"/>
      <c r="C1425" s="154"/>
      <c r="D1425" s="154"/>
      <c r="E1425" s="154"/>
      <c r="F1425" s="154"/>
      <c r="G1425" s="154"/>
      <c r="H1425" s="154"/>
      <c r="I1425" s="154"/>
      <c r="J1425" s="154"/>
      <c r="K1425" s="154"/>
      <c r="L1425" s="154"/>
      <c r="M1425" s="154"/>
      <c r="N1425" s="154"/>
      <c r="O1425" s="154"/>
      <c r="P1425" s="154"/>
      <c r="Q1425" s="154"/>
      <c r="R1425" s="154"/>
      <c r="S1425" s="154"/>
      <c r="T1425" s="154"/>
      <c r="U1425" s="154"/>
      <c r="V1425" s="154"/>
      <c r="W1425" s="154"/>
      <c r="X1425" s="154"/>
      <c r="Y1425" s="154"/>
      <c r="Z1425" s="154"/>
      <c r="AA1425" s="154"/>
      <c r="AB1425" s="154"/>
      <c r="AC1425" s="154"/>
      <c r="AD1425" s="154"/>
      <c r="AE1425" s="154"/>
      <c r="AF1425" s="154"/>
      <c r="AG1425" s="154"/>
      <c r="AH1425" s="154"/>
      <c r="AI1425" s="154"/>
      <c r="AJ1425" s="154"/>
      <c r="AK1425" s="154"/>
      <c r="AL1425" s="154"/>
      <c r="AM1425" s="154"/>
      <c r="AN1425" s="154"/>
      <c r="AO1425" s="154"/>
      <c r="AP1425" s="154"/>
      <c r="AQ1425" s="154"/>
      <c r="AR1425" s="154"/>
      <c r="AS1425" s="154"/>
      <c r="AT1425" s="154"/>
      <c r="AU1425" s="154"/>
      <c r="AV1425" s="154"/>
      <c r="AW1425" s="154"/>
      <c r="AX1425" s="154"/>
      <c r="AY1425" s="154"/>
      <c r="AZ1425" s="154"/>
      <c r="BA1425" s="154"/>
      <c r="BB1425" s="154"/>
      <c r="BC1425" s="154"/>
      <c r="BD1425" s="154"/>
      <c r="BE1425" s="154"/>
      <c r="BF1425" s="154"/>
      <c r="BG1425" s="154"/>
      <c r="BH1425" s="154"/>
      <c r="BI1425" s="154"/>
      <c r="BJ1425" s="154"/>
      <c r="BK1425" s="154"/>
      <c r="BL1425" s="154"/>
      <c r="BM1425" s="154"/>
      <c r="BN1425" s="154"/>
      <c r="BO1425" s="154"/>
      <c r="BP1425" s="154"/>
      <c r="BQ1425" s="154"/>
      <c r="BR1425" s="154"/>
      <c r="BS1425" s="154"/>
      <c r="BT1425" s="154"/>
      <c r="BU1425" s="154"/>
      <c r="BV1425" s="154"/>
    </row>
    <row r="1426" spans="1:74" x14ac:dyDescent="0.25">
      <c r="A1426" s="154"/>
      <c r="B1426" s="154"/>
      <c r="C1426" s="154"/>
      <c r="D1426" s="154"/>
      <c r="E1426" s="154"/>
      <c r="F1426" s="154"/>
      <c r="G1426" s="154"/>
      <c r="H1426" s="154"/>
      <c r="I1426" s="154"/>
      <c r="J1426" s="154"/>
      <c r="K1426" s="154"/>
      <c r="L1426" s="154"/>
      <c r="M1426" s="154"/>
      <c r="N1426" s="154"/>
      <c r="O1426" s="154"/>
      <c r="P1426" s="154"/>
      <c r="Q1426" s="154"/>
      <c r="R1426" s="154"/>
      <c r="S1426" s="154"/>
      <c r="T1426" s="154"/>
      <c r="U1426" s="154"/>
      <c r="V1426" s="154"/>
      <c r="W1426" s="154"/>
      <c r="X1426" s="154"/>
      <c r="Y1426" s="154"/>
      <c r="Z1426" s="154"/>
      <c r="AA1426" s="154"/>
      <c r="AB1426" s="154"/>
      <c r="AC1426" s="154"/>
      <c r="AD1426" s="154"/>
      <c r="AE1426" s="154"/>
      <c r="AF1426" s="154"/>
      <c r="AG1426" s="154"/>
      <c r="AH1426" s="154"/>
      <c r="AI1426" s="154"/>
      <c r="AJ1426" s="154"/>
      <c r="AK1426" s="154"/>
      <c r="AL1426" s="154"/>
      <c r="AM1426" s="154"/>
      <c r="AN1426" s="154"/>
      <c r="AO1426" s="154"/>
      <c r="AP1426" s="154"/>
      <c r="AQ1426" s="154"/>
      <c r="AR1426" s="154"/>
      <c r="AS1426" s="154"/>
      <c r="AT1426" s="154"/>
      <c r="AU1426" s="154"/>
      <c r="AV1426" s="154"/>
      <c r="AW1426" s="154"/>
      <c r="AX1426" s="154"/>
      <c r="AY1426" s="154"/>
      <c r="AZ1426" s="154"/>
      <c r="BA1426" s="154"/>
      <c r="BB1426" s="154"/>
      <c r="BC1426" s="154"/>
      <c r="BD1426" s="154"/>
      <c r="BE1426" s="154"/>
      <c r="BF1426" s="154"/>
      <c r="BG1426" s="154"/>
      <c r="BH1426" s="154"/>
      <c r="BI1426" s="154"/>
      <c r="BJ1426" s="154"/>
      <c r="BK1426" s="154"/>
      <c r="BL1426" s="154"/>
      <c r="BM1426" s="154"/>
      <c r="BN1426" s="154"/>
      <c r="BO1426" s="154"/>
      <c r="BP1426" s="154"/>
      <c r="BQ1426" s="154"/>
      <c r="BR1426" s="154"/>
      <c r="BS1426" s="154"/>
      <c r="BT1426" s="154"/>
      <c r="BU1426" s="154"/>
      <c r="BV1426" s="154"/>
    </row>
    <row r="1427" spans="1:74" x14ac:dyDescent="0.25">
      <c r="A1427" s="154"/>
      <c r="B1427" s="154"/>
      <c r="C1427" s="154"/>
      <c r="D1427" s="154"/>
      <c r="E1427" s="154"/>
      <c r="F1427" s="154"/>
      <c r="G1427" s="154"/>
      <c r="H1427" s="154"/>
      <c r="I1427" s="154"/>
      <c r="J1427" s="154"/>
      <c r="K1427" s="154"/>
      <c r="L1427" s="154"/>
      <c r="M1427" s="154"/>
      <c r="N1427" s="154"/>
      <c r="O1427" s="154"/>
      <c r="P1427" s="154"/>
      <c r="Q1427" s="154"/>
      <c r="R1427" s="154"/>
      <c r="S1427" s="154"/>
      <c r="T1427" s="154"/>
      <c r="U1427" s="154"/>
      <c r="V1427" s="154"/>
      <c r="W1427" s="154"/>
      <c r="X1427" s="154"/>
      <c r="Y1427" s="154"/>
      <c r="Z1427" s="154"/>
      <c r="AA1427" s="154"/>
      <c r="AB1427" s="154"/>
      <c r="AC1427" s="154"/>
      <c r="AD1427" s="154"/>
      <c r="AE1427" s="154"/>
      <c r="AF1427" s="154"/>
      <c r="AG1427" s="154"/>
      <c r="AH1427" s="154"/>
      <c r="AI1427" s="154"/>
      <c r="AJ1427" s="154"/>
      <c r="AK1427" s="154"/>
      <c r="AL1427" s="154"/>
      <c r="AM1427" s="154"/>
      <c r="AN1427" s="154"/>
      <c r="AO1427" s="154"/>
      <c r="AP1427" s="154"/>
      <c r="AQ1427" s="154"/>
      <c r="AR1427" s="154"/>
      <c r="AS1427" s="154"/>
      <c r="AT1427" s="154"/>
      <c r="AU1427" s="154"/>
      <c r="AV1427" s="154"/>
      <c r="AW1427" s="154"/>
      <c r="AX1427" s="154"/>
      <c r="AY1427" s="154"/>
      <c r="AZ1427" s="154"/>
      <c r="BA1427" s="154"/>
      <c r="BB1427" s="154"/>
      <c r="BC1427" s="154"/>
      <c r="BD1427" s="154"/>
      <c r="BE1427" s="154"/>
      <c r="BF1427" s="154"/>
      <c r="BG1427" s="154"/>
      <c r="BH1427" s="154"/>
      <c r="BI1427" s="154"/>
      <c r="BJ1427" s="154"/>
      <c r="BK1427" s="154"/>
      <c r="BL1427" s="154"/>
      <c r="BM1427" s="154"/>
      <c r="BN1427" s="154"/>
      <c r="BO1427" s="154"/>
      <c r="BP1427" s="154"/>
      <c r="BQ1427" s="154"/>
      <c r="BR1427" s="154"/>
      <c r="BS1427" s="154"/>
      <c r="BT1427" s="154"/>
      <c r="BU1427" s="154"/>
      <c r="BV1427" s="154"/>
    </row>
    <row r="1428" spans="1:74" x14ac:dyDescent="0.25">
      <c r="A1428" s="154"/>
      <c r="B1428" s="154"/>
      <c r="C1428" s="154"/>
      <c r="D1428" s="154"/>
      <c r="E1428" s="154"/>
      <c r="F1428" s="154"/>
      <c r="G1428" s="154"/>
      <c r="H1428" s="154"/>
      <c r="I1428" s="154"/>
      <c r="J1428" s="154"/>
      <c r="K1428" s="154"/>
      <c r="L1428" s="154"/>
      <c r="M1428" s="154"/>
      <c r="N1428" s="154"/>
      <c r="O1428" s="154"/>
      <c r="P1428" s="154"/>
      <c r="Q1428" s="154"/>
      <c r="R1428" s="154"/>
      <c r="S1428" s="154"/>
      <c r="T1428" s="154"/>
      <c r="U1428" s="154"/>
      <c r="V1428" s="154"/>
      <c r="W1428" s="154"/>
      <c r="X1428" s="154"/>
      <c r="Y1428" s="154"/>
      <c r="Z1428" s="154"/>
      <c r="AA1428" s="154"/>
      <c r="AB1428" s="154"/>
      <c r="AC1428" s="154"/>
      <c r="AD1428" s="154"/>
      <c r="AE1428" s="154"/>
      <c r="AF1428" s="154"/>
      <c r="AG1428" s="154"/>
      <c r="AH1428" s="154"/>
      <c r="AI1428" s="154"/>
      <c r="AJ1428" s="154"/>
      <c r="AK1428" s="154"/>
      <c r="AL1428" s="154"/>
      <c r="AM1428" s="154"/>
      <c r="AN1428" s="154"/>
      <c r="AO1428" s="154"/>
      <c r="AP1428" s="154"/>
      <c r="AQ1428" s="154"/>
      <c r="AR1428" s="154"/>
      <c r="AS1428" s="154"/>
      <c r="AT1428" s="154"/>
      <c r="AU1428" s="154"/>
      <c r="AV1428" s="154"/>
      <c r="AW1428" s="154"/>
      <c r="AX1428" s="154"/>
      <c r="AY1428" s="154"/>
      <c r="AZ1428" s="154"/>
      <c r="BA1428" s="154"/>
      <c r="BB1428" s="154"/>
      <c r="BC1428" s="154"/>
      <c r="BD1428" s="154"/>
      <c r="BE1428" s="154"/>
      <c r="BF1428" s="154"/>
      <c r="BG1428" s="154"/>
      <c r="BH1428" s="154"/>
      <c r="BI1428" s="154"/>
      <c r="BJ1428" s="154"/>
      <c r="BK1428" s="154"/>
      <c r="BL1428" s="154"/>
      <c r="BM1428" s="154"/>
      <c r="BN1428" s="154"/>
      <c r="BO1428" s="154"/>
      <c r="BP1428" s="154"/>
      <c r="BQ1428" s="154"/>
      <c r="BR1428" s="154"/>
      <c r="BS1428" s="154"/>
      <c r="BT1428" s="154"/>
      <c r="BU1428" s="154"/>
      <c r="BV1428" s="154"/>
    </row>
    <row r="1429" spans="1:74" x14ac:dyDescent="0.25">
      <c r="A1429" s="154"/>
      <c r="B1429" s="154"/>
      <c r="C1429" s="154"/>
      <c r="D1429" s="154"/>
      <c r="E1429" s="154"/>
      <c r="F1429" s="154"/>
      <c r="G1429" s="154"/>
      <c r="H1429" s="154"/>
      <c r="I1429" s="154"/>
      <c r="J1429" s="154"/>
      <c r="K1429" s="154"/>
      <c r="L1429" s="154"/>
      <c r="M1429" s="154"/>
      <c r="N1429" s="154"/>
      <c r="O1429" s="154"/>
      <c r="P1429" s="154"/>
      <c r="Q1429" s="154"/>
      <c r="R1429" s="154"/>
      <c r="S1429" s="154"/>
      <c r="T1429" s="154"/>
      <c r="U1429" s="154"/>
      <c r="V1429" s="154"/>
      <c r="W1429" s="154"/>
      <c r="X1429" s="154"/>
      <c r="Y1429" s="154"/>
      <c r="Z1429" s="154"/>
      <c r="AA1429" s="154"/>
      <c r="AB1429" s="154"/>
      <c r="AC1429" s="154"/>
      <c r="AD1429" s="154"/>
      <c r="AE1429" s="154"/>
      <c r="AF1429" s="154"/>
      <c r="AG1429" s="154"/>
      <c r="AH1429" s="154"/>
      <c r="AI1429" s="154"/>
      <c r="AJ1429" s="154"/>
      <c r="AK1429" s="154"/>
      <c r="AL1429" s="154"/>
      <c r="AM1429" s="154"/>
      <c r="AN1429" s="154"/>
      <c r="AO1429" s="154"/>
      <c r="AP1429" s="154"/>
      <c r="AQ1429" s="154"/>
      <c r="AR1429" s="154"/>
      <c r="AS1429" s="154"/>
      <c r="AT1429" s="154"/>
      <c r="AU1429" s="154"/>
      <c r="AV1429" s="154"/>
      <c r="AW1429" s="154"/>
      <c r="AX1429" s="154"/>
      <c r="AY1429" s="154"/>
      <c r="AZ1429" s="154"/>
      <c r="BA1429" s="154"/>
      <c r="BB1429" s="154"/>
      <c r="BC1429" s="154"/>
      <c r="BD1429" s="154"/>
      <c r="BE1429" s="154"/>
      <c r="BF1429" s="154"/>
      <c r="BG1429" s="154"/>
      <c r="BH1429" s="154"/>
      <c r="BI1429" s="154"/>
      <c r="BJ1429" s="154"/>
      <c r="BK1429" s="154"/>
      <c r="BL1429" s="154"/>
      <c r="BM1429" s="154"/>
      <c r="BN1429" s="154"/>
      <c r="BO1429" s="154"/>
      <c r="BP1429" s="154"/>
      <c r="BQ1429" s="154"/>
      <c r="BR1429" s="154"/>
      <c r="BS1429" s="154"/>
      <c r="BT1429" s="154"/>
      <c r="BU1429" s="154"/>
      <c r="BV1429" s="154"/>
    </row>
    <row r="1430" spans="1:74" x14ac:dyDescent="0.25">
      <c r="A1430" s="154"/>
      <c r="B1430" s="154"/>
      <c r="C1430" s="154"/>
      <c r="D1430" s="154"/>
      <c r="E1430" s="154"/>
      <c r="F1430" s="154"/>
      <c r="G1430" s="154"/>
      <c r="H1430" s="154"/>
      <c r="I1430" s="154"/>
      <c r="J1430" s="154"/>
      <c r="K1430" s="154"/>
      <c r="L1430" s="154"/>
      <c r="M1430" s="154"/>
      <c r="N1430" s="154"/>
      <c r="O1430" s="154"/>
      <c r="P1430" s="154"/>
      <c r="Q1430" s="154"/>
      <c r="R1430" s="154"/>
      <c r="S1430" s="154"/>
      <c r="T1430" s="154"/>
      <c r="U1430" s="154"/>
      <c r="V1430" s="154"/>
      <c r="W1430" s="154"/>
      <c r="X1430" s="154"/>
      <c r="Y1430" s="154"/>
      <c r="Z1430" s="154"/>
      <c r="AA1430" s="154"/>
      <c r="AB1430" s="154"/>
      <c r="AC1430" s="154"/>
      <c r="AD1430" s="154"/>
      <c r="AE1430" s="154"/>
      <c r="AF1430" s="154"/>
      <c r="AG1430" s="154"/>
      <c r="AH1430" s="154"/>
      <c r="AI1430" s="154"/>
      <c r="AJ1430" s="154"/>
      <c r="AK1430" s="154"/>
      <c r="AL1430" s="154"/>
      <c r="AM1430" s="154"/>
      <c r="AN1430" s="154"/>
      <c r="AO1430" s="154"/>
      <c r="AP1430" s="154"/>
      <c r="AQ1430" s="154"/>
      <c r="AR1430" s="154"/>
      <c r="AS1430" s="154"/>
      <c r="AT1430" s="154"/>
      <c r="AU1430" s="154"/>
      <c r="AV1430" s="154"/>
      <c r="AW1430" s="154"/>
      <c r="AX1430" s="154"/>
      <c r="AY1430" s="154"/>
      <c r="AZ1430" s="154"/>
      <c r="BA1430" s="154"/>
      <c r="BB1430" s="154"/>
      <c r="BC1430" s="154"/>
      <c r="BD1430" s="154"/>
      <c r="BE1430" s="154"/>
      <c r="BF1430" s="154"/>
      <c r="BG1430" s="154"/>
      <c r="BH1430" s="154"/>
      <c r="BI1430" s="154"/>
      <c r="BJ1430" s="154"/>
      <c r="BK1430" s="154"/>
      <c r="BL1430" s="154"/>
      <c r="BM1430" s="154"/>
      <c r="BN1430" s="154"/>
      <c r="BO1430" s="154"/>
      <c r="BP1430" s="154"/>
      <c r="BQ1430" s="154"/>
      <c r="BR1430" s="154"/>
      <c r="BS1430" s="154"/>
      <c r="BT1430" s="154"/>
      <c r="BU1430" s="154"/>
      <c r="BV1430" s="154"/>
    </row>
    <row r="1431" spans="1:74" x14ac:dyDescent="0.25">
      <c r="A1431" s="154"/>
      <c r="B1431" s="154"/>
      <c r="C1431" s="154"/>
      <c r="D1431" s="154"/>
      <c r="E1431" s="154"/>
      <c r="F1431" s="154"/>
      <c r="G1431" s="154"/>
      <c r="H1431" s="154"/>
      <c r="I1431" s="154"/>
      <c r="J1431" s="154"/>
      <c r="K1431" s="154"/>
      <c r="L1431" s="154"/>
      <c r="M1431" s="154"/>
      <c r="N1431" s="154"/>
      <c r="O1431" s="154"/>
      <c r="P1431" s="154"/>
      <c r="Q1431" s="154"/>
      <c r="R1431" s="154"/>
      <c r="S1431" s="154"/>
      <c r="T1431" s="154"/>
      <c r="U1431" s="154"/>
      <c r="V1431" s="154"/>
      <c r="W1431" s="154"/>
      <c r="X1431" s="154"/>
      <c r="Y1431" s="154"/>
      <c r="Z1431" s="154"/>
      <c r="AA1431" s="154"/>
      <c r="AB1431" s="154"/>
      <c r="AC1431" s="154"/>
      <c r="AD1431" s="154"/>
      <c r="AE1431" s="154"/>
      <c r="AF1431" s="154"/>
      <c r="AG1431" s="154"/>
      <c r="AH1431" s="154"/>
      <c r="AI1431" s="154"/>
      <c r="AJ1431" s="154"/>
      <c r="AK1431" s="154"/>
      <c r="AL1431" s="154"/>
      <c r="AM1431" s="154"/>
      <c r="AN1431" s="154"/>
      <c r="AO1431" s="154"/>
      <c r="AP1431" s="154"/>
      <c r="AQ1431" s="154"/>
      <c r="AR1431" s="154"/>
      <c r="AS1431" s="154"/>
      <c r="AT1431" s="154"/>
      <c r="AU1431" s="154"/>
      <c r="AV1431" s="154"/>
      <c r="AW1431" s="154"/>
      <c r="AX1431" s="154"/>
      <c r="AY1431" s="154"/>
      <c r="AZ1431" s="154"/>
      <c r="BA1431" s="154"/>
      <c r="BB1431" s="154"/>
      <c r="BC1431" s="154"/>
      <c r="BD1431" s="154"/>
      <c r="BE1431" s="154"/>
      <c r="BF1431" s="154"/>
      <c r="BG1431" s="154"/>
      <c r="BH1431" s="154"/>
      <c r="BI1431" s="154"/>
      <c r="BJ1431" s="154"/>
      <c r="BK1431" s="154"/>
      <c r="BL1431" s="154"/>
      <c r="BM1431" s="154"/>
      <c r="BN1431" s="154"/>
      <c r="BO1431" s="154"/>
      <c r="BP1431" s="154"/>
      <c r="BQ1431" s="154"/>
      <c r="BR1431" s="154"/>
      <c r="BS1431" s="154"/>
      <c r="BT1431" s="154"/>
      <c r="BU1431" s="154"/>
      <c r="BV1431" s="154"/>
    </row>
    <row r="1432" spans="1:74" x14ac:dyDescent="0.25">
      <c r="A1432" s="154"/>
      <c r="B1432" s="154"/>
      <c r="C1432" s="154"/>
      <c r="D1432" s="154"/>
      <c r="E1432" s="154"/>
      <c r="F1432" s="154"/>
      <c r="G1432" s="154"/>
      <c r="H1432" s="154"/>
      <c r="I1432" s="154"/>
      <c r="J1432" s="154"/>
      <c r="K1432" s="154"/>
      <c r="L1432" s="154"/>
      <c r="M1432" s="154"/>
      <c r="N1432" s="154"/>
      <c r="O1432" s="154"/>
      <c r="P1432" s="154"/>
      <c r="Q1432" s="154"/>
      <c r="R1432" s="154"/>
      <c r="S1432" s="154"/>
      <c r="T1432" s="154"/>
      <c r="U1432" s="154"/>
      <c r="V1432" s="154"/>
      <c r="W1432" s="154"/>
      <c r="X1432" s="154"/>
      <c r="Y1432" s="154"/>
      <c r="Z1432" s="154"/>
      <c r="AA1432" s="154"/>
      <c r="AB1432" s="154"/>
      <c r="AC1432" s="154"/>
      <c r="AD1432" s="154"/>
      <c r="AE1432" s="154"/>
      <c r="AF1432" s="154"/>
      <c r="AG1432" s="154"/>
      <c r="AH1432" s="154"/>
      <c r="AI1432" s="154"/>
      <c r="AJ1432" s="154"/>
      <c r="AK1432" s="154"/>
      <c r="AL1432" s="154"/>
      <c r="AM1432" s="154"/>
      <c r="AN1432" s="154"/>
      <c r="AO1432" s="154"/>
      <c r="AP1432" s="154"/>
      <c r="AQ1432" s="154"/>
      <c r="AR1432" s="154"/>
      <c r="AS1432" s="154"/>
      <c r="AT1432" s="154"/>
      <c r="AU1432" s="154"/>
      <c r="AV1432" s="154"/>
      <c r="AW1432" s="154"/>
      <c r="AX1432" s="154"/>
      <c r="AY1432" s="154"/>
      <c r="AZ1432" s="154"/>
      <c r="BA1432" s="154"/>
      <c r="BB1432" s="154"/>
      <c r="BC1432" s="154"/>
      <c r="BD1432" s="154"/>
      <c r="BE1432" s="154"/>
      <c r="BF1432" s="154"/>
      <c r="BG1432" s="154"/>
      <c r="BH1432" s="154"/>
      <c r="BI1432" s="154"/>
      <c r="BJ1432" s="154"/>
      <c r="BK1432" s="154"/>
      <c r="BL1432" s="154"/>
      <c r="BM1432" s="154"/>
      <c r="BN1432" s="154"/>
      <c r="BO1432" s="154"/>
      <c r="BP1432" s="154"/>
      <c r="BQ1432" s="154"/>
      <c r="BR1432" s="154"/>
      <c r="BS1432" s="154"/>
      <c r="BT1432" s="154"/>
      <c r="BU1432" s="154"/>
      <c r="BV1432" s="154"/>
    </row>
    <row r="1433" spans="1:74" x14ac:dyDescent="0.25">
      <c r="A1433" s="154"/>
      <c r="B1433" s="154"/>
      <c r="C1433" s="154"/>
      <c r="D1433" s="154"/>
      <c r="E1433" s="154"/>
      <c r="F1433" s="154"/>
      <c r="G1433" s="154"/>
      <c r="H1433" s="154"/>
      <c r="I1433" s="154"/>
      <c r="J1433" s="154"/>
      <c r="K1433" s="154"/>
      <c r="L1433" s="154"/>
      <c r="M1433" s="154"/>
      <c r="N1433" s="154"/>
      <c r="O1433" s="154"/>
      <c r="P1433" s="154"/>
      <c r="Q1433" s="154"/>
      <c r="R1433" s="154"/>
      <c r="S1433" s="154"/>
      <c r="T1433" s="154"/>
      <c r="U1433" s="154"/>
      <c r="V1433" s="154"/>
      <c r="W1433" s="154"/>
      <c r="X1433" s="154"/>
      <c r="Y1433" s="154"/>
      <c r="Z1433" s="154"/>
      <c r="AA1433" s="154"/>
      <c r="AB1433" s="154"/>
      <c r="AC1433" s="154"/>
      <c r="AD1433" s="154"/>
      <c r="AE1433" s="154"/>
      <c r="AF1433" s="154"/>
      <c r="AG1433" s="154"/>
      <c r="AH1433" s="154"/>
      <c r="AI1433" s="154"/>
      <c r="AJ1433" s="154"/>
      <c r="AK1433" s="154"/>
      <c r="AL1433" s="154"/>
      <c r="AM1433" s="154"/>
      <c r="AN1433" s="154"/>
      <c r="AO1433" s="154"/>
      <c r="AP1433" s="154"/>
      <c r="AQ1433" s="154"/>
      <c r="AR1433" s="154"/>
      <c r="AS1433" s="154"/>
      <c r="AT1433" s="154"/>
      <c r="AU1433" s="154"/>
      <c r="AV1433" s="154"/>
      <c r="AW1433" s="154"/>
      <c r="AX1433" s="154"/>
      <c r="AY1433" s="154"/>
      <c r="AZ1433" s="154"/>
      <c r="BA1433" s="154"/>
      <c r="BB1433" s="154"/>
      <c r="BC1433" s="154"/>
      <c r="BD1433" s="154"/>
      <c r="BE1433" s="154"/>
      <c r="BF1433" s="154"/>
      <c r="BG1433" s="154"/>
      <c r="BH1433" s="154"/>
      <c r="BI1433" s="154"/>
      <c r="BJ1433" s="154"/>
      <c r="BK1433" s="154"/>
      <c r="BL1433" s="154"/>
      <c r="BM1433" s="154"/>
      <c r="BN1433" s="154"/>
      <c r="BO1433" s="154"/>
      <c r="BP1433" s="154"/>
      <c r="BQ1433" s="154"/>
      <c r="BR1433" s="154"/>
      <c r="BS1433" s="154"/>
      <c r="BT1433" s="154"/>
      <c r="BU1433" s="154"/>
      <c r="BV1433" s="154"/>
    </row>
    <row r="1434" spans="1:74" x14ac:dyDescent="0.25">
      <c r="A1434" s="154"/>
      <c r="B1434" s="154"/>
      <c r="C1434" s="154"/>
      <c r="D1434" s="154"/>
      <c r="E1434" s="154"/>
      <c r="F1434" s="154"/>
      <c r="G1434" s="154"/>
      <c r="H1434" s="154"/>
      <c r="I1434" s="154"/>
      <c r="J1434" s="154"/>
      <c r="K1434" s="154"/>
      <c r="L1434" s="154"/>
      <c r="M1434" s="154"/>
      <c r="N1434" s="154"/>
      <c r="O1434" s="154"/>
      <c r="P1434" s="154"/>
      <c r="Q1434" s="154"/>
      <c r="R1434" s="154"/>
      <c r="S1434" s="154"/>
      <c r="T1434" s="154"/>
      <c r="U1434" s="154"/>
      <c r="V1434" s="154"/>
      <c r="W1434" s="154"/>
      <c r="X1434" s="154"/>
      <c r="Y1434" s="154"/>
      <c r="Z1434" s="154"/>
      <c r="AA1434" s="154"/>
      <c r="AB1434" s="154"/>
      <c r="AC1434" s="154"/>
      <c r="AD1434" s="154"/>
      <c r="AE1434" s="154"/>
      <c r="AF1434" s="154"/>
      <c r="AG1434" s="154"/>
      <c r="AH1434" s="154"/>
      <c r="AI1434" s="154"/>
      <c r="AJ1434" s="154"/>
      <c r="AK1434" s="154"/>
      <c r="AL1434" s="154"/>
      <c r="AM1434" s="154"/>
      <c r="AN1434" s="154"/>
      <c r="AO1434" s="154"/>
      <c r="AP1434" s="154"/>
      <c r="AQ1434" s="154"/>
      <c r="AR1434" s="154"/>
      <c r="AS1434" s="154"/>
      <c r="AT1434" s="154"/>
      <c r="AU1434" s="154"/>
      <c r="AV1434" s="154"/>
      <c r="AW1434" s="154"/>
      <c r="AX1434" s="154"/>
      <c r="AY1434" s="154"/>
      <c r="AZ1434" s="154"/>
      <c r="BA1434" s="154"/>
      <c r="BB1434" s="154"/>
      <c r="BC1434" s="154"/>
      <c r="BD1434" s="154"/>
      <c r="BE1434" s="154"/>
      <c r="BF1434" s="154"/>
      <c r="BG1434" s="154"/>
      <c r="BH1434" s="154"/>
      <c r="BI1434" s="154"/>
      <c r="BJ1434" s="154"/>
      <c r="BK1434" s="154"/>
      <c r="BL1434" s="154"/>
      <c r="BM1434" s="154"/>
      <c r="BN1434" s="154"/>
      <c r="BO1434" s="154"/>
      <c r="BP1434" s="154"/>
      <c r="BQ1434" s="154"/>
      <c r="BR1434" s="154"/>
      <c r="BS1434" s="154"/>
      <c r="BT1434" s="154"/>
      <c r="BU1434" s="154"/>
      <c r="BV1434" s="154"/>
    </row>
    <row r="1435" spans="1:74" x14ac:dyDescent="0.25">
      <c r="A1435" s="154"/>
      <c r="B1435" s="154"/>
      <c r="C1435" s="154"/>
      <c r="D1435" s="154"/>
      <c r="E1435" s="154"/>
      <c r="F1435" s="154"/>
      <c r="G1435" s="154"/>
      <c r="H1435" s="154"/>
      <c r="I1435" s="154"/>
      <c r="J1435" s="154"/>
      <c r="K1435" s="154"/>
      <c r="L1435" s="154"/>
      <c r="M1435" s="154"/>
      <c r="N1435" s="154"/>
      <c r="O1435" s="154"/>
      <c r="P1435" s="154"/>
      <c r="Q1435" s="154"/>
      <c r="R1435" s="154"/>
      <c r="S1435" s="154"/>
      <c r="T1435" s="154"/>
      <c r="U1435" s="154"/>
      <c r="V1435" s="154"/>
      <c r="W1435" s="154"/>
      <c r="X1435" s="154"/>
      <c r="Y1435" s="154"/>
      <c r="Z1435" s="154"/>
      <c r="AA1435" s="154"/>
      <c r="AB1435" s="154"/>
      <c r="AC1435" s="154"/>
      <c r="AD1435" s="154"/>
      <c r="AE1435" s="154"/>
      <c r="AF1435" s="154"/>
      <c r="AG1435" s="154"/>
      <c r="AH1435" s="154"/>
      <c r="AI1435" s="154"/>
      <c r="AJ1435" s="154"/>
      <c r="AK1435" s="154"/>
      <c r="AL1435" s="154"/>
      <c r="AM1435" s="154"/>
      <c r="AN1435" s="154"/>
      <c r="AO1435" s="154"/>
      <c r="AP1435" s="154"/>
      <c r="AQ1435" s="154"/>
      <c r="AR1435" s="154"/>
      <c r="AS1435" s="154"/>
      <c r="AT1435" s="154"/>
      <c r="AU1435" s="154"/>
      <c r="AV1435" s="154"/>
      <c r="AW1435" s="154"/>
      <c r="AX1435" s="154"/>
      <c r="AY1435" s="154"/>
      <c r="AZ1435" s="154"/>
      <c r="BA1435" s="154"/>
      <c r="BB1435" s="154"/>
      <c r="BC1435" s="154"/>
      <c r="BD1435" s="154"/>
      <c r="BE1435" s="154"/>
      <c r="BF1435" s="154"/>
      <c r="BG1435" s="154"/>
      <c r="BH1435" s="154"/>
      <c r="BI1435" s="154"/>
      <c r="BJ1435" s="154"/>
      <c r="BK1435" s="154"/>
      <c r="BL1435" s="154"/>
      <c r="BM1435" s="154"/>
      <c r="BN1435" s="154"/>
      <c r="BO1435" s="154"/>
      <c r="BP1435" s="154"/>
      <c r="BQ1435" s="154"/>
      <c r="BR1435" s="154"/>
      <c r="BS1435" s="154"/>
      <c r="BT1435" s="154"/>
      <c r="BU1435" s="154"/>
      <c r="BV1435" s="154"/>
    </row>
    <row r="1436" spans="1:74" x14ac:dyDescent="0.25">
      <c r="A1436" s="154"/>
      <c r="B1436" s="154"/>
      <c r="C1436" s="154"/>
      <c r="D1436" s="154"/>
      <c r="E1436" s="154"/>
      <c r="F1436" s="154"/>
      <c r="G1436" s="154"/>
      <c r="H1436" s="154"/>
      <c r="I1436" s="154"/>
      <c r="J1436" s="154"/>
      <c r="K1436" s="154"/>
      <c r="L1436" s="154"/>
      <c r="M1436" s="154"/>
      <c r="N1436" s="154"/>
      <c r="O1436" s="154"/>
      <c r="P1436" s="154"/>
      <c r="Q1436" s="154"/>
      <c r="R1436" s="154"/>
      <c r="S1436" s="154"/>
      <c r="T1436" s="154"/>
      <c r="U1436" s="154"/>
      <c r="V1436" s="154"/>
      <c r="W1436" s="154"/>
      <c r="X1436" s="154"/>
      <c r="Y1436" s="154"/>
      <c r="Z1436" s="154"/>
      <c r="AA1436" s="154"/>
      <c r="AB1436" s="154"/>
      <c r="AC1436" s="154"/>
      <c r="AD1436" s="154"/>
      <c r="AE1436" s="154"/>
      <c r="AF1436" s="154"/>
      <c r="AG1436" s="154"/>
      <c r="AH1436" s="154"/>
      <c r="AI1436" s="154"/>
      <c r="AJ1436" s="154"/>
      <c r="AK1436" s="154"/>
      <c r="AL1436" s="154"/>
      <c r="AM1436" s="154"/>
      <c r="AN1436" s="154"/>
      <c r="AO1436" s="154"/>
      <c r="AP1436" s="154"/>
      <c r="AQ1436" s="154"/>
      <c r="AR1436" s="154"/>
      <c r="AS1436" s="154"/>
      <c r="AT1436" s="154"/>
      <c r="AU1436" s="154"/>
      <c r="AV1436" s="154"/>
      <c r="AW1436" s="154"/>
      <c r="AX1436" s="154"/>
      <c r="AY1436" s="154"/>
      <c r="AZ1436" s="154"/>
      <c r="BA1436" s="154"/>
      <c r="BB1436" s="154"/>
      <c r="BC1436" s="154"/>
      <c r="BD1436" s="154"/>
      <c r="BE1436" s="154"/>
      <c r="BF1436" s="154"/>
      <c r="BG1436" s="154"/>
      <c r="BH1436" s="154"/>
      <c r="BI1436" s="154"/>
      <c r="BJ1436" s="154"/>
      <c r="BK1436" s="154"/>
      <c r="BL1436" s="154"/>
      <c r="BM1436" s="154"/>
      <c r="BN1436" s="154"/>
      <c r="BO1436" s="154"/>
      <c r="BP1436" s="154"/>
      <c r="BQ1436" s="154"/>
      <c r="BR1436" s="154"/>
      <c r="BS1436" s="154"/>
      <c r="BT1436" s="154"/>
      <c r="BU1436" s="154"/>
      <c r="BV1436" s="154"/>
    </row>
    <row r="1437" spans="1:74" x14ac:dyDescent="0.25">
      <c r="A1437" s="154"/>
      <c r="B1437" s="154"/>
      <c r="C1437" s="154"/>
      <c r="D1437" s="154"/>
      <c r="E1437" s="154"/>
      <c r="F1437" s="154"/>
      <c r="G1437" s="154"/>
      <c r="H1437" s="154"/>
      <c r="I1437" s="154"/>
      <c r="J1437" s="154"/>
      <c r="K1437" s="154"/>
      <c r="L1437" s="154"/>
      <c r="M1437" s="154"/>
      <c r="N1437" s="154"/>
      <c r="O1437" s="154"/>
      <c r="P1437" s="154"/>
      <c r="Q1437" s="154"/>
      <c r="R1437" s="154"/>
      <c r="S1437" s="154"/>
      <c r="T1437" s="154"/>
      <c r="U1437" s="154"/>
      <c r="V1437" s="154"/>
      <c r="W1437" s="154"/>
      <c r="X1437" s="154"/>
      <c r="Y1437" s="154"/>
      <c r="Z1437" s="154"/>
      <c r="AA1437" s="154"/>
      <c r="AB1437" s="154"/>
      <c r="AC1437" s="154"/>
      <c r="AD1437" s="154"/>
      <c r="AE1437" s="154"/>
      <c r="AF1437" s="154"/>
      <c r="AG1437" s="154"/>
      <c r="AH1437" s="154"/>
      <c r="AI1437" s="154"/>
      <c r="AJ1437" s="154"/>
      <c r="AK1437" s="154"/>
      <c r="AL1437" s="154"/>
      <c r="AM1437" s="154"/>
      <c r="AN1437" s="154"/>
      <c r="AO1437" s="154"/>
      <c r="AP1437" s="154"/>
      <c r="AQ1437" s="154"/>
      <c r="AR1437" s="154"/>
      <c r="AS1437" s="154"/>
      <c r="AT1437" s="154"/>
      <c r="AU1437" s="154"/>
      <c r="AV1437" s="154"/>
      <c r="AW1437" s="154"/>
      <c r="AX1437" s="154"/>
      <c r="AY1437" s="154"/>
      <c r="AZ1437" s="154"/>
      <c r="BA1437" s="154"/>
      <c r="BB1437" s="154"/>
      <c r="BC1437" s="154"/>
      <c r="BD1437" s="154"/>
      <c r="BE1437" s="154"/>
      <c r="BF1437" s="154"/>
      <c r="BG1437" s="154"/>
      <c r="BH1437" s="154"/>
      <c r="BI1437" s="154"/>
      <c r="BJ1437" s="154"/>
      <c r="BK1437" s="154"/>
      <c r="BL1437" s="154"/>
      <c r="BM1437" s="154"/>
      <c r="BN1437" s="154"/>
      <c r="BO1437" s="154"/>
      <c r="BP1437" s="154"/>
      <c r="BQ1437" s="154"/>
      <c r="BR1437" s="154"/>
      <c r="BS1437" s="154"/>
      <c r="BT1437" s="154"/>
      <c r="BU1437" s="154"/>
      <c r="BV1437" s="154"/>
    </row>
    <row r="1438" spans="1:74" x14ac:dyDescent="0.25">
      <c r="A1438" s="154"/>
      <c r="B1438" s="154"/>
      <c r="C1438" s="154"/>
      <c r="D1438" s="154"/>
      <c r="E1438" s="154"/>
      <c r="F1438" s="154"/>
      <c r="G1438" s="154"/>
      <c r="H1438" s="154"/>
      <c r="I1438" s="154"/>
      <c r="J1438" s="154"/>
      <c r="K1438" s="154"/>
      <c r="L1438" s="154"/>
      <c r="M1438" s="154"/>
      <c r="N1438" s="154"/>
      <c r="O1438" s="154"/>
      <c r="P1438" s="154"/>
      <c r="Q1438" s="154"/>
      <c r="R1438" s="154"/>
      <c r="S1438" s="154"/>
      <c r="T1438" s="154"/>
      <c r="U1438" s="154"/>
      <c r="V1438" s="154"/>
      <c r="W1438" s="154"/>
      <c r="X1438" s="154"/>
      <c r="Y1438" s="154"/>
      <c r="Z1438" s="154"/>
      <c r="AA1438" s="154"/>
      <c r="AB1438" s="154"/>
      <c r="AC1438" s="154"/>
      <c r="AD1438" s="154"/>
      <c r="AE1438" s="154"/>
      <c r="AF1438" s="154"/>
      <c r="AG1438" s="154"/>
      <c r="AH1438" s="154"/>
      <c r="AI1438" s="154"/>
      <c r="AJ1438" s="154"/>
      <c r="AK1438" s="154"/>
      <c r="AL1438" s="154"/>
      <c r="AM1438" s="154"/>
      <c r="AN1438" s="154"/>
      <c r="AO1438" s="154"/>
      <c r="AP1438" s="154"/>
      <c r="AQ1438" s="154"/>
      <c r="AR1438" s="154"/>
      <c r="AS1438" s="154"/>
      <c r="AT1438" s="154"/>
      <c r="AU1438" s="154"/>
      <c r="AV1438" s="154"/>
      <c r="AW1438" s="154"/>
      <c r="AX1438" s="154"/>
      <c r="AY1438" s="154"/>
      <c r="AZ1438" s="154"/>
      <c r="BA1438" s="154"/>
      <c r="BB1438" s="154"/>
      <c r="BC1438" s="154"/>
      <c r="BD1438" s="154"/>
      <c r="BE1438" s="154"/>
      <c r="BF1438" s="154"/>
      <c r="BG1438" s="154"/>
      <c r="BH1438" s="154"/>
      <c r="BI1438" s="154"/>
      <c r="BJ1438" s="154"/>
      <c r="BK1438" s="154"/>
      <c r="BL1438" s="154"/>
      <c r="BM1438" s="154"/>
      <c r="BN1438" s="154"/>
      <c r="BO1438" s="154"/>
      <c r="BP1438" s="154"/>
      <c r="BQ1438" s="154"/>
      <c r="BR1438" s="154"/>
      <c r="BS1438" s="154"/>
      <c r="BT1438" s="154"/>
      <c r="BU1438" s="154"/>
      <c r="BV1438" s="154"/>
    </row>
    <row r="1439" spans="1:74" x14ac:dyDescent="0.25">
      <c r="A1439" s="154"/>
      <c r="B1439" s="154"/>
      <c r="C1439" s="154"/>
      <c r="D1439" s="154"/>
      <c r="E1439" s="154"/>
      <c r="F1439" s="154"/>
      <c r="G1439" s="154"/>
      <c r="H1439" s="154"/>
      <c r="I1439" s="154"/>
      <c r="J1439" s="154"/>
      <c r="K1439" s="154"/>
      <c r="L1439" s="154"/>
      <c r="M1439" s="154"/>
      <c r="N1439" s="154"/>
      <c r="O1439" s="154"/>
      <c r="P1439" s="154"/>
      <c r="Q1439" s="154"/>
      <c r="R1439" s="154"/>
      <c r="S1439" s="154"/>
      <c r="T1439" s="154"/>
      <c r="U1439" s="154"/>
      <c r="V1439" s="154"/>
      <c r="W1439" s="154"/>
      <c r="X1439" s="154"/>
      <c r="Y1439" s="154"/>
      <c r="Z1439" s="154"/>
      <c r="AA1439" s="154"/>
      <c r="AB1439" s="154"/>
      <c r="AC1439" s="154"/>
      <c r="AD1439" s="154"/>
      <c r="AE1439" s="154"/>
      <c r="AF1439" s="154"/>
      <c r="AG1439" s="154"/>
      <c r="AH1439" s="154"/>
      <c r="AI1439" s="154"/>
      <c r="AJ1439" s="154"/>
      <c r="AK1439" s="154"/>
      <c r="AL1439" s="154"/>
      <c r="AM1439" s="154"/>
      <c r="AN1439" s="154"/>
      <c r="AO1439" s="154"/>
      <c r="AP1439" s="154"/>
      <c r="AQ1439" s="154"/>
      <c r="AR1439" s="154"/>
      <c r="AS1439" s="154"/>
      <c r="AT1439" s="154"/>
      <c r="AU1439" s="154"/>
      <c r="AV1439" s="154"/>
      <c r="AW1439" s="154"/>
      <c r="AX1439" s="154"/>
      <c r="AY1439" s="154"/>
      <c r="AZ1439" s="154"/>
      <c r="BA1439" s="154"/>
      <c r="BB1439" s="154"/>
      <c r="BC1439" s="154"/>
      <c r="BD1439" s="154"/>
      <c r="BE1439" s="154"/>
      <c r="BF1439" s="154"/>
      <c r="BG1439" s="154"/>
      <c r="BH1439" s="154"/>
      <c r="BI1439" s="154"/>
      <c r="BJ1439" s="154"/>
      <c r="BK1439" s="154"/>
      <c r="BL1439" s="154"/>
      <c r="BM1439" s="154"/>
      <c r="BN1439" s="154"/>
      <c r="BO1439" s="154"/>
      <c r="BP1439" s="154"/>
      <c r="BQ1439" s="154"/>
      <c r="BR1439" s="154"/>
      <c r="BS1439" s="154"/>
      <c r="BT1439" s="154"/>
      <c r="BU1439" s="154"/>
      <c r="BV1439" s="154"/>
    </row>
    <row r="1440" spans="1:74" x14ac:dyDescent="0.25">
      <c r="A1440" s="154"/>
      <c r="B1440" s="154"/>
      <c r="C1440" s="154"/>
      <c r="D1440" s="154"/>
      <c r="E1440" s="154"/>
      <c r="F1440" s="154"/>
      <c r="G1440" s="154"/>
      <c r="H1440" s="154"/>
      <c r="I1440" s="154"/>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AN1440" s="154"/>
      <c r="AO1440" s="154"/>
      <c r="AP1440" s="154"/>
      <c r="AQ1440" s="154"/>
      <c r="AR1440" s="154"/>
      <c r="AS1440" s="154"/>
      <c r="AT1440" s="154"/>
      <c r="AU1440" s="154"/>
      <c r="AV1440" s="154"/>
      <c r="AW1440" s="154"/>
      <c r="AX1440" s="154"/>
      <c r="AY1440" s="154"/>
      <c r="AZ1440" s="154"/>
      <c r="BA1440" s="154"/>
      <c r="BB1440" s="154"/>
      <c r="BC1440" s="154"/>
      <c r="BD1440" s="154"/>
      <c r="BE1440" s="154"/>
      <c r="BF1440" s="154"/>
      <c r="BG1440" s="154"/>
      <c r="BH1440" s="154"/>
      <c r="BI1440" s="154"/>
      <c r="BJ1440" s="154"/>
      <c r="BK1440" s="154"/>
      <c r="BL1440" s="154"/>
      <c r="BM1440" s="154"/>
      <c r="BN1440" s="154"/>
      <c r="BO1440" s="154"/>
      <c r="BP1440" s="154"/>
      <c r="BQ1440" s="154"/>
      <c r="BR1440" s="154"/>
      <c r="BS1440" s="154"/>
      <c r="BT1440" s="154"/>
      <c r="BU1440" s="154"/>
      <c r="BV1440" s="154"/>
    </row>
    <row r="1441" spans="1:74" x14ac:dyDescent="0.25">
      <c r="A1441" s="154"/>
      <c r="B1441" s="154"/>
      <c r="C1441" s="154"/>
      <c r="D1441" s="154"/>
      <c r="E1441" s="154"/>
      <c r="F1441" s="154"/>
      <c r="G1441" s="154"/>
      <c r="H1441" s="154"/>
      <c r="I1441" s="154"/>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AN1441" s="154"/>
      <c r="AO1441" s="154"/>
      <c r="AP1441" s="154"/>
      <c r="AQ1441" s="154"/>
      <c r="AR1441" s="154"/>
      <c r="AS1441" s="154"/>
      <c r="AT1441" s="154"/>
      <c r="AU1441" s="154"/>
      <c r="AV1441" s="154"/>
      <c r="AW1441" s="154"/>
      <c r="AX1441" s="154"/>
      <c r="AY1441" s="154"/>
      <c r="AZ1441" s="154"/>
      <c r="BA1441" s="154"/>
      <c r="BB1441" s="154"/>
      <c r="BC1441" s="154"/>
      <c r="BD1441" s="154"/>
      <c r="BE1441" s="154"/>
      <c r="BF1441" s="154"/>
      <c r="BG1441" s="154"/>
      <c r="BH1441" s="154"/>
      <c r="BI1441" s="154"/>
      <c r="BJ1441" s="154"/>
      <c r="BK1441" s="154"/>
      <c r="BL1441" s="154"/>
      <c r="BM1441" s="154"/>
      <c r="BN1441" s="154"/>
      <c r="BO1441" s="154"/>
      <c r="BP1441" s="154"/>
      <c r="BQ1441" s="154"/>
      <c r="BR1441" s="154"/>
      <c r="BS1441" s="154"/>
      <c r="BT1441" s="154"/>
      <c r="BU1441" s="154"/>
      <c r="BV1441" s="154"/>
    </row>
    <row r="1442" spans="1:74" x14ac:dyDescent="0.25">
      <c r="A1442" s="154"/>
      <c r="B1442" s="154"/>
      <c r="C1442" s="154"/>
      <c r="D1442" s="154"/>
      <c r="E1442" s="154"/>
      <c r="F1442" s="154"/>
      <c r="G1442" s="154"/>
      <c r="H1442" s="154"/>
      <c r="I1442" s="154"/>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AN1442" s="154"/>
      <c r="AO1442" s="154"/>
      <c r="AP1442" s="154"/>
      <c r="AQ1442" s="154"/>
      <c r="AR1442" s="154"/>
      <c r="AS1442" s="154"/>
      <c r="AT1442" s="154"/>
      <c r="AU1442" s="154"/>
      <c r="AV1442" s="154"/>
      <c r="AW1442" s="154"/>
      <c r="AX1442" s="154"/>
      <c r="AY1442" s="154"/>
      <c r="AZ1442" s="154"/>
      <c r="BA1442" s="154"/>
      <c r="BB1442" s="154"/>
      <c r="BC1442" s="154"/>
      <c r="BD1442" s="154"/>
      <c r="BE1442" s="154"/>
      <c r="BF1442" s="154"/>
      <c r="BG1442" s="154"/>
      <c r="BH1442" s="154"/>
      <c r="BI1442" s="154"/>
      <c r="BJ1442" s="154"/>
      <c r="BK1442" s="154"/>
      <c r="BL1442" s="154"/>
      <c r="BM1442" s="154"/>
      <c r="BN1442" s="154"/>
      <c r="BO1442" s="154"/>
      <c r="BP1442" s="154"/>
      <c r="BQ1442" s="154"/>
      <c r="BR1442" s="154"/>
      <c r="BS1442" s="154"/>
      <c r="BT1442" s="154"/>
      <c r="BU1442" s="154"/>
      <c r="BV1442" s="154"/>
    </row>
    <row r="1443" spans="1:74" x14ac:dyDescent="0.25">
      <c r="A1443" s="154"/>
      <c r="B1443" s="154"/>
      <c r="C1443" s="154"/>
      <c r="D1443" s="154"/>
      <c r="E1443" s="154"/>
      <c r="F1443" s="154"/>
      <c r="G1443" s="154"/>
      <c r="H1443" s="154"/>
      <c r="I1443" s="154"/>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AN1443" s="154"/>
      <c r="AO1443" s="154"/>
      <c r="AP1443" s="154"/>
      <c r="AQ1443" s="154"/>
      <c r="AR1443" s="154"/>
      <c r="AS1443" s="154"/>
      <c r="AT1443" s="154"/>
      <c r="AU1443" s="154"/>
      <c r="AV1443" s="154"/>
      <c r="AW1443" s="154"/>
      <c r="AX1443" s="154"/>
      <c r="AY1443" s="154"/>
      <c r="AZ1443" s="154"/>
      <c r="BA1443" s="154"/>
      <c r="BB1443" s="154"/>
      <c r="BC1443" s="154"/>
      <c r="BD1443" s="154"/>
      <c r="BE1443" s="154"/>
      <c r="BF1443" s="154"/>
      <c r="BG1443" s="154"/>
      <c r="BH1443" s="154"/>
      <c r="BI1443" s="154"/>
      <c r="BJ1443" s="154"/>
      <c r="BK1443" s="154"/>
      <c r="BL1443" s="154"/>
      <c r="BM1443" s="154"/>
      <c r="BN1443" s="154"/>
      <c r="BO1443" s="154"/>
      <c r="BP1443" s="154"/>
      <c r="BQ1443" s="154"/>
      <c r="BR1443" s="154"/>
      <c r="BS1443" s="154"/>
      <c r="BT1443" s="154"/>
      <c r="BU1443" s="154"/>
      <c r="BV1443" s="154"/>
    </row>
    <row r="1444" spans="1:74" x14ac:dyDescent="0.25">
      <c r="A1444" s="154"/>
      <c r="B1444" s="154"/>
      <c r="C1444" s="154"/>
      <c r="D1444" s="154"/>
      <c r="E1444" s="154"/>
      <c r="F1444" s="154"/>
      <c r="G1444" s="154"/>
      <c r="H1444" s="154"/>
      <c r="I1444" s="154"/>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AN1444" s="154"/>
      <c r="AO1444" s="154"/>
      <c r="AP1444" s="154"/>
      <c r="AQ1444" s="154"/>
      <c r="AR1444" s="154"/>
      <c r="AS1444" s="154"/>
      <c r="AT1444" s="154"/>
      <c r="AU1444" s="154"/>
      <c r="AV1444" s="154"/>
      <c r="AW1444" s="154"/>
      <c r="AX1444" s="154"/>
      <c r="AY1444" s="154"/>
      <c r="AZ1444" s="154"/>
      <c r="BA1444" s="154"/>
      <c r="BB1444" s="154"/>
      <c r="BC1444" s="154"/>
      <c r="BD1444" s="154"/>
      <c r="BE1444" s="154"/>
      <c r="BF1444" s="154"/>
      <c r="BG1444" s="154"/>
      <c r="BH1444" s="154"/>
      <c r="BI1444" s="154"/>
      <c r="BJ1444" s="154"/>
      <c r="BK1444" s="154"/>
      <c r="BL1444" s="154"/>
      <c r="BM1444" s="154"/>
      <c r="BN1444" s="154"/>
      <c r="BO1444" s="154"/>
      <c r="BP1444" s="154"/>
      <c r="BQ1444" s="154"/>
      <c r="BR1444" s="154"/>
      <c r="BS1444" s="154"/>
      <c r="BT1444" s="154"/>
      <c r="BU1444" s="154"/>
      <c r="BV1444" s="154"/>
    </row>
    <row r="1445" spans="1:74" x14ac:dyDescent="0.25">
      <c r="A1445" s="154"/>
      <c r="B1445" s="154"/>
      <c r="C1445" s="154"/>
      <c r="D1445" s="154"/>
      <c r="E1445" s="154"/>
      <c r="F1445" s="154"/>
      <c r="G1445" s="154"/>
      <c r="H1445" s="154"/>
      <c r="I1445" s="154"/>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AN1445" s="154"/>
      <c r="AO1445" s="154"/>
      <c r="AP1445" s="154"/>
      <c r="AQ1445" s="154"/>
      <c r="AR1445" s="154"/>
      <c r="AS1445" s="154"/>
      <c r="AT1445" s="154"/>
      <c r="AU1445" s="154"/>
      <c r="AV1445" s="154"/>
      <c r="AW1445" s="154"/>
      <c r="AX1445" s="154"/>
      <c r="AY1445" s="154"/>
      <c r="AZ1445" s="154"/>
      <c r="BA1445" s="154"/>
      <c r="BB1445" s="154"/>
      <c r="BC1445" s="154"/>
      <c r="BD1445" s="154"/>
      <c r="BE1445" s="154"/>
      <c r="BF1445" s="154"/>
      <c r="BG1445" s="154"/>
      <c r="BH1445" s="154"/>
      <c r="BI1445" s="154"/>
      <c r="BJ1445" s="154"/>
      <c r="BK1445" s="154"/>
      <c r="BL1445" s="154"/>
      <c r="BM1445" s="154"/>
      <c r="BN1445" s="154"/>
      <c r="BO1445" s="154"/>
      <c r="BP1445" s="154"/>
      <c r="BQ1445" s="154"/>
      <c r="BR1445" s="154"/>
      <c r="BS1445" s="154"/>
      <c r="BT1445" s="154"/>
      <c r="BU1445" s="154"/>
      <c r="BV1445" s="154"/>
    </row>
    <row r="1446" spans="1:74" x14ac:dyDescent="0.25">
      <c r="A1446" s="154"/>
      <c r="B1446" s="154"/>
      <c r="C1446" s="154"/>
      <c r="D1446" s="154"/>
      <c r="E1446" s="154"/>
      <c r="F1446" s="154"/>
      <c r="G1446" s="154"/>
      <c r="H1446" s="154"/>
      <c r="I1446" s="154"/>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AN1446" s="154"/>
      <c r="AO1446" s="154"/>
      <c r="AP1446" s="154"/>
      <c r="AQ1446" s="154"/>
      <c r="AR1446" s="154"/>
      <c r="AS1446" s="154"/>
      <c r="AT1446" s="154"/>
      <c r="AU1446" s="154"/>
      <c r="AV1446" s="154"/>
      <c r="AW1446" s="154"/>
      <c r="AX1446" s="154"/>
      <c r="AY1446" s="154"/>
      <c r="AZ1446" s="154"/>
      <c r="BA1446" s="154"/>
      <c r="BB1446" s="154"/>
      <c r="BC1446" s="154"/>
      <c r="BD1446" s="154"/>
      <c r="BE1446" s="154"/>
      <c r="BF1446" s="154"/>
      <c r="BG1446" s="154"/>
      <c r="BH1446" s="154"/>
      <c r="BI1446" s="154"/>
      <c r="BJ1446" s="154"/>
      <c r="BK1446" s="154"/>
      <c r="BL1446" s="154"/>
      <c r="BM1446" s="154"/>
      <c r="BN1446" s="154"/>
      <c r="BO1446" s="154"/>
      <c r="BP1446" s="154"/>
      <c r="BQ1446" s="154"/>
      <c r="BR1446" s="154"/>
      <c r="BS1446" s="154"/>
      <c r="BT1446" s="154"/>
      <c r="BU1446" s="154"/>
      <c r="BV1446" s="154"/>
    </row>
    <row r="1447" spans="1:74" x14ac:dyDescent="0.25">
      <c r="A1447" s="154"/>
      <c r="B1447" s="154"/>
      <c r="C1447" s="154"/>
      <c r="D1447" s="154"/>
      <c r="E1447" s="154"/>
      <c r="F1447" s="154"/>
      <c r="G1447" s="154"/>
      <c r="H1447" s="154"/>
      <c r="I1447" s="154"/>
      <c r="J1447" s="154"/>
      <c r="K1447" s="154"/>
      <c r="L1447" s="154"/>
      <c r="M1447" s="154"/>
      <c r="N1447" s="154"/>
      <c r="O1447" s="154"/>
      <c r="P1447" s="154"/>
      <c r="Q1447" s="154"/>
      <c r="R1447" s="154"/>
      <c r="S1447" s="154"/>
      <c r="T1447" s="154"/>
      <c r="U1447" s="154"/>
      <c r="V1447" s="154"/>
      <c r="W1447" s="154"/>
      <c r="X1447" s="154"/>
      <c r="Y1447" s="154"/>
      <c r="Z1447" s="154"/>
      <c r="AA1447" s="154"/>
      <c r="AB1447" s="154"/>
      <c r="AC1447" s="154"/>
      <c r="AD1447" s="154"/>
      <c r="AE1447" s="154"/>
      <c r="AF1447" s="154"/>
      <c r="AG1447" s="154"/>
      <c r="AH1447" s="154"/>
      <c r="AI1447" s="154"/>
      <c r="AJ1447" s="154"/>
      <c r="AK1447" s="154"/>
      <c r="AL1447" s="154"/>
      <c r="AM1447" s="154"/>
      <c r="AN1447" s="154"/>
      <c r="AO1447" s="154"/>
      <c r="AP1447" s="154"/>
      <c r="AQ1447" s="154"/>
      <c r="AR1447" s="154"/>
      <c r="AS1447" s="154"/>
      <c r="AT1447" s="154"/>
      <c r="AU1447" s="154"/>
      <c r="AV1447" s="154"/>
      <c r="AW1447" s="154"/>
      <c r="AX1447" s="154"/>
      <c r="AY1447" s="154"/>
      <c r="AZ1447" s="154"/>
      <c r="BA1447" s="154"/>
      <c r="BB1447" s="154"/>
      <c r="BC1447" s="154"/>
      <c r="BD1447" s="154"/>
      <c r="BE1447" s="154"/>
      <c r="BF1447" s="154"/>
      <c r="BG1447" s="154"/>
      <c r="BH1447" s="154"/>
      <c r="BI1447" s="154"/>
      <c r="BJ1447" s="154"/>
      <c r="BK1447" s="154"/>
      <c r="BL1447" s="154"/>
      <c r="BM1447" s="154"/>
      <c r="BN1447" s="154"/>
      <c r="BO1447" s="154"/>
      <c r="BP1447" s="154"/>
      <c r="BQ1447" s="154"/>
      <c r="BR1447" s="154"/>
      <c r="BS1447" s="154"/>
      <c r="BT1447" s="154"/>
      <c r="BU1447" s="154"/>
      <c r="BV1447" s="154"/>
    </row>
    <row r="1448" spans="1:74" x14ac:dyDescent="0.25">
      <c r="A1448" s="154"/>
      <c r="B1448" s="154"/>
      <c r="C1448" s="154"/>
      <c r="D1448" s="154"/>
      <c r="E1448" s="154"/>
      <c r="F1448" s="154"/>
      <c r="G1448" s="154"/>
      <c r="H1448" s="154"/>
      <c r="I1448" s="154"/>
      <c r="J1448" s="154"/>
      <c r="K1448" s="154"/>
      <c r="L1448" s="154"/>
      <c r="M1448" s="154"/>
      <c r="N1448" s="154"/>
      <c r="O1448" s="154"/>
      <c r="P1448" s="154"/>
      <c r="Q1448" s="154"/>
      <c r="R1448" s="154"/>
      <c r="S1448" s="154"/>
      <c r="T1448" s="154"/>
      <c r="U1448" s="154"/>
      <c r="V1448" s="154"/>
      <c r="W1448" s="154"/>
      <c r="X1448" s="154"/>
      <c r="Y1448" s="154"/>
      <c r="Z1448" s="154"/>
      <c r="AA1448" s="154"/>
      <c r="AB1448" s="154"/>
      <c r="AC1448" s="154"/>
      <c r="AD1448" s="154"/>
      <c r="AE1448" s="154"/>
      <c r="AF1448" s="154"/>
      <c r="AG1448" s="154"/>
      <c r="AH1448" s="154"/>
      <c r="AI1448" s="154"/>
      <c r="AJ1448" s="154"/>
      <c r="AK1448" s="154"/>
      <c r="AL1448" s="154"/>
      <c r="AM1448" s="154"/>
      <c r="AN1448" s="154"/>
      <c r="AO1448" s="154"/>
      <c r="AP1448" s="154"/>
      <c r="AQ1448" s="154"/>
      <c r="AR1448" s="154"/>
      <c r="AS1448" s="154"/>
      <c r="AT1448" s="154"/>
      <c r="AU1448" s="154"/>
      <c r="AV1448" s="154"/>
      <c r="AW1448" s="154"/>
      <c r="AX1448" s="154"/>
      <c r="AY1448" s="154"/>
      <c r="AZ1448" s="154"/>
      <c r="BA1448" s="154"/>
      <c r="BB1448" s="154"/>
      <c r="BC1448" s="154"/>
      <c r="BD1448" s="154"/>
      <c r="BE1448" s="154"/>
      <c r="BF1448" s="154"/>
      <c r="BG1448" s="154"/>
      <c r="BH1448" s="154"/>
      <c r="BI1448" s="154"/>
      <c r="BJ1448" s="154"/>
      <c r="BK1448" s="154"/>
      <c r="BL1448" s="154"/>
      <c r="BM1448" s="154"/>
      <c r="BN1448" s="154"/>
      <c r="BO1448" s="154"/>
      <c r="BP1448" s="154"/>
      <c r="BQ1448" s="154"/>
      <c r="BR1448" s="154"/>
      <c r="BS1448" s="154"/>
      <c r="BT1448" s="154"/>
      <c r="BU1448" s="154"/>
      <c r="BV1448" s="154"/>
    </row>
    <row r="1449" spans="1:74" x14ac:dyDescent="0.25">
      <c r="A1449" s="154"/>
      <c r="B1449" s="154"/>
      <c r="C1449" s="154"/>
      <c r="D1449" s="154"/>
      <c r="E1449" s="154"/>
      <c r="F1449" s="154"/>
      <c r="G1449" s="154"/>
      <c r="H1449" s="154"/>
      <c r="I1449" s="154"/>
      <c r="J1449" s="154"/>
      <c r="K1449" s="154"/>
      <c r="L1449" s="154"/>
      <c r="M1449" s="154"/>
      <c r="N1449" s="154"/>
      <c r="O1449" s="154"/>
      <c r="P1449" s="154"/>
      <c r="Q1449" s="154"/>
      <c r="R1449" s="154"/>
      <c r="S1449" s="154"/>
      <c r="T1449" s="154"/>
      <c r="U1449" s="154"/>
      <c r="V1449" s="154"/>
      <c r="W1449" s="154"/>
      <c r="X1449" s="154"/>
      <c r="Y1449" s="154"/>
      <c r="Z1449" s="154"/>
      <c r="AA1449" s="154"/>
      <c r="AB1449" s="154"/>
      <c r="AC1449" s="154"/>
      <c r="AD1449" s="154"/>
      <c r="AE1449" s="154"/>
      <c r="AF1449" s="154"/>
      <c r="AG1449" s="154"/>
      <c r="AH1449" s="154"/>
      <c r="AI1449" s="154"/>
      <c r="AJ1449" s="154"/>
      <c r="AK1449" s="154"/>
      <c r="AL1449" s="154"/>
      <c r="AM1449" s="154"/>
      <c r="AN1449" s="154"/>
      <c r="AO1449" s="154"/>
      <c r="AP1449" s="154"/>
      <c r="AQ1449" s="154"/>
      <c r="AR1449" s="154"/>
      <c r="AS1449" s="154"/>
      <c r="AT1449" s="154"/>
      <c r="AU1449" s="154"/>
      <c r="AV1449" s="154"/>
      <c r="AW1449" s="154"/>
      <c r="AX1449" s="154"/>
      <c r="AY1449" s="154"/>
      <c r="AZ1449" s="154"/>
      <c r="BA1449" s="154"/>
      <c r="BB1449" s="154"/>
      <c r="BC1449" s="154"/>
      <c r="BD1449" s="154"/>
      <c r="BE1449" s="154"/>
      <c r="BF1449" s="154"/>
      <c r="BG1449" s="154"/>
      <c r="BH1449" s="154"/>
      <c r="BI1449" s="154"/>
      <c r="BJ1449" s="154"/>
      <c r="BK1449" s="154"/>
      <c r="BL1449" s="154"/>
      <c r="BM1449" s="154"/>
      <c r="BN1449" s="154"/>
      <c r="BO1449" s="154"/>
      <c r="BP1449" s="154"/>
      <c r="BQ1449" s="154"/>
      <c r="BR1449" s="154"/>
      <c r="BS1449" s="154"/>
      <c r="BT1449" s="154"/>
      <c r="BU1449" s="154"/>
      <c r="BV1449" s="154"/>
    </row>
    <row r="1450" spans="1:74" x14ac:dyDescent="0.25">
      <c r="A1450" s="154"/>
      <c r="B1450" s="154"/>
      <c r="C1450" s="154"/>
      <c r="D1450" s="154"/>
      <c r="E1450" s="154"/>
      <c r="F1450" s="154"/>
      <c r="G1450" s="154"/>
      <c r="H1450" s="154"/>
      <c r="I1450" s="154"/>
      <c r="J1450" s="154"/>
      <c r="K1450" s="154"/>
      <c r="L1450" s="154"/>
      <c r="M1450" s="154"/>
      <c r="N1450" s="154"/>
      <c r="O1450" s="154"/>
      <c r="P1450" s="154"/>
      <c r="Q1450" s="154"/>
      <c r="R1450" s="154"/>
      <c r="S1450" s="154"/>
      <c r="T1450" s="154"/>
      <c r="U1450" s="154"/>
      <c r="V1450" s="154"/>
      <c r="W1450" s="154"/>
      <c r="X1450" s="154"/>
      <c r="Y1450" s="154"/>
      <c r="Z1450" s="154"/>
      <c r="AA1450" s="154"/>
      <c r="AB1450" s="154"/>
      <c r="AC1450" s="154"/>
      <c r="AD1450" s="154"/>
      <c r="AE1450" s="154"/>
      <c r="AF1450" s="154"/>
      <c r="AG1450" s="154"/>
      <c r="AH1450" s="154"/>
      <c r="AI1450" s="154"/>
      <c r="AJ1450" s="154"/>
      <c r="AK1450" s="154"/>
      <c r="AL1450" s="154"/>
      <c r="AM1450" s="154"/>
      <c r="AN1450" s="154"/>
      <c r="AO1450" s="154"/>
      <c r="AP1450" s="154"/>
      <c r="AQ1450" s="154"/>
      <c r="AR1450" s="154"/>
      <c r="AS1450" s="154"/>
      <c r="AT1450" s="154"/>
      <c r="AU1450" s="154"/>
      <c r="AV1450" s="154"/>
      <c r="AW1450" s="154"/>
      <c r="AX1450" s="154"/>
      <c r="AY1450" s="154"/>
      <c r="AZ1450" s="154"/>
      <c r="BA1450" s="154"/>
      <c r="BB1450" s="154"/>
      <c r="BC1450" s="154"/>
      <c r="BD1450" s="154"/>
      <c r="BE1450" s="154"/>
      <c r="BF1450" s="154"/>
      <c r="BG1450" s="154"/>
      <c r="BH1450" s="154"/>
      <c r="BI1450" s="154"/>
      <c r="BJ1450" s="154"/>
      <c r="BK1450" s="154"/>
      <c r="BL1450" s="154"/>
      <c r="BM1450" s="154"/>
      <c r="BN1450" s="154"/>
      <c r="BO1450" s="154"/>
      <c r="BP1450" s="154"/>
      <c r="BQ1450" s="154"/>
      <c r="BR1450" s="154"/>
      <c r="BS1450" s="154"/>
      <c r="BT1450" s="154"/>
      <c r="BU1450" s="154"/>
      <c r="BV1450" s="154"/>
    </row>
    <row r="1451" spans="1:74" x14ac:dyDescent="0.25">
      <c r="A1451" s="154"/>
      <c r="B1451" s="154"/>
      <c r="C1451" s="154"/>
      <c r="D1451" s="154"/>
      <c r="E1451" s="154"/>
      <c r="F1451" s="154"/>
      <c r="G1451" s="154"/>
      <c r="H1451" s="154"/>
      <c r="I1451" s="154"/>
      <c r="J1451" s="154"/>
      <c r="K1451" s="154"/>
      <c r="L1451" s="154"/>
      <c r="M1451" s="154"/>
      <c r="N1451" s="154"/>
      <c r="O1451" s="154"/>
      <c r="P1451" s="154"/>
      <c r="Q1451" s="154"/>
      <c r="R1451" s="154"/>
      <c r="S1451" s="154"/>
      <c r="T1451" s="154"/>
      <c r="U1451" s="154"/>
      <c r="V1451" s="154"/>
      <c r="W1451" s="154"/>
      <c r="X1451" s="154"/>
      <c r="Y1451" s="154"/>
      <c r="Z1451" s="154"/>
      <c r="AA1451" s="154"/>
      <c r="AB1451" s="154"/>
      <c r="AC1451" s="154"/>
      <c r="AD1451" s="154"/>
      <c r="AE1451" s="154"/>
      <c r="AF1451" s="154"/>
      <c r="AG1451" s="154"/>
      <c r="AH1451" s="154"/>
      <c r="AI1451" s="154"/>
      <c r="AJ1451" s="154"/>
      <c r="AK1451" s="154"/>
      <c r="AL1451" s="154"/>
      <c r="AM1451" s="154"/>
      <c r="AN1451" s="154"/>
      <c r="AO1451" s="154"/>
      <c r="AP1451" s="154"/>
      <c r="AQ1451" s="154"/>
      <c r="AR1451" s="154"/>
      <c r="AS1451" s="154"/>
      <c r="AT1451" s="154"/>
      <c r="AU1451" s="154"/>
      <c r="AV1451" s="154"/>
      <c r="AW1451" s="154"/>
      <c r="AX1451" s="154"/>
      <c r="AY1451" s="154"/>
      <c r="AZ1451" s="154"/>
      <c r="BA1451" s="154"/>
      <c r="BB1451" s="154"/>
      <c r="BC1451" s="154"/>
      <c r="BD1451" s="154"/>
      <c r="BE1451" s="154"/>
      <c r="BF1451" s="154"/>
      <c r="BG1451" s="154"/>
      <c r="BH1451" s="154"/>
      <c r="BI1451" s="154"/>
      <c r="BJ1451" s="154"/>
      <c r="BK1451" s="154"/>
      <c r="BL1451" s="154"/>
      <c r="BM1451" s="154"/>
      <c r="BN1451" s="154"/>
      <c r="BO1451" s="154"/>
      <c r="BP1451" s="154"/>
      <c r="BQ1451" s="154"/>
      <c r="BR1451" s="154"/>
      <c r="BS1451" s="154"/>
      <c r="BT1451" s="154"/>
      <c r="BU1451" s="154"/>
      <c r="BV1451" s="154"/>
    </row>
    <row r="1452" spans="1:74" x14ac:dyDescent="0.25">
      <c r="A1452" s="154"/>
      <c r="B1452" s="154"/>
      <c r="C1452" s="154"/>
      <c r="D1452" s="154"/>
      <c r="E1452" s="154"/>
      <c r="F1452" s="154"/>
      <c r="G1452" s="154"/>
      <c r="H1452" s="154"/>
      <c r="I1452" s="154"/>
      <c r="J1452" s="154"/>
      <c r="K1452" s="154"/>
      <c r="L1452" s="154"/>
      <c r="M1452" s="154"/>
      <c r="N1452" s="154"/>
      <c r="O1452" s="154"/>
      <c r="P1452" s="154"/>
      <c r="Q1452" s="154"/>
      <c r="R1452" s="154"/>
      <c r="S1452" s="154"/>
      <c r="T1452" s="154"/>
      <c r="U1452" s="154"/>
      <c r="V1452" s="154"/>
      <c r="W1452" s="154"/>
      <c r="X1452" s="154"/>
      <c r="Y1452" s="154"/>
      <c r="Z1452" s="154"/>
      <c r="AA1452" s="154"/>
      <c r="AB1452" s="154"/>
      <c r="AC1452" s="154"/>
      <c r="AD1452" s="154"/>
      <c r="AE1452" s="154"/>
      <c r="AF1452" s="154"/>
      <c r="AG1452" s="154"/>
      <c r="AH1452" s="154"/>
      <c r="AI1452" s="154"/>
      <c r="AJ1452" s="154"/>
      <c r="AK1452" s="154"/>
      <c r="AL1452" s="154"/>
      <c r="AM1452" s="154"/>
      <c r="AN1452" s="154"/>
      <c r="AO1452" s="154"/>
      <c r="AP1452" s="154"/>
      <c r="AQ1452" s="154"/>
      <c r="AR1452" s="154"/>
      <c r="AS1452" s="154"/>
      <c r="AT1452" s="154"/>
      <c r="AU1452" s="154"/>
      <c r="AV1452" s="154"/>
      <c r="AW1452" s="154"/>
      <c r="AX1452" s="154"/>
      <c r="AY1452" s="154"/>
      <c r="AZ1452" s="154"/>
      <c r="BA1452" s="154"/>
      <c r="BB1452" s="154"/>
      <c r="BC1452" s="154"/>
      <c r="BD1452" s="154"/>
      <c r="BE1452" s="154"/>
      <c r="BF1452" s="154"/>
      <c r="BG1452" s="154"/>
      <c r="BH1452" s="154"/>
      <c r="BI1452" s="154"/>
      <c r="BJ1452" s="154"/>
      <c r="BK1452" s="154"/>
      <c r="BL1452" s="154"/>
      <c r="BM1452" s="154"/>
      <c r="BN1452" s="154"/>
      <c r="BO1452" s="154"/>
      <c r="BP1452" s="154"/>
      <c r="BQ1452" s="154"/>
      <c r="BR1452" s="154"/>
      <c r="BS1452" s="154"/>
      <c r="BT1452" s="154"/>
      <c r="BU1452" s="154"/>
      <c r="BV1452" s="154"/>
    </row>
    <row r="1453" spans="1:74" x14ac:dyDescent="0.25">
      <c r="A1453" s="154"/>
      <c r="B1453" s="154"/>
      <c r="C1453" s="154"/>
      <c r="D1453" s="154"/>
      <c r="E1453" s="154"/>
      <c r="F1453" s="154"/>
      <c r="G1453" s="154"/>
      <c r="H1453" s="154"/>
      <c r="I1453" s="154"/>
      <c r="J1453" s="154"/>
      <c r="K1453" s="154"/>
      <c r="L1453" s="154"/>
      <c r="M1453" s="154"/>
      <c r="N1453" s="154"/>
      <c r="O1453" s="154"/>
      <c r="P1453" s="154"/>
      <c r="Q1453" s="154"/>
      <c r="R1453" s="154"/>
      <c r="S1453" s="154"/>
      <c r="T1453" s="154"/>
      <c r="U1453" s="154"/>
      <c r="V1453" s="154"/>
      <c r="W1453" s="154"/>
      <c r="X1453" s="154"/>
      <c r="Y1453" s="154"/>
      <c r="Z1453" s="154"/>
      <c r="AA1453" s="154"/>
      <c r="AB1453" s="154"/>
      <c r="AC1453" s="154"/>
      <c r="AD1453" s="154"/>
      <c r="AE1453" s="154"/>
      <c r="AF1453" s="154"/>
      <c r="AG1453" s="154"/>
      <c r="AH1453" s="154"/>
      <c r="AI1453" s="154"/>
      <c r="AJ1453" s="154"/>
      <c r="AK1453" s="154"/>
      <c r="AL1453" s="154"/>
      <c r="AM1453" s="154"/>
      <c r="AN1453" s="154"/>
      <c r="AO1453" s="154"/>
      <c r="AP1453" s="154"/>
      <c r="AQ1453" s="154"/>
      <c r="AR1453" s="154"/>
      <c r="AS1453" s="154"/>
      <c r="AT1453" s="154"/>
      <c r="AU1453" s="154"/>
      <c r="AV1453" s="154"/>
      <c r="AW1453" s="154"/>
      <c r="AX1453" s="154"/>
      <c r="AY1453" s="154"/>
      <c r="AZ1453" s="154"/>
      <c r="BA1453" s="154"/>
      <c r="BB1453" s="154"/>
      <c r="BC1453" s="154"/>
      <c r="BD1453" s="154"/>
      <c r="BE1453" s="154"/>
      <c r="BF1453" s="154"/>
      <c r="BG1453" s="154"/>
      <c r="BH1453" s="154"/>
      <c r="BI1453" s="154"/>
      <c r="BJ1453" s="154"/>
      <c r="BK1453" s="154"/>
      <c r="BL1453" s="154"/>
      <c r="BM1453" s="154"/>
      <c r="BN1453" s="154"/>
      <c r="BO1453" s="154"/>
      <c r="BP1453" s="154"/>
      <c r="BQ1453" s="154"/>
      <c r="BR1453" s="154"/>
      <c r="BS1453" s="154"/>
      <c r="BT1453" s="154"/>
      <c r="BU1453" s="154"/>
      <c r="BV1453" s="154"/>
    </row>
    <row r="1454" spans="1:74" x14ac:dyDescent="0.25">
      <c r="A1454" s="154"/>
      <c r="B1454" s="154"/>
      <c r="C1454" s="154"/>
      <c r="D1454" s="154"/>
      <c r="E1454" s="154"/>
      <c r="F1454" s="154"/>
      <c r="G1454" s="154"/>
      <c r="H1454" s="154"/>
      <c r="I1454" s="154"/>
      <c r="J1454" s="154"/>
      <c r="K1454" s="154"/>
      <c r="L1454" s="154"/>
      <c r="M1454" s="154"/>
      <c r="N1454" s="154"/>
      <c r="O1454" s="154"/>
      <c r="P1454" s="154"/>
      <c r="Q1454" s="154"/>
      <c r="R1454" s="154"/>
      <c r="S1454" s="154"/>
      <c r="T1454" s="154"/>
      <c r="U1454" s="154"/>
      <c r="V1454" s="154"/>
      <c r="W1454" s="154"/>
      <c r="X1454" s="154"/>
      <c r="Y1454" s="154"/>
      <c r="Z1454" s="154"/>
      <c r="AA1454" s="154"/>
      <c r="AB1454" s="154"/>
      <c r="AC1454" s="154"/>
      <c r="AD1454" s="154"/>
      <c r="AE1454" s="154"/>
      <c r="AF1454" s="154"/>
      <c r="AG1454" s="154"/>
      <c r="AH1454" s="154"/>
      <c r="AI1454" s="154"/>
      <c r="AJ1454" s="154"/>
      <c r="AK1454" s="154"/>
      <c r="AL1454" s="154"/>
      <c r="AM1454" s="154"/>
      <c r="AN1454" s="154"/>
      <c r="AO1454" s="154"/>
      <c r="AP1454" s="154"/>
      <c r="AQ1454" s="154"/>
      <c r="AR1454" s="154"/>
      <c r="AS1454" s="154"/>
      <c r="AT1454" s="154"/>
      <c r="AU1454" s="154"/>
      <c r="AV1454" s="154"/>
      <c r="AW1454" s="154"/>
      <c r="AX1454" s="154"/>
      <c r="AY1454" s="154"/>
      <c r="AZ1454" s="154"/>
      <c r="BA1454" s="154"/>
      <c r="BB1454" s="154"/>
      <c r="BC1454" s="154"/>
      <c r="BD1454" s="154"/>
      <c r="BE1454" s="154"/>
      <c r="BF1454" s="154"/>
      <c r="BG1454" s="154"/>
      <c r="BH1454" s="154"/>
      <c r="BI1454" s="154"/>
      <c r="BJ1454" s="154"/>
      <c r="BK1454" s="154"/>
      <c r="BL1454" s="154"/>
      <c r="BM1454" s="154"/>
      <c r="BN1454" s="154"/>
      <c r="BO1454" s="154"/>
      <c r="BP1454" s="154"/>
      <c r="BQ1454" s="154"/>
      <c r="BR1454" s="154"/>
      <c r="BS1454" s="154"/>
      <c r="BT1454" s="154"/>
      <c r="BU1454" s="154"/>
      <c r="BV1454" s="154"/>
    </row>
    <row r="1455" spans="1:74" x14ac:dyDescent="0.25">
      <c r="A1455" s="154"/>
      <c r="B1455" s="154"/>
      <c r="C1455" s="154"/>
      <c r="D1455" s="154"/>
      <c r="E1455" s="154"/>
      <c r="F1455" s="154"/>
      <c r="G1455" s="154"/>
      <c r="H1455" s="154"/>
      <c r="I1455" s="154"/>
      <c r="J1455" s="154"/>
      <c r="K1455" s="154"/>
      <c r="L1455" s="154"/>
      <c r="M1455" s="154"/>
      <c r="N1455" s="154"/>
      <c r="O1455" s="154"/>
      <c r="P1455" s="154"/>
      <c r="Q1455" s="154"/>
      <c r="R1455" s="154"/>
      <c r="S1455" s="154"/>
      <c r="T1455" s="154"/>
      <c r="U1455" s="154"/>
      <c r="V1455" s="154"/>
      <c r="W1455" s="154"/>
      <c r="X1455" s="154"/>
      <c r="Y1455" s="154"/>
      <c r="Z1455" s="154"/>
      <c r="AA1455" s="154"/>
      <c r="AB1455" s="154"/>
      <c r="AC1455" s="154"/>
      <c r="AD1455" s="154"/>
      <c r="AE1455" s="154"/>
      <c r="AF1455" s="154"/>
      <c r="AG1455" s="154"/>
      <c r="AH1455" s="154"/>
      <c r="AI1455" s="154"/>
      <c r="AJ1455" s="154"/>
      <c r="AK1455" s="154"/>
      <c r="AL1455" s="154"/>
      <c r="AM1455" s="154"/>
      <c r="AN1455" s="154"/>
      <c r="AO1455" s="154"/>
      <c r="AP1455" s="154"/>
      <c r="AQ1455" s="154"/>
      <c r="AR1455" s="154"/>
      <c r="AS1455" s="154"/>
      <c r="AT1455" s="154"/>
      <c r="AU1455" s="154"/>
      <c r="AV1455" s="154"/>
      <c r="AW1455" s="154"/>
      <c r="AX1455" s="154"/>
      <c r="AY1455" s="154"/>
      <c r="AZ1455" s="154"/>
      <c r="BA1455" s="154"/>
      <c r="BB1455" s="154"/>
      <c r="BC1455" s="154"/>
      <c r="BD1455" s="154"/>
      <c r="BE1455" s="154"/>
      <c r="BF1455" s="154"/>
      <c r="BG1455" s="154"/>
      <c r="BH1455" s="154"/>
      <c r="BI1455" s="154"/>
      <c r="BJ1455" s="154"/>
      <c r="BK1455" s="154"/>
      <c r="BL1455" s="154"/>
      <c r="BM1455" s="154"/>
      <c r="BN1455" s="154"/>
      <c r="BO1455" s="154"/>
      <c r="BP1455" s="154"/>
      <c r="BQ1455" s="154"/>
      <c r="BR1455" s="154"/>
      <c r="BS1455" s="154"/>
      <c r="BT1455" s="154"/>
      <c r="BU1455" s="154"/>
      <c r="BV1455" s="154"/>
    </row>
    <row r="1456" spans="1:74" x14ac:dyDescent="0.25">
      <c r="A1456" s="154"/>
      <c r="B1456" s="154"/>
      <c r="C1456" s="154"/>
      <c r="D1456" s="154"/>
      <c r="E1456" s="154"/>
      <c r="F1456" s="154"/>
      <c r="G1456" s="154"/>
      <c r="H1456" s="154"/>
      <c r="I1456" s="154"/>
      <c r="J1456" s="154"/>
      <c r="K1456" s="154"/>
      <c r="L1456" s="154"/>
      <c r="M1456" s="154"/>
      <c r="N1456" s="154"/>
      <c r="O1456" s="154"/>
      <c r="P1456" s="154"/>
      <c r="Q1456" s="154"/>
      <c r="R1456" s="154"/>
      <c r="S1456" s="154"/>
      <c r="T1456" s="154"/>
      <c r="U1456" s="154"/>
      <c r="V1456" s="154"/>
      <c r="W1456" s="154"/>
      <c r="X1456" s="154"/>
      <c r="Y1456" s="154"/>
      <c r="Z1456" s="154"/>
      <c r="AA1456" s="154"/>
      <c r="AB1456" s="154"/>
      <c r="AC1456" s="154"/>
      <c r="AD1456" s="154"/>
      <c r="AE1456" s="154"/>
      <c r="AF1456" s="154"/>
      <c r="AG1456" s="154"/>
      <c r="AH1456" s="154"/>
      <c r="AI1456" s="154"/>
      <c r="AJ1456" s="154"/>
      <c r="AK1456" s="154"/>
      <c r="AL1456" s="154"/>
      <c r="AM1456" s="154"/>
      <c r="AN1456" s="154"/>
      <c r="AO1456" s="154"/>
      <c r="AP1456" s="154"/>
      <c r="AQ1456" s="154"/>
      <c r="AR1456" s="154"/>
      <c r="AS1456" s="154"/>
      <c r="AT1456" s="154"/>
      <c r="AU1456" s="154"/>
      <c r="AV1456" s="154"/>
      <c r="AW1456" s="154"/>
      <c r="AX1456" s="154"/>
      <c r="AY1456" s="154"/>
      <c r="AZ1456" s="154"/>
      <c r="BA1456" s="154"/>
      <c r="BB1456" s="154"/>
      <c r="BC1456" s="154"/>
      <c r="BD1456" s="154"/>
      <c r="BE1456" s="154"/>
      <c r="BF1456" s="154"/>
      <c r="BG1456" s="154"/>
      <c r="BH1456" s="154"/>
      <c r="BI1456" s="154"/>
      <c r="BJ1456" s="154"/>
      <c r="BK1456" s="154"/>
      <c r="BL1456" s="154"/>
      <c r="BM1456" s="154"/>
      <c r="BN1456" s="154"/>
      <c r="BO1456" s="154"/>
      <c r="BP1456" s="154"/>
      <c r="BQ1456" s="154"/>
      <c r="BR1456" s="154"/>
      <c r="BS1456" s="154"/>
      <c r="BT1456" s="154"/>
      <c r="BU1456" s="154"/>
      <c r="BV1456" s="154"/>
    </row>
    <row r="1457" spans="1:74" x14ac:dyDescent="0.25">
      <c r="A1457" s="154"/>
      <c r="B1457" s="154"/>
      <c r="C1457" s="154"/>
      <c r="D1457" s="154"/>
      <c r="E1457" s="154"/>
      <c r="F1457" s="154"/>
      <c r="G1457" s="154"/>
      <c r="H1457" s="154"/>
      <c r="I1457" s="154"/>
      <c r="J1457" s="154"/>
      <c r="K1457" s="154"/>
      <c r="L1457" s="154"/>
      <c r="M1457" s="154"/>
      <c r="N1457" s="154"/>
      <c r="O1457" s="154"/>
      <c r="P1457" s="154"/>
      <c r="Q1457" s="154"/>
      <c r="R1457" s="154"/>
      <c r="S1457" s="154"/>
      <c r="T1457" s="154"/>
      <c r="U1457" s="154"/>
      <c r="V1457" s="154"/>
      <c r="W1457" s="154"/>
      <c r="X1457" s="154"/>
      <c r="Y1457" s="154"/>
      <c r="Z1457" s="154"/>
      <c r="AA1457" s="154"/>
      <c r="AB1457" s="154"/>
      <c r="AC1457" s="154"/>
      <c r="AD1457" s="154"/>
      <c r="AE1457" s="154"/>
      <c r="AF1457" s="154"/>
      <c r="AG1457" s="154"/>
      <c r="AH1457" s="154"/>
      <c r="AI1457" s="154"/>
      <c r="AJ1457" s="154"/>
      <c r="AK1457" s="154"/>
      <c r="AL1457" s="154"/>
      <c r="AM1457" s="154"/>
      <c r="AN1457" s="154"/>
      <c r="AO1457" s="154"/>
      <c r="AP1457" s="154"/>
      <c r="AQ1457" s="154"/>
      <c r="AR1457" s="154"/>
      <c r="AS1457" s="154"/>
      <c r="AT1457" s="154"/>
      <c r="AU1457" s="154"/>
      <c r="AV1457" s="154"/>
      <c r="AW1457" s="154"/>
      <c r="AX1457" s="154"/>
      <c r="AY1457" s="154"/>
      <c r="AZ1457" s="154"/>
      <c r="BA1457" s="154"/>
      <c r="BB1457" s="154"/>
      <c r="BC1457" s="154"/>
      <c r="BD1457" s="154"/>
      <c r="BE1457" s="154"/>
      <c r="BF1457" s="154"/>
      <c r="BG1457" s="154"/>
      <c r="BH1457" s="154"/>
      <c r="BI1457" s="154"/>
      <c r="BJ1457" s="154"/>
      <c r="BK1457" s="154"/>
      <c r="BL1457" s="154"/>
      <c r="BM1457" s="154"/>
      <c r="BN1457" s="154"/>
      <c r="BO1457" s="154"/>
      <c r="BP1457" s="154"/>
      <c r="BQ1457" s="154"/>
      <c r="BR1457" s="154"/>
      <c r="BS1457" s="154"/>
      <c r="BT1457" s="154"/>
      <c r="BU1457" s="154"/>
      <c r="BV1457" s="154"/>
    </row>
    <row r="1458" spans="1:74" x14ac:dyDescent="0.25">
      <c r="A1458" s="154"/>
      <c r="B1458" s="154"/>
      <c r="C1458" s="154"/>
      <c r="D1458" s="154"/>
      <c r="E1458" s="154"/>
      <c r="F1458" s="154"/>
      <c r="G1458" s="154"/>
      <c r="H1458" s="154"/>
      <c r="I1458" s="154"/>
      <c r="J1458" s="154"/>
      <c r="K1458" s="154"/>
      <c r="L1458" s="154"/>
      <c r="M1458" s="154"/>
      <c r="N1458" s="154"/>
      <c r="O1458" s="154"/>
      <c r="P1458" s="154"/>
      <c r="Q1458" s="154"/>
      <c r="R1458" s="154"/>
      <c r="S1458" s="154"/>
      <c r="T1458" s="154"/>
      <c r="U1458" s="154"/>
      <c r="V1458" s="154"/>
      <c r="W1458" s="154"/>
      <c r="X1458" s="154"/>
      <c r="Y1458" s="154"/>
      <c r="Z1458" s="154"/>
      <c r="AA1458" s="154"/>
      <c r="AB1458" s="154"/>
      <c r="AC1458" s="154"/>
      <c r="AD1458" s="154"/>
      <c r="AE1458" s="154"/>
      <c r="AF1458" s="154"/>
      <c r="AG1458" s="154"/>
      <c r="AH1458" s="154"/>
      <c r="AI1458" s="154"/>
      <c r="AJ1458" s="154"/>
      <c r="AK1458" s="154"/>
      <c r="AL1458" s="154"/>
      <c r="AM1458" s="154"/>
      <c r="AN1458" s="154"/>
      <c r="AO1458" s="154"/>
      <c r="AP1458" s="154"/>
      <c r="AQ1458" s="154"/>
      <c r="AR1458" s="154"/>
      <c r="AS1458" s="154"/>
      <c r="AT1458" s="154"/>
      <c r="AU1458" s="154"/>
      <c r="AV1458" s="154"/>
      <c r="AW1458" s="154"/>
      <c r="AX1458" s="154"/>
      <c r="AY1458" s="154"/>
      <c r="AZ1458" s="154"/>
      <c r="BA1458" s="154"/>
      <c r="BB1458" s="154"/>
      <c r="BC1458" s="154"/>
      <c r="BD1458" s="154"/>
      <c r="BE1458" s="154"/>
      <c r="BF1458" s="154"/>
      <c r="BG1458" s="154"/>
      <c r="BH1458" s="154"/>
      <c r="BI1458" s="154"/>
      <c r="BJ1458" s="154"/>
      <c r="BK1458" s="154"/>
      <c r="BL1458" s="154"/>
      <c r="BM1458" s="154"/>
      <c r="BN1458" s="154"/>
      <c r="BO1458" s="154"/>
      <c r="BP1458" s="154"/>
      <c r="BQ1458" s="154"/>
      <c r="BR1458" s="154"/>
      <c r="BS1458" s="154"/>
      <c r="BT1458" s="154"/>
      <c r="BU1458" s="154"/>
      <c r="BV1458" s="154"/>
    </row>
    <row r="1459" spans="1:74" x14ac:dyDescent="0.25">
      <c r="A1459" s="154"/>
      <c r="B1459" s="154"/>
      <c r="C1459" s="154"/>
      <c r="D1459" s="154"/>
      <c r="E1459" s="154"/>
      <c r="F1459" s="154"/>
      <c r="G1459" s="154"/>
      <c r="H1459" s="154"/>
      <c r="I1459" s="154"/>
      <c r="J1459" s="154"/>
      <c r="K1459" s="154"/>
      <c r="L1459" s="154"/>
      <c r="M1459" s="154"/>
      <c r="N1459" s="154"/>
      <c r="O1459" s="154"/>
      <c r="P1459" s="154"/>
      <c r="Q1459" s="154"/>
      <c r="R1459" s="154"/>
      <c r="S1459" s="154"/>
      <c r="T1459" s="154"/>
      <c r="U1459" s="154"/>
      <c r="V1459" s="154"/>
      <c r="W1459" s="154"/>
      <c r="X1459" s="154"/>
      <c r="Y1459" s="154"/>
      <c r="Z1459" s="154"/>
      <c r="AA1459" s="154"/>
      <c r="AB1459" s="154"/>
      <c r="AC1459" s="154"/>
      <c r="AD1459" s="154"/>
      <c r="AE1459" s="154"/>
      <c r="AF1459" s="154"/>
      <c r="AG1459" s="154"/>
      <c r="AH1459" s="154"/>
      <c r="AI1459" s="154"/>
      <c r="AJ1459" s="154"/>
      <c r="AK1459" s="154"/>
      <c r="AL1459" s="154"/>
      <c r="AM1459" s="154"/>
      <c r="AN1459" s="154"/>
      <c r="AO1459" s="154"/>
      <c r="AP1459" s="154"/>
      <c r="AQ1459" s="154"/>
      <c r="AR1459" s="154"/>
      <c r="AS1459" s="154"/>
      <c r="AT1459" s="154"/>
      <c r="AU1459" s="154"/>
      <c r="AV1459" s="154"/>
      <c r="AW1459" s="154"/>
      <c r="AX1459" s="154"/>
      <c r="AY1459" s="154"/>
      <c r="AZ1459" s="154"/>
      <c r="BA1459" s="154"/>
      <c r="BB1459" s="154"/>
      <c r="BC1459" s="154"/>
      <c r="BD1459" s="154"/>
      <c r="BE1459" s="154"/>
      <c r="BF1459" s="154"/>
      <c r="BG1459" s="154"/>
      <c r="BH1459" s="154"/>
      <c r="BI1459" s="154"/>
      <c r="BJ1459" s="154"/>
      <c r="BK1459" s="154"/>
      <c r="BL1459" s="154"/>
      <c r="BM1459" s="154"/>
      <c r="BN1459" s="154"/>
      <c r="BO1459" s="154"/>
      <c r="BP1459" s="154"/>
      <c r="BQ1459" s="154"/>
      <c r="BR1459" s="154"/>
      <c r="BS1459" s="154"/>
      <c r="BT1459" s="154"/>
      <c r="BU1459" s="154"/>
      <c r="BV1459" s="154"/>
    </row>
    <row r="1460" spans="1:74" x14ac:dyDescent="0.25">
      <c r="A1460" s="154"/>
      <c r="B1460" s="154"/>
      <c r="C1460" s="154"/>
      <c r="D1460" s="154"/>
      <c r="E1460" s="154"/>
      <c r="F1460" s="154"/>
      <c r="G1460" s="154"/>
      <c r="H1460" s="154"/>
      <c r="I1460" s="154"/>
      <c r="J1460" s="154"/>
      <c r="K1460" s="154"/>
      <c r="L1460" s="154"/>
      <c r="M1460" s="154"/>
      <c r="N1460" s="154"/>
      <c r="O1460" s="154"/>
      <c r="P1460" s="154"/>
      <c r="Q1460" s="154"/>
      <c r="R1460" s="154"/>
      <c r="S1460" s="154"/>
      <c r="T1460" s="154"/>
      <c r="U1460" s="154"/>
      <c r="V1460" s="154"/>
      <c r="W1460" s="154"/>
      <c r="X1460" s="154"/>
      <c r="Y1460" s="154"/>
      <c r="Z1460" s="154"/>
      <c r="AA1460" s="154"/>
      <c r="AB1460" s="154"/>
      <c r="AC1460" s="154"/>
      <c r="AD1460" s="154"/>
      <c r="AE1460" s="154"/>
      <c r="AF1460" s="154"/>
      <c r="AG1460" s="154"/>
      <c r="AH1460" s="154"/>
      <c r="AI1460" s="154"/>
      <c r="AJ1460" s="154"/>
      <c r="AK1460" s="154"/>
      <c r="AL1460" s="154"/>
      <c r="AM1460" s="154"/>
      <c r="AN1460" s="154"/>
      <c r="AO1460" s="154"/>
      <c r="AP1460" s="154"/>
      <c r="AQ1460" s="154"/>
      <c r="AR1460" s="154"/>
      <c r="AS1460" s="154"/>
      <c r="AT1460" s="154"/>
      <c r="AU1460" s="154"/>
      <c r="AV1460" s="154"/>
      <c r="AW1460" s="154"/>
      <c r="AX1460" s="154"/>
      <c r="AY1460" s="154"/>
      <c r="AZ1460" s="154"/>
      <c r="BA1460" s="154"/>
      <c r="BB1460" s="154"/>
      <c r="BC1460" s="154"/>
      <c r="BD1460" s="154"/>
      <c r="BE1460" s="154"/>
      <c r="BF1460" s="154"/>
      <c r="BG1460" s="154"/>
      <c r="BH1460" s="154"/>
      <c r="BI1460" s="154"/>
      <c r="BJ1460" s="154"/>
      <c r="BK1460" s="154"/>
      <c r="BL1460" s="154"/>
      <c r="BM1460" s="154"/>
      <c r="BN1460" s="154"/>
      <c r="BO1460" s="154"/>
      <c r="BP1460" s="154"/>
      <c r="BQ1460" s="154"/>
      <c r="BR1460" s="154"/>
      <c r="BS1460" s="154"/>
      <c r="BT1460" s="154"/>
      <c r="BU1460" s="154"/>
      <c r="BV1460" s="154"/>
    </row>
    <row r="1461" spans="1:74" x14ac:dyDescent="0.25">
      <c r="A1461" s="154"/>
      <c r="B1461" s="154"/>
      <c r="C1461" s="154"/>
      <c r="D1461" s="154"/>
      <c r="E1461" s="154"/>
      <c r="F1461" s="154"/>
      <c r="G1461" s="154"/>
      <c r="H1461" s="154"/>
      <c r="I1461" s="154"/>
      <c r="J1461" s="154"/>
      <c r="K1461" s="154"/>
      <c r="L1461" s="154"/>
      <c r="M1461" s="154"/>
      <c r="N1461" s="154"/>
      <c r="O1461" s="154"/>
      <c r="P1461" s="154"/>
      <c r="Q1461" s="154"/>
      <c r="R1461" s="154"/>
      <c r="S1461" s="154"/>
      <c r="T1461" s="154"/>
      <c r="U1461" s="154"/>
      <c r="V1461" s="154"/>
      <c r="W1461" s="154"/>
      <c r="X1461" s="154"/>
      <c r="Y1461" s="154"/>
      <c r="Z1461" s="154"/>
      <c r="AA1461" s="154"/>
      <c r="AB1461" s="154"/>
      <c r="AC1461" s="154"/>
      <c r="AD1461" s="154"/>
      <c r="AE1461" s="154"/>
      <c r="AF1461" s="154"/>
      <c r="AG1461" s="154"/>
      <c r="AH1461" s="154"/>
      <c r="AI1461" s="154"/>
      <c r="AJ1461" s="154"/>
      <c r="AK1461" s="154"/>
      <c r="AL1461" s="154"/>
      <c r="AM1461" s="154"/>
      <c r="AN1461" s="154"/>
      <c r="AO1461" s="154"/>
      <c r="AP1461" s="154"/>
      <c r="AQ1461" s="154"/>
      <c r="AR1461" s="154"/>
      <c r="AS1461" s="154"/>
      <c r="AT1461" s="154"/>
      <c r="AU1461" s="154"/>
      <c r="AV1461" s="154"/>
      <c r="AW1461" s="154"/>
      <c r="AX1461" s="154"/>
      <c r="AY1461" s="154"/>
      <c r="AZ1461" s="154"/>
      <c r="BA1461" s="154"/>
      <c r="BB1461" s="154"/>
      <c r="BC1461" s="154"/>
      <c r="BD1461" s="154"/>
      <c r="BE1461" s="154"/>
      <c r="BF1461" s="154"/>
      <c r="BG1461" s="154"/>
      <c r="BH1461" s="154"/>
      <c r="BI1461" s="154"/>
      <c r="BJ1461" s="154"/>
      <c r="BK1461" s="154"/>
      <c r="BL1461" s="154"/>
      <c r="BM1461" s="154"/>
      <c r="BN1461" s="154"/>
      <c r="BO1461" s="154"/>
      <c r="BP1461" s="154"/>
      <c r="BQ1461" s="154"/>
      <c r="BR1461" s="154"/>
      <c r="BS1461" s="154"/>
      <c r="BT1461" s="154"/>
      <c r="BU1461" s="154"/>
      <c r="BV1461" s="154"/>
    </row>
    <row r="1462" spans="1:74" x14ac:dyDescent="0.25">
      <c r="A1462" s="154"/>
      <c r="B1462" s="154"/>
      <c r="C1462" s="154"/>
      <c r="D1462" s="154"/>
      <c r="E1462" s="154"/>
      <c r="F1462" s="154"/>
      <c r="G1462" s="154"/>
      <c r="H1462" s="154"/>
      <c r="I1462" s="154"/>
      <c r="J1462" s="154"/>
      <c r="K1462" s="154"/>
      <c r="L1462" s="154"/>
      <c r="M1462" s="154"/>
      <c r="N1462" s="154"/>
      <c r="O1462" s="154"/>
      <c r="P1462" s="154"/>
      <c r="Q1462" s="154"/>
      <c r="R1462" s="154"/>
      <c r="S1462" s="154"/>
      <c r="T1462" s="154"/>
      <c r="U1462" s="154"/>
      <c r="V1462" s="154"/>
      <c r="W1462" s="154"/>
      <c r="X1462" s="154"/>
      <c r="Y1462" s="154"/>
      <c r="Z1462" s="154"/>
      <c r="AA1462" s="154"/>
      <c r="AB1462" s="154"/>
      <c r="AC1462" s="154"/>
      <c r="AD1462" s="154"/>
      <c r="AE1462" s="154"/>
      <c r="AF1462" s="154"/>
      <c r="AG1462" s="154"/>
      <c r="AH1462" s="154"/>
      <c r="AI1462" s="154"/>
      <c r="AJ1462" s="154"/>
      <c r="AK1462" s="154"/>
      <c r="AL1462" s="154"/>
      <c r="AM1462" s="154"/>
      <c r="AN1462" s="154"/>
      <c r="AO1462" s="154"/>
      <c r="AP1462" s="154"/>
      <c r="AQ1462" s="154"/>
      <c r="AR1462" s="154"/>
      <c r="AS1462" s="154"/>
      <c r="AT1462" s="154"/>
      <c r="AU1462" s="154"/>
      <c r="AV1462" s="154"/>
      <c r="AW1462" s="154"/>
      <c r="AX1462" s="154"/>
      <c r="AY1462" s="154"/>
      <c r="AZ1462" s="154"/>
      <c r="BA1462" s="154"/>
      <c r="BB1462" s="154"/>
      <c r="BC1462" s="154"/>
      <c r="BD1462" s="154"/>
      <c r="BE1462" s="154"/>
      <c r="BF1462" s="154"/>
      <c r="BG1462" s="154"/>
      <c r="BH1462" s="154"/>
      <c r="BI1462" s="154"/>
      <c r="BJ1462" s="154"/>
      <c r="BK1462" s="154"/>
      <c r="BL1462" s="154"/>
      <c r="BM1462" s="154"/>
      <c r="BN1462" s="154"/>
      <c r="BO1462" s="154"/>
      <c r="BP1462" s="154"/>
      <c r="BQ1462" s="154"/>
      <c r="BR1462" s="154"/>
      <c r="BS1462" s="154"/>
      <c r="BT1462" s="154"/>
      <c r="BU1462" s="154"/>
      <c r="BV1462" s="154"/>
    </row>
    <row r="1463" spans="1:74" x14ac:dyDescent="0.25">
      <c r="A1463" s="154"/>
      <c r="B1463" s="154"/>
      <c r="C1463" s="154"/>
      <c r="D1463" s="154"/>
      <c r="E1463" s="154"/>
      <c r="F1463" s="154"/>
      <c r="G1463" s="154"/>
      <c r="H1463" s="154"/>
      <c r="I1463" s="154"/>
      <c r="J1463" s="154"/>
      <c r="K1463" s="154"/>
      <c r="L1463" s="154"/>
      <c r="M1463" s="154"/>
      <c r="N1463" s="154"/>
      <c r="O1463" s="154"/>
      <c r="P1463" s="154"/>
      <c r="Q1463" s="154"/>
      <c r="R1463" s="154"/>
      <c r="S1463" s="154"/>
      <c r="T1463" s="154"/>
      <c r="U1463" s="154"/>
      <c r="V1463" s="154"/>
      <c r="W1463" s="154"/>
      <c r="X1463" s="154"/>
      <c r="Y1463" s="154"/>
      <c r="Z1463" s="154"/>
      <c r="AA1463" s="154"/>
      <c r="AB1463" s="154"/>
      <c r="AC1463" s="154"/>
      <c r="AD1463" s="154"/>
      <c r="AE1463" s="154"/>
      <c r="AF1463" s="154"/>
      <c r="AG1463" s="154"/>
      <c r="AH1463" s="154"/>
      <c r="AI1463" s="154"/>
      <c r="AJ1463" s="154"/>
      <c r="AK1463" s="154"/>
      <c r="AL1463" s="154"/>
      <c r="AM1463" s="154"/>
      <c r="AN1463" s="154"/>
      <c r="AO1463" s="154"/>
      <c r="AP1463" s="154"/>
      <c r="AQ1463" s="154"/>
      <c r="AR1463" s="154"/>
      <c r="AS1463" s="154"/>
      <c r="AT1463" s="154"/>
      <c r="AU1463" s="154"/>
      <c r="AV1463" s="154"/>
      <c r="AW1463" s="154"/>
      <c r="AX1463" s="154"/>
      <c r="AY1463" s="154"/>
      <c r="AZ1463" s="154"/>
      <c r="BA1463" s="154"/>
      <c r="BB1463" s="154"/>
      <c r="BC1463" s="154"/>
      <c r="BD1463" s="154"/>
      <c r="BE1463" s="154"/>
      <c r="BF1463" s="154"/>
      <c r="BG1463" s="154"/>
      <c r="BH1463" s="154"/>
      <c r="BI1463" s="154"/>
      <c r="BJ1463" s="154"/>
      <c r="BK1463" s="154"/>
      <c r="BL1463" s="154"/>
      <c r="BM1463" s="154"/>
      <c r="BN1463" s="154"/>
      <c r="BO1463" s="154"/>
      <c r="BP1463" s="154"/>
      <c r="BQ1463" s="154"/>
      <c r="BR1463" s="154"/>
      <c r="BS1463" s="154"/>
      <c r="BT1463" s="154"/>
      <c r="BU1463" s="154"/>
      <c r="BV1463" s="154"/>
    </row>
    <row r="1464" spans="1:74" x14ac:dyDescent="0.25">
      <c r="A1464" s="154"/>
      <c r="B1464" s="154"/>
      <c r="C1464" s="154"/>
      <c r="D1464" s="154"/>
      <c r="E1464" s="154"/>
      <c r="F1464" s="154"/>
      <c r="G1464" s="154"/>
      <c r="H1464" s="154"/>
      <c r="I1464" s="154"/>
      <c r="J1464" s="154"/>
      <c r="K1464" s="154"/>
      <c r="L1464" s="154"/>
      <c r="M1464" s="154"/>
      <c r="N1464" s="154"/>
      <c r="O1464" s="154"/>
      <c r="P1464" s="154"/>
      <c r="Q1464" s="154"/>
      <c r="R1464" s="154"/>
      <c r="S1464" s="154"/>
      <c r="T1464" s="154"/>
      <c r="U1464" s="154"/>
      <c r="V1464" s="154"/>
      <c r="W1464" s="154"/>
      <c r="X1464" s="154"/>
      <c r="Y1464" s="154"/>
      <c r="Z1464" s="154"/>
      <c r="AA1464" s="154"/>
      <c r="AB1464" s="154"/>
      <c r="AC1464" s="154"/>
      <c r="AD1464" s="154"/>
      <c r="AE1464" s="154"/>
      <c r="AF1464" s="154"/>
      <c r="AG1464" s="154"/>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c r="BI1464" s="154"/>
      <c r="BJ1464" s="154"/>
      <c r="BK1464" s="154"/>
      <c r="BL1464" s="154"/>
      <c r="BM1464" s="154"/>
      <c r="BN1464" s="154"/>
      <c r="BO1464" s="154"/>
      <c r="BP1464" s="154"/>
      <c r="BQ1464" s="154"/>
      <c r="BR1464" s="154"/>
      <c r="BS1464" s="154"/>
      <c r="BT1464" s="154"/>
      <c r="BU1464" s="154"/>
      <c r="BV1464" s="154"/>
    </row>
    <row r="1465" spans="1:74" x14ac:dyDescent="0.25">
      <c r="A1465" s="154"/>
      <c r="B1465" s="154"/>
      <c r="C1465" s="154"/>
      <c r="D1465" s="154"/>
      <c r="E1465" s="154"/>
      <c r="F1465" s="154"/>
      <c r="G1465" s="154"/>
      <c r="H1465" s="154"/>
      <c r="I1465" s="154"/>
      <c r="J1465" s="154"/>
      <c r="K1465" s="154"/>
      <c r="L1465" s="154"/>
      <c r="M1465" s="154"/>
      <c r="N1465" s="154"/>
      <c r="O1465" s="154"/>
      <c r="P1465" s="154"/>
      <c r="Q1465" s="154"/>
      <c r="R1465" s="154"/>
      <c r="S1465" s="154"/>
      <c r="T1465" s="154"/>
      <c r="U1465" s="154"/>
      <c r="V1465" s="154"/>
      <c r="W1465" s="154"/>
      <c r="X1465" s="154"/>
      <c r="Y1465" s="154"/>
      <c r="Z1465" s="154"/>
      <c r="AA1465" s="154"/>
      <c r="AB1465" s="154"/>
      <c r="AC1465" s="154"/>
      <c r="AD1465" s="154"/>
      <c r="AE1465" s="154"/>
      <c r="AF1465" s="154"/>
      <c r="AG1465" s="154"/>
      <c r="AH1465" s="154"/>
      <c r="AI1465" s="154"/>
      <c r="AJ1465" s="154"/>
      <c r="AK1465" s="154"/>
      <c r="AL1465" s="154"/>
      <c r="AM1465" s="154"/>
      <c r="AN1465" s="154"/>
      <c r="AO1465" s="154"/>
      <c r="AP1465" s="154"/>
      <c r="AQ1465" s="154"/>
      <c r="AR1465" s="154"/>
      <c r="AS1465" s="154"/>
      <c r="AT1465" s="154"/>
      <c r="AU1465" s="154"/>
      <c r="AV1465" s="154"/>
      <c r="AW1465" s="154"/>
      <c r="AX1465" s="154"/>
      <c r="AY1465" s="154"/>
      <c r="AZ1465" s="154"/>
      <c r="BA1465" s="154"/>
      <c r="BB1465" s="154"/>
      <c r="BC1465" s="154"/>
      <c r="BD1465" s="154"/>
      <c r="BE1465" s="154"/>
      <c r="BF1465" s="154"/>
      <c r="BG1465" s="154"/>
      <c r="BH1465" s="154"/>
      <c r="BI1465" s="154"/>
      <c r="BJ1465" s="154"/>
      <c r="BK1465" s="154"/>
      <c r="BL1465" s="154"/>
      <c r="BM1465" s="154"/>
      <c r="BN1465" s="154"/>
      <c r="BO1465" s="154"/>
      <c r="BP1465" s="154"/>
      <c r="BQ1465" s="154"/>
      <c r="BR1465" s="154"/>
      <c r="BS1465" s="154"/>
      <c r="BT1465" s="154"/>
      <c r="BU1465" s="154"/>
      <c r="BV1465" s="154"/>
    </row>
    <row r="1466" spans="1:74" x14ac:dyDescent="0.25">
      <c r="A1466" s="154"/>
      <c r="B1466" s="154"/>
      <c r="C1466" s="154"/>
      <c r="D1466" s="154"/>
      <c r="E1466" s="154"/>
      <c r="F1466" s="154"/>
      <c r="G1466" s="154"/>
      <c r="H1466" s="154"/>
      <c r="I1466" s="154"/>
      <c r="J1466" s="154"/>
      <c r="K1466" s="154"/>
      <c r="L1466" s="154"/>
      <c r="M1466" s="154"/>
      <c r="N1466" s="154"/>
      <c r="O1466" s="154"/>
      <c r="P1466" s="154"/>
      <c r="Q1466" s="154"/>
      <c r="R1466" s="154"/>
      <c r="S1466" s="154"/>
      <c r="T1466" s="154"/>
      <c r="U1466" s="154"/>
      <c r="V1466" s="154"/>
      <c r="W1466" s="154"/>
      <c r="X1466" s="154"/>
      <c r="Y1466" s="154"/>
      <c r="Z1466" s="154"/>
      <c r="AA1466" s="154"/>
      <c r="AB1466" s="154"/>
      <c r="AC1466" s="154"/>
      <c r="AD1466" s="154"/>
      <c r="AE1466" s="154"/>
      <c r="AF1466" s="154"/>
      <c r="AG1466" s="154"/>
      <c r="AH1466" s="154"/>
      <c r="AI1466" s="154"/>
      <c r="AJ1466" s="154"/>
      <c r="AK1466" s="154"/>
      <c r="AL1466" s="154"/>
      <c r="AM1466" s="154"/>
      <c r="AN1466" s="154"/>
      <c r="AO1466" s="154"/>
      <c r="AP1466" s="154"/>
      <c r="AQ1466" s="154"/>
      <c r="AR1466" s="154"/>
      <c r="AS1466" s="154"/>
      <c r="AT1466" s="154"/>
      <c r="AU1466" s="154"/>
      <c r="AV1466" s="154"/>
      <c r="AW1466" s="154"/>
      <c r="AX1466" s="154"/>
      <c r="AY1466" s="154"/>
      <c r="AZ1466" s="154"/>
      <c r="BA1466" s="154"/>
      <c r="BB1466" s="154"/>
      <c r="BC1466" s="154"/>
      <c r="BD1466" s="154"/>
      <c r="BE1466" s="154"/>
      <c r="BF1466" s="154"/>
      <c r="BG1466" s="154"/>
      <c r="BH1466" s="154"/>
      <c r="BI1466" s="154"/>
      <c r="BJ1466" s="154"/>
      <c r="BK1466" s="154"/>
      <c r="BL1466" s="154"/>
      <c r="BM1466" s="154"/>
      <c r="BN1466" s="154"/>
      <c r="BO1466" s="154"/>
      <c r="BP1466" s="154"/>
      <c r="BQ1466" s="154"/>
      <c r="BR1466" s="154"/>
      <c r="BS1466" s="154"/>
      <c r="BT1466" s="154"/>
      <c r="BU1466" s="154"/>
      <c r="BV1466" s="154"/>
    </row>
    <row r="1467" spans="1:74" x14ac:dyDescent="0.25">
      <c r="A1467" s="154"/>
      <c r="B1467" s="154"/>
      <c r="C1467" s="154"/>
      <c r="D1467" s="154"/>
      <c r="E1467" s="154"/>
      <c r="F1467" s="154"/>
      <c r="G1467" s="154"/>
      <c r="H1467" s="154"/>
      <c r="I1467" s="154"/>
      <c r="J1467" s="154"/>
      <c r="K1467" s="154"/>
      <c r="L1467" s="154"/>
      <c r="M1467" s="154"/>
      <c r="N1467" s="154"/>
      <c r="O1467" s="154"/>
      <c r="P1467" s="154"/>
      <c r="Q1467" s="154"/>
      <c r="R1467" s="154"/>
      <c r="S1467" s="154"/>
      <c r="T1467" s="154"/>
      <c r="U1467" s="154"/>
      <c r="V1467" s="154"/>
      <c r="W1467" s="154"/>
      <c r="X1467" s="154"/>
      <c r="Y1467" s="154"/>
      <c r="Z1467" s="154"/>
      <c r="AA1467" s="154"/>
      <c r="AB1467" s="154"/>
      <c r="AC1467" s="154"/>
      <c r="AD1467" s="154"/>
      <c r="AE1467" s="154"/>
      <c r="AF1467" s="154"/>
      <c r="AG1467" s="154"/>
      <c r="AH1467" s="154"/>
      <c r="AI1467" s="154"/>
      <c r="AJ1467" s="154"/>
      <c r="AK1467" s="154"/>
      <c r="AL1467" s="154"/>
      <c r="AM1467" s="154"/>
      <c r="AN1467" s="154"/>
      <c r="AO1467" s="154"/>
      <c r="AP1467" s="154"/>
      <c r="AQ1467" s="154"/>
      <c r="AR1467" s="154"/>
      <c r="AS1467" s="154"/>
      <c r="AT1467" s="154"/>
      <c r="AU1467" s="154"/>
      <c r="AV1467" s="154"/>
      <c r="AW1467" s="154"/>
      <c r="AX1467" s="154"/>
      <c r="AY1467" s="154"/>
      <c r="AZ1467" s="154"/>
      <c r="BA1467" s="154"/>
      <c r="BB1467" s="154"/>
      <c r="BC1467" s="154"/>
      <c r="BD1467" s="154"/>
      <c r="BE1467" s="154"/>
      <c r="BF1467" s="154"/>
      <c r="BG1467" s="154"/>
      <c r="BH1467" s="154"/>
      <c r="BI1467" s="154"/>
      <c r="BJ1467" s="154"/>
      <c r="BK1467" s="154"/>
      <c r="BL1467" s="154"/>
      <c r="BM1467" s="154"/>
      <c r="BN1467" s="154"/>
      <c r="BO1467" s="154"/>
      <c r="BP1467" s="154"/>
      <c r="BQ1467" s="154"/>
      <c r="BR1467" s="154"/>
      <c r="BS1467" s="154"/>
      <c r="BT1467" s="154"/>
      <c r="BU1467" s="154"/>
      <c r="BV1467" s="154"/>
    </row>
    <row r="1468" spans="1:74" x14ac:dyDescent="0.25">
      <c r="A1468" s="154"/>
      <c r="B1468" s="154"/>
      <c r="C1468" s="154"/>
      <c r="D1468" s="154"/>
      <c r="E1468" s="154"/>
      <c r="F1468" s="154"/>
      <c r="G1468" s="154"/>
      <c r="H1468" s="154"/>
      <c r="I1468" s="154"/>
      <c r="J1468" s="154"/>
      <c r="K1468" s="154"/>
      <c r="L1468" s="154"/>
      <c r="M1468" s="154"/>
      <c r="N1468" s="154"/>
      <c r="O1468" s="154"/>
      <c r="P1468" s="154"/>
      <c r="Q1468" s="154"/>
      <c r="R1468" s="154"/>
      <c r="S1468" s="154"/>
      <c r="T1468" s="154"/>
      <c r="U1468" s="154"/>
      <c r="V1468" s="154"/>
      <c r="W1468" s="154"/>
      <c r="X1468" s="154"/>
      <c r="Y1468" s="154"/>
      <c r="Z1468" s="154"/>
      <c r="AA1468" s="154"/>
      <c r="AB1468" s="154"/>
      <c r="AC1468" s="154"/>
      <c r="AD1468" s="154"/>
      <c r="AE1468" s="154"/>
      <c r="AF1468" s="154"/>
      <c r="AG1468" s="154"/>
      <c r="AH1468" s="154"/>
      <c r="AI1468" s="154"/>
      <c r="AJ1468" s="154"/>
      <c r="AK1468" s="154"/>
      <c r="AL1468" s="154"/>
      <c r="AM1468" s="154"/>
      <c r="AN1468" s="154"/>
      <c r="AO1468" s="154"/>
      <c r="AP1468" s="154"/>
      <c r="AQ1468" s="154"/>
      <c r="AR1468" s="154"/>
      <c r="AS1468" s="154"/>
      <c r="AT1468" s="154"/>
      <c r="AU1468" s="154"/>
      <c r="AV1468" s="154"/>
      <c r="AW1468" s="154"/>
      <c r="AX1468" s="154"/>
      <c r="AY1468" s="154"/>
      <c r="AZ1468" s="154"/>
      <c r="BA1468" s="154"/>
      <c r="BB1468" s="154"/>
      <c r="BC1468" s="154"/>
      <c r="BD1468" s="154"/>
      <c r="BE1468" s="154"/>
      <c r="BF1468" s="154"/>
      <c r="BG1468" s="154"/>
      <c r="BH1468" s="154"/>
      <c r="BI1468" s="154"/>
      <c r="BJ1468" s="154"/>
      <c r="BK1468" s="154"/>
      <c r="BL1468" s="154"/>
      <c r="BM1468" s="154"/>
      <c r="BN1468" s="154"/>
      <c r="BO1468" s="154"/>
      <c r="BP1468" s="154"/>
      <c r="BQ1468" s="154"/>
      <c r="BR1468" s="154"/>
      <c r="BS1468" s="154"/>
      <c r="BT1468" s="154"/>
      <c r="BU1468" s="154"/>
      <c r="BV1468" s="154"/>
    </row>
    <row r="1469" spans="1:74" x14ac:dyDescent="0.25">
      <c r="A1469" s="154"/>
      <c r="B1469" s="154"/>
      <c r="C1469" s="154"/>
      <c r="D1469" s="154"/>
      <c r="E1469" s="154"/>
      <c r="F1469" s="154"/>
      <c r="G1469" s="154"/>
      <c r="H1469" s="154"/>
      <c r="I1469" s="154"/>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AN1469" s="154"/>
      <c r="AO1469" s="154"/>
      <c r="AP1469" s="154"/>
      <c r="AQ1469" s="154"/>
      <c r="AR1469" s="154"/>
      <c r="AS1469" s="154"/>
      <c r="AT1469" s="154"/>
      <c r="AU1469" s="154"/>
      <c r="AV1469" s="154"/>
      <c r="AW1469" s="154"/>
      <c r="AX1469" s="154"/>
      <c r="AY1469" s="154"/>
      <c r="AZ1469" s="154"/>
      <c r="BA1469" s="154"/>
      <c r="BB1469" s="154"/>
      <c r="BC1469" s="154"/>
      <c r="BD1469" s="154"/>
      <c r="BE1469" s="154"/>
      <c r="BF1469" s="154"/>
      <c r="BG1469" s="154"/>
      <c r="BH1469" s="154"/>
      <c r="BI1469" s="154"/>
      <c r="BJ1469" s="154"/>
      <c r="BK1469" s="154"/>
      <c r="BL1469" s="154"/>
      <c r="BM1469" s="154"/>
      <c r="BN1469" s="154"/>
      <c r="BO1469" s="154"/>
      <c r="BP1469" s="154"/>
      <c r="BQ1469" s="154"/>
      <c r="BR1469" s="154"/>
      <c r="BS1469" s="154"/>
      <c r="BT1469" s="154"/>
      <c r="BU1469" s="154"/>
      <c r="BV1469" s="154"/>
    </row>
    <row r="1470" spans="1:74" x14ac:dyDescent="0.25">
      <c r="A1470" s="154"/>
      <c r="B1470" s="154"/>
      <c r="C1470" s="154"/>
      <c r="D1470" s="154"/>
      <c r="E1470" s="154"/>
      <c r="F1470" s="154"/>
      <c r="G1470" s="154"/>
      <c r="H1470" s="154"/>
      <c r="I1470" s="154"/>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AN1470" s="154"/>
      <c r="AO1470" s="154"/>
      <c r="AP1470" s="154"/>
      <c r="AQ1470" s="154"/>
      <c r="AR1470" s="154"/>
      <c r="AS1470" s="154"/>
      <c r="AT1470" s="154"/>
      <c r="AU1470" s="154"/>
      <c r="AV1470" s="154"/>
      <c r="AW1470" s="154"/>
      <c r="AX1470" s="154"/>
      <c r="AY1470" s="154"/>
      <c r="AZ1470" s="154"/>
      <c r="BA1470" s="154"/>
      <c r="BB1470" s="154"/>
      <c r="BC1470" s="154"/>
      <c r="BD1470" s="154"/>
      <c r="BE1470" s="154"/>
      <c r="BF1470" s="154"/>
      <c r="BG1470" s="154"/>
      <c r="BH1470" s="154"/>
      <c r="BI1470" s="154"/>
      <c r="BJ1470" s="154"/>
      <c r="BK1470" s="154"/>
      <c r="BL1470" s="154"/>
      <c r="BM1470" s="154"/>
      <c r="BN1470" s="154"/>
      <c r="BO1470" s="154"/>
      <c r="BP1470" s="154"/>
      <c r="BQ1470" s="154"/>
      <c r="BR1470" s="154"/>
      <c r="BS1470" s="154"/>
      <c r="BT1470" s="154"/>
      <c r="BU1470" s="154"/>
      <c r="BV1470" s="154"/>
    </row>
    <row r="1471" spans="1:74" x14ac:dyDescent="0.25">
      <c r="A1471" s="154"/>
      <c r="B1471" s="154"/>
      <c r="C1471" s="154"/>
      <c r="D1471" s="154"/>
      <c r="E1471" s="154"/>
      <c r="F1471" s="154"/>
      <c r="G1471" s="154"/>
      <c r="H1471" s="154"/>
      <c r="I1471" s="154"/>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AN1471" s="154"/>
      <c r="AO1471" s="154"/>
      <c r="AP1471" s="154"/>
      <c r="AQ1471" s="154"/>
      <c r="AR1471" s="154"/>
      <c r="AS1471" s="154"/>
      <c r="AT1471" s="154"/>
      <c r="AU1471" s="154"/>
      <c r="AV1471" s="154"/>
      <c r="AW1471" s="154"/>
      <c r="AX1471" s="154"/>
      <c r="AY1471" s="154"/>
      <c r="AZ1471" s="154"/>
      <c r="BA1471" s="154"/>
      <c r="BB1471" s="154"/>
      <c r="BC1471" s="154"/>
      <c r="BD1471" s="154"/>
      <c r="BE1471" s="154"/>
      <c r="BF1471" s="154"/>
      <c r="BG1471" s="154"/>
      <c r="BH1471" s="154"/>
      <c r="BI1471" s="154"/>
      <c r="BJ1471" s="154"/>
      <c r="BK1471" s="154"/>
      <c r="BL1471" s="154"/>
      <c r="BM1471" s="154"/>
      <c r="BN1471" s="154"/>
      <c r="BO1471" s="154"/>
      <c r="BP1471" s="154"/>
      <c r="BQ1471" s="154"/>
      <c r="BR1471" s="154"/>
      <c r="BS1471" s="154"/>
      <c r="BT1471" s="154"/>
      <c r="BU1471" s="154"/>
      <c r="BV1471" s="154"/>
    </row>
    <row r="1472" spans="1:74" x14ac:dyDescent="0.25">
      <c r="A1472" s="154"/>
      <c r="B1472" s="154"/>
      <c r="C1472" s="154"/>
      <c r="D1472" s="154"/>
      <c r="E1472" s="154"/>
      <c r="F1472" s="154"/>
      <c r="G1472" s="154"/>
      <c r="H1472" s="154"/>
      <c r="I1472" s="154"/>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AN1472" s="154"/>
      <c r="AO1472" s="154"/>
      <c r="AP1472" s="154"/>
      <c r="AQ1472" s="154"/>
      <c r="AR1472" s="154"/>
      <c r="AS1472" s="154"/>
      <c r="AT1472" s="154"/>
      <c r="AU1472" s="154"/>
      <c r="AV1472" s="154"/>
      <c r="AW1472" s="154"/>
      <c r="AX1472" s="154"/>
      <c r="AY1472" s="154"/>
      <c r="AZ1472" s="154"/>
      <c r="BA1472" s="154"/>
      <c r="BB1472" s="154"/>
      <c r="BC1472" s="154"/>
      <c r="BD1472" s="154"/>
      <c r="BE1472" s="154"/>
      <c r="BF1472" s="154"/>
      <c r="BG1472" s="154"/>
      <c r="BH1472" s="154"/>
      <c r="BI1472" s="154"/>
      <c r="BJ1472" s="154"/>
      <c r="BK1472" s="154"/>
      <c r="BL1472" s="154"/>
      <c r="BM1472" s="154"/>
      <c r="BN1472" s="154"/>
      <c r="BO1472" s="154"/>
      <c r="BP1472" s="154"/>
      <c r="BQ1472" s="154"/>
      <c r="BR1472" s="154"/>
      <c r="BS1472" s="154"/>
      <c r="BT1472" s="154"/>
      <c r="BU1472" s="154"/>
      <c r="BV1472" s="154"/>
    </row>
    <row r="1473" spans="1:74" x14ac:dyDescent="0.25">
      <c r="A1473" s="154"/>
      <c r="B1473" s="154"/>
      <c r="C1473" s="154"/>
      <c r="D1473" s="154"/>
      <c r="E1473" s="154"/>
      <c r="F1473" s="154"/>
      <c r="G1473" s="154"/>
      <c r="H1473" s="154"/>
      <c r="I1473" s="154"/>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AN1473" s="154"/>
      <c r="AO1473" s="154"/>
      <c r="AP1473" s="154"/>
      <c r="AQ1473" s="154"/>
      <c r="AR1473" s="154"/>
      <c r="AS1473" s="154"/>
      <c r="AT1473" s="154"/>
      <c r="AU1473" s="154"/>
      <c r="AV1473" s="154"/>
      <c r="AW1473" s="154"/>
      <c r="AX1473" s="154"/>
      <c r="AY1473" s="154"/>
      <c r="AZ1473" s="154"/>
      <c r="BA1473" s="154"/>
      <c r="BB1473" s="154"/>
      <c r="BC1473" s="154"/>
      <c r="BD1473" s="154"/>
      <c r="BE1473" s="154"/>
      <c r="BF1473" s="154"/>
      <c r="BG1473" s="154"/>
      <c r="BH1473" s="154"/>
      <c r="BI1473" s="154"/>
      <c r="BJ1473" s="154"/>
      <c r="BK1473" s="154"/>
      <c r="BL1473" s="154"/>
      <c r="BM1473" s="154"/>
      <c r="BN1473" s="154"/>
      <c r="BO1473" s="154"/>
      <c r="BP1473" s="154"/>
      <c r="BQ1473" s="154"/>
      <c r="BR1473" s="154"/>
      <c r="BS1473" s="154"/>
      <c r="BT1473" s="154"/>
      <c r="BU1473" s="154"/>
      <c r="BV1473" s="154"/>
    </row>
    <row r="1474" spans="1:74" x14ac:dyDescent="0.25">
      <c r="A1474" s="154"/>
      <c r="B1474" s="154"/>
      <c r="C1474" s="154"/>
      <c r="D1474" s="154"/>
      <c r="E1474" s="154"/>
      <c r="F1474" s="154"/>
      <c r="G1474" s="154"/>
      <c r="H1474" s="154"/>
      <c r="I1474" s="154"/>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AN1474" s="154"/>
      <c r="AO1474" s="154"/>
      <c r="AP1474" s="154"/>
      <c r="AQ1474" s="154"/>
      <c r="AR1474" s="154"/>
      <c r="AS1474" s="154"/>
      <c r="AT1474" s="154"/>
      <c r="AU1474" s="154"/>
      <c r="AV1474" s="154"/>
      <c r="AW1474" s="154"/>
      <c r="AX1474" s="154"/>
      <c r="AY1474" s="154"/>
      <c r="AZ1474" s="154"/>
      <c r="BA1474" s="154"/>
      <c r="BB1474" s="154"/>
      <c r="BC1474" s="154"/>
      <c r="BD1474" s="154"/>
      <c r="BE1474" s="154"/>
      <c r="BF1474" s="154"/>
      <c r="BG1474" s="154"/>
      <c r="BH1474" s="154"/>
      <c r="BI1474" s="154"/>
      <c r="BJ1474" s="154"/>
      <c r="BK1474" s="154"/>
      <c r="BL1474" s="154"/>
      <c r="BM1474" s="154"/>
      <c r="BN1474" s="154"/>
      <c r="BO1474" s="154"/>
      <c r="BP1474" s="154"/>
      <c r="BQ1474" s="154"/>
      <c r="BR1474" s="154"/>
      <c r="BS1474" s="154"/>
      <c r="BT1474" s="154"/>
      <c r="BU1474" s="154"/>
      <c r="BV1474" s="154"/>
    </row>
    <row r="1475" spans="1:74" x14ac:dyDescent="0.25">
      <c r="A1475" s="154"/>
      <c r="B1475" s="154"/>
      <c r="C1475" s="154"/>
      <c r="D1475" s="154"/>
      <c r="E1475" s="154"/>
      <c r="F1475" s="154"/>
      <c r="G1475" s="154"/>
      <c r="H1475" s="154"/>
      <c r="I1475" s="154"/>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AN1475" s="154"/>
      <c r="AO1475" s="154"/>
      <c r="AP1475" s="154"/>
      <c r="AQ1475" s="154"/>
      <c r="AR1475" s="154"/>
      <c r="AS1475" s="154"/>
      <c r="AT1475" s="154"/>
      <c r="AU1475" s="154"/>
      <c r="AV1475" s="154"/>
      <c r="AW1475" s="154"/>
      <c r="AX1475" s="154"/>
      <c r="AY1475" s="154"/>
      <c r="AZ1475" s="154"/>
      <c r="BA1475" s="154"/>
      <c r="BB1475" s="154"/>
      <c r="BC1475" s="154"/>
      <c r="BD1475" s="154"/>
      <c r="BE1475" s="154"/>
      <c r="BF1475" s="154"/>
      <c r="BG1475" s="154"/>
      <c r="BH1475" s="154"/>
      <c r="BI1475" s="154"/>
      <c r="BJ1475" s="154"/>
      <c r="BK1475" s="154"/>
      <c r="BL1475" s="154"/>
      <c r="BM1475" s="154"/>
      <c r="BN1475" s="154"/>
      <c r="BO1475" s="154"/>
      <c r="BP1475" s="154"/>
      <c r="BQ1475" s="154"/>
      <c r="BR1475" s="154"/>
      <c r="BS1475" s="154"/>
      <c r="BT1475" s="154"/>
      <c r="BU1475" s="154"/>
      <c r="BV1475" s="154"/>
    </row>
    <row r="1476" spans="1:74" x14ac:dyDescent="0.25">
      <c r="A1476" s="154"/>
      <c r="B1476" s="154"/>
      <c r="C1476" s="154"/>
      <c r="D1476" s="154"/>
      <c r="E1476" s="154"/>
      <c r="F1476" s="154"/>
      <c r="G1476" s="154"/>
      <c r="H1476" s="154"/>
      <c r="I1476" s="154"/>
      <c r="J1476" s="154"/>
      <c r="K1476" s="154"/>
      <c r="L1476" s="154"/>
      <c r="M1476" s="154"/>
      <c r="N1476" s="154"/>
      <c r="O1476" s="154"/>
      <c r="P1476" s="154"/>
      <c r="Q1476" s="154"/>
      <c r="R1476" s="154"/>
      <c r="S1476" s="154"/>
      <c r="T1476" s="154"/>
      <c r="U1476" s="154"/>
      <c r="V1476" s="154"/>
      <c r="W1476" s="154"/>
      <c r="X1476" s="154"/>
      <c r="Y1476" s="154"/>
      <c r="Z1476" s="154"/>
      <c r="AA1476" s="154"/>
      <c r="AB1476" s="154"/>
      <c r="AC1476" s="154"/>
      <c r="AD1476" s="154"/>
      <c r="AE1476" s="154"/>
      <c r="AF1476" s="154"/>
      <c r="AG1476" s="154"/>
      <c r="AH1476" s="154"/>
      <c r="AI1476" s="154"/>
      <c r="AJ1476" s="154"/>
      <c r="AK1476" s="154"/>
      <c r="AL1476" s="154"/>
      <c r="AM1476" s="154"/>
      <c r="AN1476" s="154"/>
      <c r="AO1476" s="154"/>
      <c r="AP1476" s="154"/>
      <c r="AQ1476" s="154"/>
      <c r="AR1476" s="154"/>
      <c r="AS1476" s="154"/>
      <c r="AT1476" s="154"/>
      <c r="AU1476" s="154"/>
      <c r="AV1476" s="154"/>
      <c r="AW1476" s="154"/>
      <c r="AX1476" s="154"/>
      <c r="AY1476" s="154"/>
      <c r="AZ1476" s="154"/>
      <c r="BA1476" s="154"/>
      <c r="BB1476" s="154"/>
      <c r="BC1476" s="154"/>
      <c r="BD1476" s="154"/>
      <c r="BE1476" s="154"/>
      <c r="BF1476" s="154"/>
      <c r="BG1476" s="154"/>
      <c r="BH1476" s="154"/>
      <c r="BI1476" s="154"/>
      <c r="BJ1476" s="154"/>
      <c r="BK1476" s="154"/>
      <c r="BL1476" s="154"/>
      <c r="BM1476" s="154"/>
      <c r="BN1476" s="154"/>
      <c r="BO1476" s="154"/>
      <c r="BP1476" s="154"/>
      <c r="BQ1476" s="154"/>
      <c r="BR1476" s="154"/>
      <c r="BS1476" s="154"/>
      <c r="BT1476" s="154"/>
      <c r="BU1476" s="154"/>
      <c r="BV1476" s="154"/>
    </row>
    <row r="1477" spans="1:74" x14ac:dyDescent="0.25">
      <c r="A1477" s="154"/>
      <c r="B1477" s="154"/>
      <c r="C1477" s="154"/>
      <c r="D1477" s="154"/>
      <c r="E1477" s="154"/>
      <c r="F1477" s="154"/>
      <c r="G1477" s="154"/>
      <c r="H1477" s="154"/>
      <c r="I1477" s="154"/>
      <c r="J1477" s="154"/>
      <c r="K1477" s="154"/>
      <c r="L1477" s="154"/>
      <c r="M1477" s="154"/>
      <c r="N1477" s="154"/>
      <c r="O1477" s="154"/>
      <c r="P1477" s="154"/>
      <c r="Q1477" s="154"/>
      <c r="R1477" s="154"/>
      <c r="S1477" s="154"/>
      <c r="T1477" s="154"/>
      <c r="U1477" s="154"/>
      <c r="V1477" s="154"/>
      <c r="W1477" s="154"/>
      <c r="X1477" s="154"/>
      <c r="Y1477" s="154"/>
      <c r="Z1477" s="154"/>
      <c r="AA1477" s="154"/>
      <c r="AB1477" s="154"/>
      <c r="AC1477" s="154"/>
      <c r="AD1477" s="154"/>
      <c r="AE1477" s="154"/>
      <c r="AF1477" s="154"/>
      <c r="AG1477" s="154"/>
      <c r="AH1477" s="154"/>
      <c r="AI1477" s="154"/>
      <c r="AJ1477" s="154"/>
      <c r="AK1477" s="154"/>
      <c r="AL1477" s="154"/>
      <c r="AM1477" s="154"/>
      <c r="AN1477" s="154"/>
      <c r="AO1477" s="154"/>
      <c r="AP1477" s="154"/>
      <c r="AQ1477" s="154"/>
      <c r="AR1477" s="154"/>
      <c r="AS1477" s="154"/>
      <c r="AT1477" s="154"/>
      <c r="AU1477" s="154"/>
      <c r="AV1477" s="154"/>
      <c r="AW1477" s="154"/>
      <c r="AX1477" s="154"/>
      <c r="AY1477" s="154"/>
      <c r="AZ1477" s="154"/>
      <c r="BA1477" s="154"/>
      <c r="BB1477" s="154"/>
      <c r="BC1477" s="154"/>
      <c r="BD1477" s="154"/>
      <c r="BE1477" s="154"/>
      <c r="BF1477" s="154"/>
      <c r="BG1477" s="154"/>
      <c r="BH1477" s="154"/>
      <c r="BI1477" s="154"/>
      <c r="BJ1477" s="154"/>
      <c r="BK1477" s="154"/>
      <c r="BL1477" s="154"/>
      <c r="BM1477" s="154"/>
      <c r="BN1477" s="154"/>
      <c r="BO1477" s="154"/>
      <c r="BP1477" s="154"/>
      <c r="BQ1477" s="154"/>
      <c r="BR1477" s="154"/>
      <c r="BS1477" s="154"/>
      <c r="BT1477" s="154"/>
      <c r="BU1477" s="154"/>
      <c r="BV1477" s="154"/>
    </row>
    <row r="1478" spans="1:74" x14ac:dyDescent="0.25">
      <c r="A1478" s="154"/>
      <c r="B1478" s="154"/>
      <c r="C1478" s="154"/>
      <c r="D1478" s="154"/>
      <c r="E1478" s="154"/>
      <c r="F1478" s="154"/>
      <c r="G1478" s="154"/>
      <c r="H1478" s="154"/>
      <c r="I1478" s="154"/>
      <c r="J1478" s="154"/>
      <c r="K1478" s="154"/>
      <c r="L1478" s="154"/>
      <c r="M1478" s="154"/>
      <c r="N1478" s="154"/>
      <c r="O1478" s="154"/>
      <c r="P1478" s="154"/>
      <c r="Q1478" s="154"/>
      <c r="R1478" s="154"/>
      <c r="S1478" s="154"/>
      <c r="T1478" s="154"/>
      <c r="U1478" s="154"/>
      <c r="V1478" s="154"/>
      <c r="W1478" s="154"/>
      <c r="X1478" s="154"/>
      <c r="Y1478" s="154"/>
      <c r="Z1478" s="154"/>
      <c r="AA1478" s="154"/>
      <c r="AB1478" s="154"/>
      <c r="AC1478" s="154"/>
      <c r="AD1478" s="154"/>
      <c r="AE1478" s="154"/>
      <c r="AF1478" s="154"/>
      <c r="AG1478" s="154"/>
      <c r="AH1478" s="154"/>
      <c r="AI1478" s="154"/>
      <c r="AJ1478" s="154"/>
      <c r="AK1478" s="154"/>
      <c r="AL1478" s="154"/>
      <c r="AM1478" s="154"/>
      <c r="AN1478" s="154"/>
      <c r="AO1478" s="154"/>
      <c r="AP1478" s="154"/>
      <c r="AQ1478" s="154"/>
      <c r="AR1478" s="154"/>
      <c r="AS1478" s="154"/>
      <c r="AT1478" s="154"/>
      <c r="AU1478" s="154"/>
      <c r="AV1478" s="154"/>
      <c r="AW1478" s="154"/>
      <c r="AX1478" s="154"/>
      <c r="AY1478" s="154"/>
      <c r="AZ1478" s="154"/>
      <c r="BA1478" s="154"/>
      <c r="BB1478" s="154"/>
      <c r="BC1478" s="154"/>
      <c r="BD1478" s="154"/>
      <c r="BE1478" s="154"/>
      <c r="BF1478" s="154"/>
      <c r="BG1478" s="154"/>
      <c r="BH1478" s="154"/>
      <c r="BI1478" s="154"/>
      <c r="BJ1478" s="154"/>
      <c r="BK1478" s="154"/>
      <c r="BL1478" s="154"/>
      <c r="BM1478" s="154"/>
      <c r="BN1478" s="154"/>
      <c r="BO1478" s="154"/>
      <c r="BP1478" s="154"/>
      <c r="BQ1478" s="154"/>
      <c r="BR1478" s="154"/>
      <c r="BS1478" s="154"/>
      <c r="BT1478" s="154"/>
      <c r="BU1478" s="154"/>
      <c r="BV1478" s="154"/>
    </row>
    <row r="1479" spans="1:74" x14ac:dyDescent="0.25">
      <c r="A1479" s="154"/>
      <c r="B1479" s="154"/>
      <c r="C1479" s="154"/>
      <c r="D1479" s="154"/>
      <c r="E1479" s="154"/>
      <c r="F1479" s="154"/>
      <c r="G1479" s="154"/>
      <c r="H1479" s="154"/>
      <c r="I1479" s="154"/>
      <c r="J1479" s="154"/>
      <c r="K1479" s="154"/>
      <c r="L1479" s="154"/>
      <c r="M1479" s="154"/>
      <c r="N1479" s="154"/>
      <c r="O1479" s="154"/>
      <c r="P1479" s="154"/>
      <c r="Q1479" s="154"/>
      <c r="R1479" s="154"/>
      <c r="S1479" s="154"/>
      <c r="T1479" s="154"/>
      <c r="U1479" s="154"/>
      <c r="V1479" s="154"/>
      <c r="W1479" s="154"/>
      <c r="X1479" s="154"/>
      <c r="Y1479" s="154"/>
      <c r="Z1479" s="154"/>
      <c r="AA1479" s="154"/>
      <c r="AB1479" s="154"/>
      <c r="AC1479" s="154"/>
      <c r="AD1479" s="154"/>
      <c r="AE1479" s="154"/>
      <c r="AF1479" s="154"/>
      <c r="AG1479" s="154"/>
      <c r="AH1479" s="154"/>
      <c r="AI1479" s="154"/>
      <c r="AJ1479" s="154"/>
      <c r="AK1479" s="154"/>
      <c r="AL1479" s="154"/>
      <c r="AM1479" s="154"/>
      <c r="AN1479" s="154"/>
      <c r="AO1479" s="154"/>
      <c r="AP1479" s="154"/>
      <c r="AQ1479" s="154"/>
      <c r="AR1479" s="154"/>
      <c r="AS1479" s="154"/>
      <c r="AT1479" s="154"/>
      <c r="AU1479" s="154"/>
      <c r="AV1479" s="154"/>
      <c r="AW1479" s="154"/>
      <c r="AX1479" s="154"/>
      <c r="AY1479" s="154"/>
      <c r="AZ1479" s="154"/>
      <c r="BA1479" s="154"/>
      <c r="BB1479" s="154"/>
      <c r="BC1479" s="154"/>
      <c r="BD1479" s="154"/>
      <c r="BE1479" s="154"/>
      <c r="BF1479" s="154"/>
      <c r="BG1479" s="154"/>
      <c r="BH1479" s="154"/>
      <c r="BI1479" s="154"/>
      <c r="BJ1479" s="154"/>
      <c r="BK1479" s="154"/>
      <c r="BL1479" s="154"/>
      <c r="BM1479" s="154"/>
      <c r="BN1479" s="154"/>
      <c r="BO1479" s="154"/>
      <c r="BP1479" s="154"/>
      <c r="BQ1479" s="154"/>
      <c r="BR1479" s="154"/>
      <c r="BS1479" s="154"/>
      <c r="BT1479" s="154"/>
      <c r="BU1479" s="154"/>
      <c r="BV1479" s="154"/>
    </row>
    <row r="1480" spans="1:74" x14ac:dyDescent="0.25">
      <c r="A1480" s="154"/>
      <c r="B1480" s="154"/>
      <c r="C1480" s="154"/>
      <c r="D1480" s="154"/>
      <c r="E1480" s="154"/>
      <c r="F1480" s="154"/>
      <c r="G1480" s="154"/>
      <c r="H1480" s="154"/>
      <c r="I1480" s="154"/>
      <c r="J1480" s="154"/>
      <c r="K1480" s="154"/>
      <c r="L1480" s="154"/>
      <c r="M1480" s="154"/>
      <c r="N1480" s="154"/>
      <c r="O1480" s="154"/>
      <c r="P1480" s="154"/>
      <c r="Q1480" s="154"/>
      <c r="R1480" s="154"/>
      <c r="S1480" s="154"/>
      <c r="T1480" s="154"/>
      <c r="U1480" s="154"/>
      <c r="V1480" s="154"/>
      <c r="W1480" s="154"/>
      <c r="X1480" s="154"/>
      <c r="Y1480" s="154"/>
      <c r="Z1480" s="154"/>
      <c r="AA1480" s="154"/>
      <c r="AB1480" s="154"/>
      <c r="AC1480" s="154"/>
      <c r="AD1480" s="154"/>
      <c r="AE1480" s="154"/>
      <c r="AF1480" s="154"/>
      <c r="AG1480" s="154"/>
      <c r="AH1480" s="154"/>
      <c r="AI1480" s="154"/>
      <c r="AJ1480" s="154"/>
      <c r="AK1480" s="154"/>
      <c r="AL1480" s="154"/>
      <c r="AM1480" s="154"/>
      <c r="AN1480" s="154"/>
      <c r="AO1480" s="154"/>
      <c r="AP1480" s="154"/>
      <c r="AQ1480" s="154"/>
      <c r="AR1480" s="154"/>
      <c r="AS1480" s="154"/>
      <c r="AT1480" s="154"/>
      <c r="AU1480" s="154"/>
      <c r="AV1480" s="154"/>
      <c r="AW1480" s="154"/>
      <c r="AX1480" s="154"/>
      <c r="AY1480" s="154"/>
      <c r="AZ1480" s="154"/>
      <c r="BA1480" s="154"/>
      <c r="BB1480" s="154"/>
      <c r="BC1480" s="154"/>
      <c r="BD1480" s="154"/>
      <c r="BE1480" s="154"/>
      <c r="BF1480" s="154"/>
      <c r="BG1480" s="154"/>
      <c r="BH1480" s="154"/>
      <c r="BI1480" s="154"/>
      <c r="BJ1480" s="154"/>
      <c r="BK1480" s="154"/>
      <c r="BL1480" s="154"/>
      <c r="BM1480" s="154"/>
      <c r="BN1480" s="154"/>
      <c r="BO1480" s="154"/>
      <c r="BP1480" s="154"/>
      <c r="BQ1480" s="154"/>
      <c r="BR1480" s="154"/>
      <c r="BS1480" s="154"/>
      <c r="BT1480" s="154"/>
      <c r="BU1480" s="154"/>
      <c r="BV1480" s="154"/>
    </row>
    <row r="1481" spans="1:74" x14ac:dyDescent="0.25">
      <c r="A1481" s="154"/>
      <c r="B1481" s="154"/>
      <c r="C1481" s="154"/>
      <c r="D1481" s="154"/>
      <c r="E1481" s="154"/>
      <c r="F1481" s="154"/>
      <c r="G1481" s="154"/>
      <c r="H1481" s="154"/>
      <c r="I1481" s="154"/>
      <c r="J1481" s="154"/>
      <c r="K1481" s="154"/>
      <c r="L1481" s="154"/>
      <c r="M1481" s="154"/>
      <c r="N1481" s="154"/>
      <c r="O1481" s="154"/>
      <c r="P1481" s="154"/>
      <c r="Q1481" s="154"/>
      <c r="R1481" s="154"/>
      <c r="S1481" s="154"/>
      <c r="T1481" s="154"/>
      <c r="U1481" s="154"/>
      <c r="V1481" s="154"/>
      <c r="W1481" s="154"/>
      <c r="X1481" s="154"/>
      <c r="Y1481" s="154"/>
      <c r="Z1481" s="154"/>
      <c r="AA1481" s="154"/>
      <c r="AB1481" s="154"/>
      <c r="AC1481" s="154"/>
      <c r="AD1481" s="154"/>
      <c r="AE1481" s="154"/>
      <c r="AF1481" s="154"/>
      <c r="AG1481" s="154"/>
      <c r="AH1481" s="154"/>
      <c r="AI1481" s="154"/>
      <c r="AJ1481" s="154"/>
      <c r="AK1481" s="154"/>
      <c r="AL1481" s="154"/>
      <c r="AM1481" s="154"/>
      <c r="AN1481" s="154"/>
      <c r="AO1481" s="154"/>
      <c r="AP1481" s="154"/>
      <c r="AQ1481" s="154"/>
      <c r="AR1481" s="154"/>
      <c r="AS1481" s="154"/>
      <c r="AT1481" s="154"/>
      <c r="AU1481" s="154"/>
      <c r="AV1481" s="154"/>
      <c r="AW1481" s="154"/>
      <c r="AX1481" s="154"/>
      <c r="AY1481" s="154"/>
      <c r="AZ1481" s="154"/>
      <c r="BA1481" s="154"/>
      <c r="BB1481" s="154"/>
      <c r="BC1481" s="154"/>
      <c r="BD1481" s="154"/>
      <c r="BE1481" s="154"/>
      <c r="BF1481" s="154"/>
      <c r="BG1481" s="154"/>
      <c r="BH1481" s="154"/>
      <c r="BI1481" s="154"/>
      <c r="BJ1481" s="154"/>
      <c r="BK1481" s="154"/>
      <c r="BL1481" s="154"/>
      <c r="BM1481" s="154"/>
      <c r="BN1481" s="154"/>
      <c r="BO1481" s="154"/>
      <c r="BP1481" s="154"/>
      <c r="BQ1481" s="154"/>
      <c r="BR1481" s="154"/>
      <c r="BS1481" s="154"/>
      <c r="BT1481" s="154"/>
      <c r="BU1481" s="154"/>
      <c r="BV1481" s="154"/>
    </row>
    <row r="1482" spans="1:74" x14ac:dyDescent="0.25">
      <c r="A1482" s="154"/>
      <c r="B1482" s="154"/>
      <c r="C1482" s="154"/>
      <c r="D1482" s="154"/>
      <c r="E1482" s="154"/>
      <c r="F1482" s="154"/>
      <c r="G1482" s="154"/>
      <c r="H1482" s="154"/>
      <c r="I1482" s="154"/>
      <c r="J1482" s="154"/>
      <c r="K1482" s="154"/>
      <c r="L1482" s="154"/>
      <c r="M1482" s="154"/>
      <c r="N1482" s="154"/>
      <c r="O1482" s="154"/>
      <c r="P1482" s="154"/>
      <c r="Q1482" s="154"/>
      <c r="R1482" s="154"/>
      <c r="S1482" s="154"/>
      <c r="T1482" s="154"/>
      <c r="U1482" s="154"/>
      <c r="V1482" s="154"/>
      <c r="W1482" s="154"/>
      <c r="X1482" s="154"/>
      <c r="Y1482" s="154"/>
      <c r="Z1482" s="154"/>
      <c r="AA1482" s="154"/>
      <c r="AB1482" s="154"/>
      <c r="AC1482" s="154"/>
      <c r="AD1482" s="154"/>
      <c r="AE1482" s="154"/>
      <c r="AF1482" s="154"/>
      <c r="AG1482" s="154"/>
      <c r="AH1482" s="154"/>
      <c r="AI1482" s="154"/>
      <c r="AJ1482" s="154"/>
      <c r="AK1482" s="154"/>
      <c r="AL1482" s="154"/>
      <c r="AM1482" s="154"/>
      <c r="AN1482" s="154"/>
      <c r="AO1482" s="154"/>
      <c r="AP1482" s="154"/>
      <c r="AQ1482" s="154"/>
      <c r="AR1482" s="154"/>
      <c r="AS1482" s="154"/>
      <c r="AT1482" s="154"/>
      <c r="AU1482" s="154"/>
      <c r="AV1482" s="154"/>
      <c r="AW1482" s="154"/>
      <c r="AX1482" s="154"/>
      <c r="AY1482" s="154"/>
      <c r="AZ1482" s="154"/>
      <c r="BA1482" s="154"/>
      <c r="BB1482" s="154"/>
      <c r="BC1482" s="154"/>
      <c r="BD1482" s="154"/>
      <c r="BE1482" s="154"/>
      <c r="BF1482" s="154"/>
      <c r="BG1482" s="154"/>
      <c r="BH1482" s="154"/>
      <c r="BI1482" s="154"/>
      <c r="BJ1482" s="154"/>
      <c r="BK1482" s="154"/>
      <c r="BL1482" s="154"/>
      <c r="BM1482" s="154"/>
      <c r="BN1482" s="154"/>
      <c r="BO1482" s="154"/>
      <c r="BP1482" s="154"/>
      <c r="BQ1482" s="154"/>
      <c r="BR1482" s="154"/>
      <c r="BS1482" s="154"/>
      <c r="BT1482" s="154"/>
      <c r="BU1482" s="154"/>
      <c r="BV1482" s="154"/>
    </row>
    <row r="1483" spans="1:74" x14ac:dyDescent="0.25">
      <c r="A1483" s="154"/>
      <c r="B1483" s="154"/>
      <c r="C1483" s="154"/>
      <c r="D1483" s="154"/>
      <c r="E1483" s="154"/>
      <c r="F1483" s="154"/>
      <c r="G1483" s="154"/>
      <c r="H1483" s="154"/>
      <c r="I1483" s="154"/>
      <c r="J1483" s="154"/>
      <c r="K1483" s="154"/>
      <c r="L1483" s="154"/>
      <c r="M1483" s="154"/>
      <c r="N1483" s="154"/>
      <c r="O1483" s="154"/>
      <c r="P1483" s="154"/>
      <c r="Q1483" s="154"/>
      <c r="R1483" s="154"/>
      <c r="S1483" s="154"/>
      <c r="T1483" s="154"/>
      <c r="U1483" s="154"/>
      <c r="V1483" s="154"/>
      <c r="W1483" s="154"/>
      <c r="X1483" s="154"/>
      <c r="Y1483" s="154"/>
      <c r="Z1483" s="154"/>
      <c r="AA1483" s="154"/>
      <c r="AB1483" s="154"/>
      <c r="AC1483" s="154"/>
      <c r="AD1483" s="154"/>
      <c r="AE1483" s="154"/>
      <c r="AF1483" s="154"/>
      <c r="AG1483" s="154"/>
      <c r="AH1483" s="154"/>
      <c r="AI1483" s="154"/>
      <c r="AJ1483" s="154"/>
      <c r="AK1483" s="154"/>
      <c r="AL1483" s="154"/>
      <c r="AM1483" s="154"/>
      <c r="AN1483" s="154"/>
      <c r="AO1483" s="154"/>
      <c r="AP1483" s="154"/>
      <c r="AQ1483" s="154"/>
      <c r="AR1483" s="154"/>
      <c r="AS1483" s="154"/>
      <c r="AT1483" s="154"/>
      <c r="AU1483" s="154"/>
      <c r="AV1483" s="154"/>
      <c r="AW1483" s="154"/>
      <c r="AX1483" s="154"/>
      <c r="AY1483" s="154"/>
      <c r="AZ1483" s="154"/>
      <c r="BA1483" s="154"/>
      <c r="BB1483" s="154"/>
      <c r="BC1483" s="154"/>
      <c r="BD1483" s="154"/>
      <c r="BE1483" s="154"/>
      <c r="BF1483" s="154"/>
      <c r="BG1483" s="154"/>
      <c r="BH1483" s="154"/>
      <c r="BI1483" s="154"/>
      <c r="BJ1483" s="154"/>
      <c r="BK1483" s="154"/>
      <c r="BL1483" s="154"/>
      <c r="BM1483" s="154"/>
      <c r="BN1483" s="154"/>
      <c r="BO1483" s="154"/>
      <c r="BP1483" s="154"/>
      <c r="BQ1483" s="154"/>
      <c r="BR1483" s="154"/>
      <c r="BS1483" s="154"/>
      <c r="BT1483" s="154"/>
      <c r="BU1483" s="154"/>
      <c r="BV1483" s="154"/>
    </row>
    <row r="1484" spans="1:74" x14ac:dyDescent="0.25">
      <c r="A1484" s="154"/>
      <c r="B1484" s="154"/>
      <c r="C1484" s="154"/>
      <c r="D1484" s="154"/>
      <c r="E1484" s="154"/>
      <c r="F1484" s="154"/>
      <c r="G1484" s="154"/>
      <c r="H1484" s="154"/>
      <c r="I1484" s="154"/>
      <c r="J1484" s="154"/>
      <c r="K1484" s="154"/>
      <c r="L1484" s="154"/>
      <c r="M1484" s="154"/>
      <c r="N1484" s="154"/>
      <c r="O1484" s="154"/>
      <c r="P1484" s="154"/>
      <c r="Q1484" s="154"/>
      <c r="R1484" s="154"/>
      <c r="S1484" s="154"/>
      <c r="T1484" s="154"/>
      <c r="U1484" s="154"/>
      <c r="V1484" s="154"/>
      <c r="W1484" s="154"/>
      <c r="X1484" s="154"/>
      <c r="Y1484" s="154"/>
      <c r="Z1484" s="154"/>
      <c r="AA1484" s="154"/>
      <c r="AB1484" s="154"/>
      <c r="AC1484" s="154"/>
      <c r="AD1484" s="154"/>
      <c r="AE1484" s="154"/>
      <c r="AF1484" s="154"/>
      <c r="AG1484" s="154"/>
      <c r="AH1484" s="154"/>
      <c r="AI1484" s="154"/>
      <c r="AJ1484" s="154"/>
      <c r="AK1484" s="154"/>
      <c r="AL1484" s="154"/>
      <c r="AM1484" s="154"/>
      <c r="AN1484" s="154"/>
      <c r="AO1484" s="154"/>
      <c r="AP1484" s="154"/>
      <c r="AQ1484" s="154"/>
      <c r="AR1484" s="154"/>
      <c r="AS1484" s="154"/>
      <c r="AT1484" s="154"/>
      <c r="AU1484" s="154"/>
      <c r="AV1484" s="154"/>
      <c r="AW1484" s="154"/>
      <c r="AX1484" s="154"/>
      <c r="AY1484" s="154"/>
      <c r="AZ1484" s="154"/>
      <c r="BA1484" s="154"/>
      <c r="BB1484" s="154"/>
      <c r="BC1484" s="154"/>
      <c r="BD1484" s="154"/>
      <c r="BE1484" s="154"/>
      <c r="BF1484" s="154"/>
      <c r="BG1484" s="154"/>
      <c r="BH1484" s="154"/>
      <c r="BI1484" s="154"/>
      <c r="BJ1484" s="154"/>
      <c r="BK1484" s="154"/>
      <c r="BL1484" s="154"/>
      <c r="BM1484" s="154"/>
      <c r="BN1484" s="154"/>
      <c r="BO1484" s="154"/>
      <c r="BP1484" s="154"/>
      <c r="BQ1484" s="154"/>
      <c r="BR1484" s="154"/>
      <c r="BS1484" s="154"/>
      <c r="BT1484" s="154"/>
      <c r="BU1484" s="154"/>
      <c r="BV1484" s="154"/>
    </row>
    <row r="1485" spans="1:74" x14ac:dyDescent="0.25">
      <c r="A1485" s="154"/>
      <c r="B1485" s="154"/>
      <c r="C1485" s="154"/>
      <c r="D1485" s="154"/>
      <c r="E1485" s="154"/>
      <c r="F1485" s="154"/>
      <c r="G1485" s="154"/>
      <c r="H1485" s="154"/>
      <c r="I1485" s="154"/>
      <c r="J1485" s="154"/>
      <c r="K1485" s="154"/>
      <c r="L1485" s="154"/>
      <c r="M1485" s="154"/>
      <c r="N1485" s="154"/>
      <c r="O1485" s="154"/>
      <c r="P1485" s="154"/>
      <c r="Q1485" s="154"/>
      <c r="R1485" s="154"/>
      <c r="S1485" s="154"/>
      <c r="T1485" s="154"/>
      <c r="U1485" s="154"/>
      <c r="V1485" s="154"/>
      <c r="W1485" s="154"/>
      <c r="X1485" s="154"/>
      <c r="Y1485" s="154"/>
      <c r="Z1485" s="154"/>
      <c r="AA1485" s="154"/>
      <c r="AB1485" s="154"/>
      <c r="AC1485" s="154"/>
      <c r="AD1485" s="154"/>
      <c r="AE1485" s="154"/>
      <c r="AF1485" s="154"/>
      <c r="AG1485" s="154"/>
      <c r="AH1485" s="154"/>
      <c r="AI1485" s="154"/>
      <c r="AJ1485" s="154"/>
      <c r="AK1485" s="154"/>
      <c r="AL1485" s="154"/>
      <c r="AM1485" s="154"/>
      <c r="AN1485" s="154"/>
      <c r="AO1485" s="154"/>
      <c r="AP1485" s="154"/>
      <c r="AQ1485" s="154"/>
      <c r="AR1485" s="154"/>
      <c r="AS1485" s="154"/>
      <c r="AT1485" s="154"/>
      <c r="AU1485" s="154"/>
      <c r="AV1485" s="154"/>
      <c r="AW1485" s="154"/>
      <c r="AX1485" s="154"/>
      <c r="AY1485" s="154"/>
      <c r="AZ1485" s="154"/>
      <c r="BA1485" s="154"/>
      <c r="BB1485" s="154"/>
      <c r="BC1485" s="154"/>
      <c r="BD1485" s="154"/>
      <c r="BE1485" s="154"/>
      <c r="BF1485" s="154"/>
      <c r="BG1485" s="154"/>
      <c r="BH1485" s="154"/>
      <c r="BI1485" s="154"/>
      <c r="BJ1485" s="154"/>
      <c r="BK1485" s="154"/>
      <c r="BL1485" s="154"/>
      <c r="BM1485" s="154"/>
      <c r="BN1485" s="154"/>
      <c r="BO1485" s="154"/>
      <c r="BP1485" s="154"/>
      <c r="BQ1485" s="154"/>
      <c r="BR1485" s="154"/>
      <c r="BS1485" s="154"/>
      <c r="BT1485" s="154"/>
      <c r="BU1485" s="154"/>
      <c r="BV1485" s="154"/>
    </row>
    <row r="1486" spans="1:74" x14ac:dyDescent="0.25">
      <c r="A1486" s="154"/>
      <c r="B1486" s="154"/>
      <c r="C1486" s="154"/>
      <c r="D1486" s="154"/>
      <c r="E1486" s="154"/>
      <c r="F1486" s="154"/>
      <c r="G1486" s="154"/>
      <c r="H1486" s="154"/>
      <c r="I1486" s="154"/>
      <c r="J1486" s="154"/>
      <c r="K1486" s="154"/>
      <c r="L1486" s="154"/>
      <c r="M1486" s="154"/>
      <c r="N1486" s="154"/>
      <c r="O1486" s="154"/>
      <c r="P1486" s="154"/>
      <c r="Q1486" s="154"/>
      <c r="R1486" s="154"/>
      <c r="S1486" s="154"/>
      <c r="T1486" s="154"/>
      <c r="U1486" s="154"/>
      <c r="V1486" s="154"/>
      <c r="W1486" s="154"/>
      <c r="X1486" s="154"/>
      <c r="Y1486" s="154"/>
      <c r="Z1486" s="154"/>
      <c r="AA1486" s="154"/>
      <c r="AB1486" s="154"/>
      <c r="AC1486" s="154"/>
      <c r="AD1486" s="154"/>
      <c r="AE1486" s="154"/>
      <c r="AF1486" s="154"/>
      <c r="AG1486" s="154"/>
      <c r="AH1486" s="154"/>
      <c r="AI1486" s="154"/>
      <c r="AJ1486" s="154"/>
      <c r="AK1486" s="154"/>
      <c r="AL1486" s="154"/>
      <c r="AM1486" s="154"/>
      <c r="AN1486" s="154"/>
      <c r="AO1486" s="154"/>
      <c r="AP1486" s="154"/>
      <c r="AQ1486" s="154"/>
      <c r="AR1486" s="154"/>
      <c r="AS1486" s="154"/>
      <c r="AT1486" s="154"/>
      <c r="AU1486" s="154"/>
      <c r="AV1486" s="154"/>
      <c r="AW1486" s="154"/>
      <c r="AX1486" s="154"/>
      <c r="AY1486" s="154"/>
      <c r="AZ1486" s="154"/>
      <c r="BA1486" s="154"/>
      <c r="BB1486" s="154"/>
      <c r="BC1486" s="154"/>
      <c r="BD1486" s="154"/>
      <c r="BE1486" s="154"/>
      <c r="BF1486" s="154"/>
      <c r="BG1486" s="154"/>
      <c r="BH1486" s="154"/>
      <c r="BI1486" s="154"/>
      <c r="BJ1486" s="154"/>
      <c r="BK1486" s="154"/>
      <c r="BL1486" s="154"/>
      <c r="BM1486" s="154"/>
      <c r="BN1486" s="154"/>
      <c r="BO1486" s="154"/>
      <c r="BP1486" s="154"/>
      <c r="BQ1486" s="154"/>
      <c r="BR1486" s="154"/>
      <c r="BS1486" s="154"/>
      <c r="BT1486" s="154"/>
      <c r="BU1486" s="154"/>
      <c r="BV1486" s="154"/>
    </row>
    <row r="1487" spans="1:74" x14ac:dyDescent="0.25">
      <c r="A1487" s="154"/>
      <c r="B1487" s="154"/>
      <c r="C1487" s="154"/>
      <c r="D1487" s="154"/>
      <c r="E1487" s="154"/>
      <c r="F1487" s="154"/>
      <c r="G1487" s="154"/>
      <c r="H1487" s="154"/>
      <c r="I1487" s="154"/>
      <c r="J1487" s="154"/>
      <c r="K1487" s="154"/>
      <c r="L1487" s="154"/>
      <c r="M1487" s="154"/>
      <c r="N1487" s="154"/>
      <c r="O1487" s="154"/>
      <c r="P1487" s="154"/>
      <c r="Q1487" s="154"/>
      <c r="R1487" s="154"/>
      <c r="S1487" s="154"/>
      <c r="T1487" s="154"/>
      <c r="U1487" s="154"/>
      <c r="V1487" s="154"/>
      <c r="W1487" s="154"/>
      <c r="X1487" s="154"/>
      <c r="Y1487" s="154"/>
      <c r="Z1487" s="154"/>
      <c r="AA1487" s="154"/>
      <c r="AB1487" s="154"/>
      <c r="AC1487" s="154"/>
      <c r="AD1487" s="154"/>
      <c r="AE1487" s="154"/>
      <c r="AF1487" s="154"/>
      <c r="AG1487" s="154"/>
      <c r="AH1487" s="154"/>
      <c r="AI1487" s="154"/>
      <c r="AJ1487" s="154"/>
      <c r="AK1487" s="154"/>
      <c r="AL1487" s="154"/>
      <c r="AM1487" s="154"/>
      <c r="AN1487" s="154"/>
      <c r="AO1487" s="154"/>
      <c r="AP1487" s="154"/>
      <c r="AQ1487" s="154"/>
      <c r="AR1487" s="154"/>
      <c r="AS1487" s="154"/>
      <c r="AT1487" s="154"/>
      <c r="AU1487" s="154"/>
      <c r="AV1487" s="154"/>
      <c r="AW1487" s="154"/>
      <c r="AX1487" s="154"/>
      <c r="AY1487" s="154"/>
      <c r="AZ1487" s="154"/>
      <c r="BA1487" s="154"/>
      <c r="BB1487" s="154"/>
      <c r="BC1487" s="154"/>
      <c r="BD1487" s="154"/>
      <c r="BE1487" s="154"/>
      <c r="BF1487" s="154"/>
      <c r="BG1487" s="154"/>
      <c r="BH1487" s="154"/>
      <c r="BI1487" s="154"/>
      <c r="BJ1487" s="154"/>
      <c r="BK1487" s="154"/>
      <c r="BL1487" s="154"/>
      <c r="BM1487" s="154"/>
      <c r="BN1487" s="154"/>
      <c r="BO1487" s="154"/>
      <c r="BP1487" s="154"/>
      <c r="BQ1487" s="154"/>
      <c r="BR1487" s="154"/>
      <c r="BS1487" s="154"/>
      <c r="BT1487" s="154"/>
      <c r="BU1487" s="154"/>
      <c r="BV1487" s="154"/>
    </row>
    <row r="1488" spans="1:74" x14ac:dyDescent="0.25">
      <c r="A1488" s="154"/>
      <c r="B1488" s="154"/>
      <c r="C1488" s="154"/>
      <c r="D1488" s="154"/>
      <c r="E1488" s="154"/>
      <c r="F1488" s="154"/>
      <c r="G1488" s="154"/>
      <c r="H1488" s="154"/>
      <c r="I1488" s="154"/>
      <c r="J1488" s="154"/>
      <c r="K1488" s="154"/>
      <c r="L1488" s="154"/>
      <c r="M1488" s="154"/>
      <c r="N1488" s="154"/>
      <c r="O1488" s="154"/>
      <c r="P1488" s="154"/>
      <c r="Q1488" s="154"/>
      <c r="R1488" s="154"/>
      <c r="S1488" s="154"/>
      <c r="T1488" s="154"/>
      <c r="U1488" s="154"/>
      <c r="V1488" s="154"/>
      <c r="W1488" s="154"/>
      <c r="X1488" s="154"/>
      <c r="Y1488" s="154"/>
      <c r="Z1488" s="154"/>
      <c r="AA1488" s="154"/>
      <c r="AB1488" s="154"/>
      <c r="AC1488" s="154"/>
      <c r="AD1488" s="154"/>
      <c r="AE1488" s="154"/>
      <c r="AF1488" s="154"/>
      <c r="AG1488" s="154"/>
      <c r="AH1488" s="154"/>
      <c r="AI1488" s="154"/>
      <c r="AJ1488" s="154"/>
      <c r="AK1488" s="154"/>
      <c r="AL1488" s="154"/>
      <c r="AM1488" s="154"/>
      <c r="AN1488" s="154"/>
      <c r="AO1488" s="154"/>
      <c r="AP1488" s="154"/>
      <c r="AQ1488" s="154"/>
      <c r="AR1488" s="154"/>
      <c r="AS1488" s="154"/>
      <c r="AT1488" s="154"/>
      <c r="AU1488" s="154"/>
      <c r="AV1488" s="154"/>
      <c r="AW1488" s="154"/>
      <c r="AX1488" s="154"/>
      <c r="AY1488" s="154"/>
      <c r="AZ1488" s="154"/>
      <c r="BA1488" s="154"/>
      <c r="BB1488" s="154"/>
      <c r="BC1488" s="154"/>
      <c r="BD1488" s="154"/>
      <c r="BE1488" s="154"/>
      <c r="BF1488" s="154"/>
      <c r="BG1488" s="154"/>
      <c r="BH1488" s="154"/>
      <c r="BI1488" s="154"/>
      <c r="BJ1488" s="154"/>
      <c r="BK1488" s="154"/>
      <c r="BL1488" s="154"/>
      <c r="BM1488" s="154"/>
      <c r="BN1488" s="154"/>
      <c r="BO1488" s="154"/>
      <c r="BP1488" s="154"/>
      <c r="BQ1488" s="154"/>
      <c r="BR1488" s="154"/>
      <c r="BS1488" s="154"/>
      <c r="BT1488" s="154"/>
      <c r="BU1488" s="154"/>
      <c r="BV1488" s="154"/>
    </row>
    <row r="1489" spans="1:74" x14ac:dyDescent="0.25">
      <c r="A1489" s="154"/>
      <c r="B1489" s="154"/>
      <c r="C1489" s="154"/>
      <c r="D1489" s="154"/>
      <c r="E1489" s="154"/>
      <c r="F1489" s="154"/>
      <c r="G1489" s="154"/>
      <c r="H1489" s="154"/>
      <c r="I1489" s="154"/>
      <c r="J1489" s="154"/>
      <c r="K1489" s="154"/>
      <c r="L1489" s="154"/>
      <c r="M1489" s="154"/>
      <c r="N1489" s="154"/>
      <c r="O1489" s="154"/>
      <c r="P1489" s="154"/>
      <c r="Q1489" s="154"/>
      <c r="R1489" s="154"/>
      <c r="S1489" s="154"/>
      <c r="T1489" s="154"/>
      <c r="U1489" s="154"/>
      <c r="V1489" s="154"/>
      <c r="W1489" s="154"/>
      <c r="X1489" s="154"/>
      <c r="Y1489" s="154"/>
      <c r="Z1489" s="154"/>
      <c r="AA1489" s="154"/>
      <c r="AB1489" s="154"/>
      <c r="AC1489" s="154"/>
      <c r="AD1489" s="154"/>
      <c r="AE1489" s="154"/>
      <c r="AF1489" s="154"/>
      <c r="AG1489" s="154"/>
      <c r="AH1489" s="154"/>
      <c r="AI1489" s="154"/>
      <c r="AJ1489" s="154"/>
      <c r="AK1489" s="154"/>
      <c r="AL1489" s="154"/>
      <c r="AM1489" s="154"/>
      <c r="AN1489" s="154"/>
      <c r="AO1489" s="154"/>
      <c r="AP1489" s="154"/>
      <c r="AQ1489" s="154"/>
      <c r="AR1489" s="154"/>
      <c r="AS1489" s="154"/>
      <c r="AT1489" s="154"/>
      <c r="AU1489" s="154"/>
      <c r="AV1489" s="154"/>
      <c r="AW1489" s="154"/>
      <c r="AX1489" s="154"/>
      <c r="AY1489" s="154"/>
      <c r="AZ1489" s="154"/>
      <c r="BA1489" s="154"/>
      <c r="BB1489" s="154"/>
      <c r="BC1489" s="154"/>
      <c r="BD1489" s="154"/>
      <c r="BE1489" s="154"/>
      <c r="BF1489" s="154"/>
      <c r="BG1489" s="154"/>
      <c r="BH1489" s="154"/>
      <c r="BI1489" s="154"/>
      <c r="BJ1489" s="154"/>
      <c r="BK1489" s="154"/>
      <c r="BL1489" s="154"/>
      <c r="BM1489" s="154"/>
      <c r="BN1489" s="154"/>
      <c r="BO1489" s="154"/>
      <c r="BP1489" s="154"/>
      <c r="BQ1489" s="154"/>
      <c r="BR1489" s="154"/>
      <c r="BS1489" s="154"/>
      <c r="BT1489" s="154"/>
      <c r="BU1489" s="154"/>
      <c r="BV1489" s="154"/>
    </row>
    <row r="1490" spans="1:74" x14ac:dyDescent="0.25">
      <c r="A1490" s="154"/>
      <c r="B1490" s="154"/>
      <c r="C1490" s="154"/>
      <c r="D1490" s="154"/>
      <c r="E1490" s="154"/>
      <c r="F1490" s="154"/>
      <c r="G1490" s="154"/>
      <c r="H1490" s="154"/>
      <c r="I1490" s="154"/>
      <c r="J1490" s="154"/>
      <c r="K1490" s="154"/>
      <c r="L1490" s="154"/>
      <c r="M1490" s="154"/>
      <c r="N1490" s="154"/>
      <c r="O1490" s="154"/>
      <c r="P1490" s="154"/>
      <c r="Q1490" s="154"/>
      <c r="R1490" s="154"/>
      <c r="S1490" s="154"/>
      <c r="T1490" s="154"/>
      <c r="U1490" s="154"/>
      <c r="V1490" s="154"/>
      <c r="W1490" s="154"/>
      <c r="X1490" s="154"/>
      <c r="Y1490" s="154"/>
      <c r="Z1490" s="154"/>
      <c r="AA1490" s="154"/>
      <c r="AB1490" s="154"/>
      <c r="AC1490" s="154"/>
      <c r="AD1490" s="154"/>
      <c r="AE1490" s="154"/>
      <c r="AF1490" s="154"/>
      <c r="AG1490" s="154"/>
      <c r="AH1490" s="154"/>
      <c r="AI1490" s="154"/>
      <c r="AJ1490" s="154"/>
      <c r="AK1490" s="154"/>
      <c r="AL1490" s="154"/>
      <c r="AM1490" s="154"/>
      <c r="AN1490" s="154"/>
      <c r="AO1490" s="154"/>
      <c r="AP1490" s="154"/>
      <c r="AQ1490" s="154"/>
      <c r="AR1490" s="154"/>
      <c r="AS1490" s="154"/>
      <c r="AT1490" s="154"/>
      <c r="AU1490" s="154"/>
      <c r="AV1490" s="154"/>
      <c r="AW1490" s="154"/>
      <c r="AX1490" s="154"/>
      <c r="AY1490" s="154"/>
      <c r="AZ1490" s="154"/>
      <c r="BA1490" s="154"/>
      <c r="BB1490" s="154"/>
      <c r="BC1490" s="154"/>
      <c r="BD1490" s="154"/>
      <c r="BE1490" s="154"/>
      <c r="BF1490" s="154"/>
      <c r="BG1490" s="154"/>
      <c r="BH1490" s="154"/>
      <c r="BI1490" s="154"/>
      <c r="BJ1490" s="154"/>
      <c r="BK1490" s="154"/>
      <c r="BL1490" s="154"/>
      <c r="BM1490" s="154"/>
      <c r="BN1490" s="154"/>
      <c r="BO1490" s="154"/>
      <c r="BP1490" s="154"/>
      <c r="BQ1490" s="154"/>
      <c r="BR1490" s="154"/>
      <c r="BS1490" s="154"/>
      <c r="BT1490" s="154"/>
      <c r="BU1490" s="154"/>
      <c r="BV1490" s="154"/>
    </row>
    <row r="1491" spans="1:74" x14ac:dyDescent="0.25">
      <c r="A1491" s="154"/>
      <c r="B1491" s="154"/>
      <c r="C1491" s="154"/>
      <c r="D1491" s="154"/>
      <c r="E1491" s="154"/>
      <c r="F1491" s="154"/>
      <c r="G1491" s="154"/>
      <c r="H1491" s="154"/>
      <c r="I1491" s="154"/>
      <c r="J1491" s="154"/>
      <c r="K1491" s="154"/>
      <c r="L1491" s="154"/>
      <c r="M1491" s="154"/>
      <c r="N1491" s="154"/>
      <c r="O1491" s="154"/>
      <c r="P1491" s="154"/>
      <c r="Q1491" s="154"/>
      <c r="R1491" s="154"/>
      <c r="S1491" s="154"/>
      <c r="T1491" s="154"/>
      <c r="U1491" s="154"/>
      <c r="V1491" s="154"/>
      <c r="W1491" s="154"/>
      <c r="X1491" s="154"/>
      <c r="Y1491" s="154"/>
      <c r="Z1491" s="154"/>
      <c r="AA1491" s="154"/>
      <c r="AB1491" s="154"/>
      <c r="AC1491" s="154"/>
      <c r="AD1491" s="154"/>
      <c r="AE1491" s="154"/>
      <c r="AF1491" s="154"/>
      <c r="AG1491" s="154"/>
      <c r="AH1491" s="154"/>
      <c r="AI1491" s="154"/>
      <c r="AJ1491" s="154"/>
      <c r="AK1491" s="154"/>
      <c r="AL1491" s="154"/>
      <c r="AM1491" s="154"/>
      <c r="AN1491" s="154"/>
      <c r="AO1491" s="154"/>
      <c r="AP1491" s="154"/>
      <c r="AQ1491" s="154"/>
      <c r="AR1491" s="154"/>
      <c r="AS1491" s="154"/>
      <c r="AT1491" s="154"/>
      <c r="AU1491" s="154"/>
      <c r="AV1491" s="154"/>
      <c r="AW1491" s="154"/>
      <c r="AX1491" s="154"/>
      <c r="AY1491" s="154"/>
      <c r="AZ1491" s="154"/>
      <c r="BA1491" s="154"/>
      <c r="BB1491" s="154"/>
      <c r="BC1491" s="154"/>
      <c r="BD1491" s="154"/>
      <c r="BE1491" s="154"/>
      <c r="BF1491" s="154"/>
      <c r="BG1491" s="154"/>
      <c r="BH1491" s="154"/>
      <c r="BI1491" s="154"/>
      <c r="BJ1491" s="154"/>
      <c r="BK1491" s="154"/>
      <c r="BL1491" s="154"/>
      <c r="BM1491" s="154"/>
      <c r="BN1491" s="154"/>
      <c r="BO1491" s="154"/>
      <c r="BP1491" s="154"/>
      <c r="BQ1491" s="154"/>
      <c r="BR1491" s="154"/>
      <c r="BS1491" s="154"/>
      <c r="BT1491" s="154"/>
      <c r="BU1491" s="154"/>
      <c r="BV1491" s="154"/>
    </row>
    <row r="1492" spans="1:74" x14ac:dyDescent="0.25">
      <c r="A1492" s="154"/>
      <c r="B1492" s="154"/>
      <c r="C1492" s="154"/>
      <c r="D1492" s="154"/>
      <c r="E1492" s="154"/>
      <c r="F1492" s="154"/>
      <c r="G1492" s="154"/>
      <c r="H1492" s="154"/>
      <c r="I1492" s="154"/>
      <c r="J1492" s="154"/>
      <c r="K1492" s="154"/>
      <c r="L1492" s="154"/>
      <c r="M1492" s="154"/>
      <c r="N1492" s="154"/>
      <c r="O1492" s="154"/>
      <c r="P1492" s="154"/>
      <c r="Q1492" s="154"/>
      <c r="R1492" s="154"/>
      <c r="S1492" s="154"/>
      <c r="T1492" s="154"/>
      <c r="U1492" s="154"/>
      <c r="V1492" s="154"/>
      <c r="W1492" s="154"/>
      <c r="X1492" s="154"/>
      <c r="Y1492" s="154"/>
      <c r="Z1492" s="154"/>
      <c r="AA1492" s="154"/>
      <c r="AB1492" s="154"/>
      <c r="AC1492" s="154"/>
      <c r="AD1492" s="154"/>
      <c r="AE1492" s="154"/>
      <c r="AF1492" s="154"/>
      <c r="AG1492" s="154"/>
      <c r="AH1492" s="154"/>
      <c r="AI1492" s="154"/>
      <c r="AJ1492" s="154"/>
      <c r="AK1492" s="154"/>
      <c r="AL1492" s="154"/>
      <c r="AM1492" s="154"/>
      <c r="AN1492" s="154"/>
      <c r="AO1492" s="154"/>
      <c r="AP1492" s="154"/>
      <c r="AQ1492" s="154"/>
      <c r="AR1492" s="154"/>
      <c r="AS1492" s="154"/>
      <c r="AT1492" s="154"/>
      <c r="AU1492" s="154"/>
      <c r="AV1492" s="154"/>
      <c r="AW1492" s="154"/>
      <c r="AX1492" s="154"/>
      <c r="AY1492" s="154"/>
      <c r="AZ1492" s="154"/>
      <c r="BA1492" s="154"/>
      <c r="BB1492" s="154"/>
      <c r="BC1492" s="154"/>
      <c r="BD1492" s="154"/>
      <c r="BE1492" s="154"/>
      <c r="BF1492" s="154"/>
      <c r="BG1492" s="154"/>
      <c r="BH1492" s="154"/>
      <c r="BI1492" s="154"/>
      <c r="BJ1492" s="154"/>
      <c r="BK1492" s="154"/>
      <c r="BL1492" s="154"/>
      <c r="BM1492" s="154"/>
      <c r="BN1492" s="154"/>
      <c r="BO1492" s="154"/>
      <c r="BP1492" s="154"/>
      <c r="BQ1492" s="154"/>
      <c r="BR1492" s="154"/>
      <c r="BS1492" s="154"/>
      <c r="BT1492" s="154"/>
      <c r="BU1492" s="154"/>
      <c r="BV1492" s="154"/>
    </row>
    <row r="1493" spans="1:74" x14ac:dyDescent="0.25">
      <c r="A1493" s="154"/>
      <c r="B1493" s="154"/>
      <c r="C1493" s="154"/>
      <c r="D1493" s="154"/>
      <c r="E1493" s="154"/>
      <c r="F1493" s="154"/>
      <c r="G1493" s="154"/>
      <c r="H1493" s="154"/>
      <c r="I1493" s="154"/>
      <c r="J1493" s="154"/>
      <c r="K1493" s="154"/>
      <c r="L1493" s="154"/>
      <c r="M1493" s="154"/>
      <c r="N1493" s="154"/>
      <c r="O1493" s="154"/>
      <c r="P1493" s="154"/>
      <c r="Q1493" s="154"/>
      <c r="R1493" s="154"/>
      <c r="S1493" s="154"/>
      <c r="T1493" s="154"/>
      <c r="U1493" s="154"/>
      <c r="V1493" s="154"/>
      <c r="W1493" s="154"/>
      <c r="X1493" s="154"/>
      <c r="Y1493" s="154"/>
      <c r="Z1493" s="154"/>
      <c r="AA1493" s="154"/>
      <c r="AB1493" s="154"/>
      <c r="AC1493" s="154"/>
      <c r="AD1493" s="154"/>
      <c r="AE1493" s="154"/>
      <c r="AF1493" s="154"/>
      <c r="AG1493" s="154"/>
      <c r="AH1493" s="154"/>
      <c r="AI1493" s="154"/>
      <c r="AJ1493" s="154"/>
      <c r="AK1493" s="154"/>
      <c r="AL1493" s="154"/>
      <c r="AM1493" s="154"/>
      <c r="AN1493" s="154"/>
      <c r="AO1493" s="154"/>
      <c r="AP1493" s="154"/>
      <c r="AQ1493" s="154"/>
      <c r="AR1493" s="154"/>
      <c r="AS1493" s="154"/>
      <c r="AT1493" s="154"/>
      <c r="AU1493" s="154"/>
      <c r="AV1493" s="154"/>
      <c r="AW1493" s="154"/>
      <c r="AX1493" s="154"/>
      <c r="AY1493" s="154"/>
      <c r="AZ1493" s="154"/>
      <c r="BA1493" s="154"/>
      <c r="BB1493" s="154"/>
      <c r="BC1493" s="154"/>
      <c r="BD1493" s="154"/>
      <c r="BE1493" s="154"/>
      <c r="BF1493" s="154"/>
      <c r="BG1493" s="154"/>
      <c r="BH1493" s="154"/>
      <c r="BI1493" s="154"/>
      <c r="BJ1493" s="154"/>
      <c r="BK1493" s="154"/>
      <c r="BL1493" s="154"/>
      <c r="BM1493" s="154"/>
      <c r="BN1493" s="154"/>
      <c r="BO1493" s="154"/>
      <c r="BP1493" s="154"/>
      <c r="BQ1493" s="154"/>
      <c r="BR1493" s="154"/>
      <c r="BS1493" s="154"/>
      <c r="BT1493" s="154"/>
      <c r="BU1493" s="154"/>
      <c r="BV1493" s="154"/>
    </row>
    <row r="1494" spans="1:74" x14ac:dyDescent="0.25">
      <c r="A1494" s="154"/>
      <c r="B1494" s="154"/>
      <c r="C1494" s="154"/>
      <c r="D1494" s="154"/>
      <c r="E1494" s="154"/>
      <c r="F1494" s="154"/>
      <c r="G1494" s="154"/>
      <c r="H1494" s="154"/>
      <c r="I1494" s="154"/>
      <c r="J1494" s="154"/>
      <c r="K1494" s="154"/>
      <c r="L1494" s="154"/>
      <c r="M1494" s="154"/>
      <c r="N1494" s="154"/>
      <c r="O1494" s="154"/>
      <c r="P1494" s="154"/>
      <c r="Q1494" s="154"/>
      <c r="R1494" s="154"/>
      <c r="S1494" s="154"/>
      <c r="T1494" s="154"/>
      <c r="U1494" s="154"/>
      <c r="V1494" s="154"/>
      <c r="W1494" s="154"/>
      <c r="X1494" s="154"/>
      <c r="Y1494" s="154"/>
      <c r="Z1494" s="154"/>
      <c r="AA1494" s="154"/>
      <c r="AB1494" s="154"/>
      <c r="AC1494" s="154"/>
      <c r="AD1494" s="154"/>
      <c r="AE1494" s="154"/>
      <c r="AF1494" s="154"/>
      <c r="AG1494" s="154"/>
      <c r="AH1494" s="154"/>
      <c r="AI1494" s="154"/>
      <c r="AJ1494" s="154"/>
      <c r="AK1494" s="154"/>
      <c r="AL1494" s="154"/>
      <c r="AM1494" s="154"/>
      <c r="AN1494" s="154"/>
      <c r="AO1494" s="154"/>
      <c r="AP1494" s="154"/>
      <c r="AQ1494" s="154"/>
      <c r="AR1494" s="154"/>
      <c r="AS1494" s="154"/>
      <c r="AT1494" s="154"/>
      <c r="AU1494" s="154"/>
      <c r="AV1494" s="154"/>
      <c r="AW1494" s="154"/>
      <c r="AX1494" s="154"/>
      <c r="AY1494" s="154"/>
      <c r="AZ1494" s="154"/>
      <c r="BA1494" s="154"/>
      <c r="BB1494" s="154"/>
      <c r="BC1494" s="154"/>
      <c r="BD1494" s="154"/>
      <c r="BE1494" s="154"/>
      <c r="BF1494" s="154"/>
      <c r="BG1494" s="154"/>
      <c r="BH1494" s="154"/>
      <c r="BI1494" s="154"/>
      <c r="BJ1494" s="154"/>
      <c r="BK1494" s="154"/>
      <c r="BL1494" s="154"/>
      <c r="BM1494" s="154"/>
      <c r="BN1494" s="154"/>
      <c r="BO1494" s="154"/>
      <c r="BP1494" s="154"/>
      <c r="BQ1494" s="154"/>
      <c r="BR1494" s="154"/>
      <c r="BS1494" s="154"/>
      <c r="BT1494" s="154"/>
      <c r="BU1494" s="154"/>
      <c r="BV1494" s="154"/>
    </row>
    <row r="1495" spans="1:74" x14ac:dyDescent="0.25">
      <c r="A1495" s="154"/>
      <c r="B1495" s="154"/>
      <c r="C1495" s="154"/>
      <c r="D1495" s="154"/>
      <c r="E1495" s="154"/>
      <c r="F1495" s="154"/>
      <c r="G1495" s="154"/>
      <c r="H1495" s="154"/>
      <c r="I1495" s="154"/>
      <c r="J1495" s="154"/>
      <c r="K1495" s="154"/>
      <c r="L1495" s="154"/>
      <c r="M1495" s="154"/>
      <c r="N1495" s="154"/>
      <c r="O1495" s="154"/>
      <c r="P1495" s="154"/>
      <c r="Q1495" s="154"/>
      <c r="R1495" s="154"/>
      <c r="S1495" s="154"/>
      <c r="T1495" s="154"/>
      <c r="U1495" s="154"/>
      <c r="V1495" s="154"/>
      <c r="W1495" s="154"/>
      <c r="X1495" s="154"/>
      <c r="Y1495" s="154"/>
      <c r="Z1495" s="154"/>
      <c r="AA1495" s="154"/>
      <c r="AB1495" s="154"/>
      <c r="AC1495" s="154"/>
      <c r="AD1495" s="154"/>
      <c r="AE1495" s="154"/>
      <c r="AF1495" s="154"/>
      <c r="AG1495" s="154"/>
      <c r="AH1495" s="154"/>
      <c r="AI1495" s="154"/>
      <c r="AJ1495" s="154"/>
      <c r="AK1495" s="154"/>
      <c r="AL1495" s="154"/>
      <c r="AM1495" s="154"/>
      <c r="AN1495" s="154"/>
      <c r="AO1495" s="154"/>
      <c r="AP1495" s="154"/>
      <c r="AQ1495" s="154"/>
      <c r="AR1495" s="154"/>
      <c r="AS1495" s="154"/>
      <c r="AT1495" s="154"/>
      <c r="AU1495" s="154"/>
      <c r="AV1495" s="154"/>
      <c r="AW1495" s="154"/>
      <c r="AX1495" s="154"/>
      <c r="AY1495" s="154"/>
      <c r="AZ1495" s="154"/>
      <c r="BA1495" s="154"/>
      <c r="BB1495" s="154"/>
      <c r="BC1495" s="154"/>
      <c r="BD1495" s="154"/>
      <c r="BE1495" s="154"/>
      <c r="BF1495" s="154"/>
      <c r="BG1495" s="154"/>
      <c r="BH1495" s="154"/>
      <c r="BI1495" s="154"/>
      <c r="BJ1495" s="154"/>
      <c r="BK1495" s="154"/>
      <c r="BL1495" s="154"/>
      <c r="BM1495" s="154"/>
      <c r="BN1495" s="154"/>
      <c r="BO1495" s="154"/>
      <c r="BP1495" s="154"/>
      <c r="BQ1495" s="154"/>
      <c r="BR1495" s="154"/>
      <c r="BS1495" s="154"/>
      <c r="BT1495" s="154"/>
      <c r="BU1495" s="154"/>
      <c r="BV1495" s="154"/>
    </row>
    <row r="1496" spans="1:74" x14ac:dyDescent="0.25">
      <c r="A1496" s="154"/>
      <c r="B1496" s="154"/>
      <c r="C1496" s="154"/>
      <c r="D1496" s="154"/>
      <c r="E1496" s="154"/>
      <c r="F1496" s="154"/>
      <c r="G1496" s="154"/>
      <c r="H1496" s="154"/>
      <c r="I1496" s="154"/>
      <c r="J1496" s="154"/>
      <c r="K1496" s="154"/>
      <c r="L1496" s="154"/>
      <c r="M1496" s="154"/>
      <c r="N1496" s="154"/>
      <c r="O1496" s="154"/>
      <c r="P1496" s="154"/>
      <c r="Q1496" s="154"/>
      <c r="R1496" s="154"/>
      <c r="S1496" s="154"/>
      <c r="T1496" s="154"/>
      <c r="U1496" s="154"/>
      <c r="V1496" s="154"/>
      <c r="W1496" s="154"/>
      <c r="X1496" s="154"/>
      <c r="Y1496" s="154"/>
      <c r="Z1496" s="154"/>
      <c r="AA1496" s="154"/>
      <c r="AB1496" s="154"/>
      <c r="AC1496" s="154"/>
      <c r="AD1496" s="154"/>
      <c r="AE1496" s="154"/>
      <c r="AF1496" s="154"/>
      <c r="AG1496" s="154"/>
      <c r="AH1496" s="154"/>
      <c r="AI1496" s="154"/>
      <c r="AJ1496" s="154"/>
      <c r="AK1496" s="154"/>
      <c r="AL1496" s="154"/>
      <c r="AM1496" s="154"/>
      <c r="AN1496" s="154"/>
      <c r="AO1496" s="154"/>
      <c r="AP1496" s="154"/>
      <c r="AQ1496" s="154"/>
      <c r="AR1496" s="154"/>
      <c r="AS1496" s="154"/>
      <c r="AT1496" s="154"/>
      <c r="AU1496" s="154"/>
      <c r="AV1496" s="154"/>
      <c r="AW1496" s="154"/>
      <c r="AX1496" s="154"/>
      <c r="AY1496" s="154"/>
      <c r="AZ1496" s="154"/>
      <c r="BA1496" s="154"/>
      <c r="BB1496" s="154"/>
      <c r="BC1496" s="154"/>
      <c r="BD1496" s="154"/>
      <c r="BE1496" s="154"/>
      <c r="BF1496" s="154"/>
      <c r="BG1496" s="154"/>
      <c r="BH1496" s="154"/>
      <c r="BI1496" s="154"/>
      <c r="BJ1496" s="154"/>
      <c r="BK1496" s="154"/>
      <c r="BL1496" s="154"/>
      <c r="BM1496" s="154"/>
      <c r="BN1496" s="154"/>
      <c r="BO1496" s="154"/>
      <c r="BP1496" s="154"/>
      <c r="BQ1496" s="154"/>
      <c r="BR1496" s="154"/>
      <c r="BS1496" s="154"/>
      <c r="BT1496" s="154"/>
      <c r="BU1496" s="154"/>
      <c r="BV1496" s="154"/>
    </row>
    <row r="1497" spans="1:74" x14ac:dyDescent="0.25">
      <c r="A1497" s="154"/>
      <c r="B1497" s="154"/>
      <c r="C1497" s="154"/>
      <c r="D1497" s="154"/>
      <c r="E1497" s="154"/>
      <c r="F1497" s="154"/>
      <c r="G1497" s="154"/>
      <c r="H1497" s="154"/>
      <c r="I1497" s="154"/>
      <c r="J1497" s="154"/>
      <c r="K1497" s="154"/>
      <c r="L1497" s="154"/>
      <c r="M1497" s="154"/>
      <c r="N1497" s="154"/>
      <c r="O1497" s="154"/>
      <c r="P1497" s="154"/>
      <c r="Q1497" s="154"/>
      <c r="R1497" s="154"/>
      <c r="S1497" s="154"/>
      <c r="T1497" s="154"/>
      <c r="U1497" s="154"/>
      <c r="V1497" s="154"/>
      <c r="W1497" s="154"/>
      <c r="X1497" s="154"/>
      <c r="Y1497" s="154"/>
      <c r="Z1497" s="154"/>
      <c r="AA1497" s="154"/>
      <c r="AB1497" s="154"/>
      <c r="AC1497" s="154"/>
      <c r="AD1497" s="154"/>
      <c r="AE1497" s="154"/>
      <c r="AF1497" s="154"/>
      <c r="AG1497" s="154"/>
      <c r="AH1497" s="154"/>
      <c r="AI1497" s="154"/>
      <c r="AJ1497" s="154"/>
      <c r="AK1497" s="154"/>
      <c r="AL1497" s="154"/>
      <c r="AM1497" s="154"/>
      <c r="AN1497" s="154"/>
      <c r="AO1497" s="154"/>
      <c r="AP1497" s="154"/>
      <c r="AQ1497" s="154"/>
      <c r="AR1497" s="154"/>
      <c r="AS1497" s="154"/>
      <c r="AT1497" s="154"/>
      <c r="AU1497" s="154"/>
      <c r="AV1497" s="154"/>
      <c r="AW1497" s="154"/>
      <c r="AX1497" s="154"/>
      <c r="AY1497" s="154"/>
      <c r="AZ1497" s="154"/>
      <c r="BA1497" s="154"/>
      <c r="BB1497" s="154"/>
      <c r="BC1497" s="154"/>
      <c r="BD1497" s="154"/>
      <c r="BE1497" s="154"/>
      <c r="BF1497" s="154"/>
      <c r="BG1497" s="154"/>
      <c r="BH1497" s="154"/>
      <c r="BI1497" s="154"/>
      <c r="BJ1497" s="154"/>
      <c r="BK1497" s="154"/>
      <c r="BL1497" s="154"/>
      <c r="BM1497" s="154"/>
      <c r="BN1497" s="154"/>
      <c r="BO1497" s="154"/>
      <c r="BP1497" s="154"/>
      <c r="BQ1497" s="154"/>
      <c r="BR1497" s="154"/>
      <c r="BS1497" s="154"/>
      <c r="BT1497" s="154"/>
      <c r="BU1497" s="154"/>
      <c r="BV1497" s="154"/>
    </row>
    <row r="1498" spans="1:74" x14ac:dyDescent="0.25">
      <c r="A1498" s="154"/>
      <c r="B1498" s="154"/>
      <c r="C1498" s="154"/>
      <c r="D1498" s="154"/>
      <c r="E1498" s="154"/>
      <c r="F1498" s="154"/>
      <c r="G1498" s="154"/>
      <c r="H1498" s="154"/>
      <c r="I1498" s="154"/>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AN1498" s="154"/>
      <c r="AO1498" s="154"/>
      <c r="AP1498" s="154"/>
      <c r="AQ1498" s="154"/>
      <c r="AR1498" s="154"/>
      <c r="AS1498" s="154"/>
      <c r="AT1498" s="154"/>
      <c r="AU1498" s="154"/>
      <c r="AV1498" s="154"/>
      <c r="AW1498" s="154"/>
      <c r="AX1498" s="154"/>
      <c r="AY1498" s="154"/>
      <c r="AZ1498" s="154"/>
      <c r="BA1498" s="154"/>
      <c r="BB1498" s="154"/>
      <c r="BC1498" s="154"/>
      <c r="BD1498" s="154"/>
      <c r="BE1498" s="154"/>
      <c r="BF1498" s="154"/>
      <c r="BG1498" s="154"/>
      <c r="BH1498" s="154"/>
      <c r="BI1498" s="154"/>
      <c r="BJ1498" s="154"/>
      <c r="BK1498" s="154"/>
      <c r="BL1498" s="154"/>
      <c r="BM1498" s="154"/>
      <c r="BN1498" s="154"/>
      <c r="BO1498" s="154"/>
      <c r="BP1498" s="154"/>
      <c r="BQ1498" s="154"/>
      <c r="BR1498" s="154"/>
      <c r="BS1498" s="154"/>
      <c r="BT1498" s="154"/>
      <c r="BU1498" s="154"/>
      <c r="BV1498" s="154"/>
    </row>
    <row r="1499" spans="1:74" x14ac:dyDescent="0.25">
      <c r="A1499" s="154"/>
      <c r="B1499" s="154"/>
      <c r="C1499" s="154"/>
      <c r="D1499" s="154"/>
      <c r="E1499" s="154"/>
      <c r="F1499" s="154"/>
      <c r="G1499" s="154"/>
      <c r="H1499" s="154"/>
      <c r="I1499" s="154"/>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AN1499" s="154"/>
      <c r="AO1499" s="154"/>
      <c r="AP1499" s="154"/>
      <c r="AQ1499" s="154"/>
      <c r="AR1499" s="154"/>
      <c r="AS1499" s="154"/>
      <c r="AT1499" s="154"/>
      <c r="AU1499" s="154"/>
      <c r="AV1499" s="154"/>
      <c r="AW1499" s="154"/>
      <c r="AX1499" s="154"/>
      <c r="AY1499" s="154"/>
      <c r="AZ1499" s="154"/>
      <c r="BA1499" s="154"/>
      <c r="BB1499" s="154"/>
      <c r="BC1499" s="154"/>
      <c r="BD1499" s="154"/>
      <c r="BE1499" s="154"/>
      <c r="BF1499" s="154"/>
      <c r="BG1499" s="154"/>
      <c r="BH1499" s="154"/>
      <c r="BI1499" s="154"/>
      <c r="BJ1499" s="154"/>
      <c r="BK1499" s="154"/>
      <c r="BL1499" s="154"/>
      <c r="BM1499" s="154"/>
      <c r="BN1499" s="154"/>
      <c r="BO1499" s="154"/>
      <c r="BP1499" s="154"/>
      <c r="BQ1499" s="154"/>
      <c r="BR1499" s="154"/>
      <c r="BS1499" s="154"/>
      <c r="BT1499" s="154"/>
      <c r="BU1499" s="154"/>
      <c r="BV1499" s="154"/>
    </row>
    <row r="1500" spans="1:74" x14ac:dyDescent="0.25">
      <c r="A1500" s="154"/>
      <c r="B1500" s="154"/>
      <c r="C1500" s="154"/>
      <c r="D1500" s="154"/>
      <c r="E1500" s="154"/>
      <c r="F1500" s="154"/>
      <c r="G1500" s="154"/>
      <c r="H1500" s="154"/>
      <c r="I1500" s="154"/>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AN1500" s="154"/>
      <c r="AO1500" s="154"/>
      <c r="AP1500" s="154"/>
      <c r="AQ1500" s="154"/>
      <c r="AR1500" s="154"/>
      <c r="AS1500" s="154"/>
      <c r="AT1500" s="154"/>
      <c r="AU1500" s="154"/>
      <c r="AV1500" s="154"/>
      <c r="AW1500" s="154"/>
      <c r="AX1500" s="154"/>
      <c r="AY1500" s="154"/>
      <c r="AZ1500" s="154"/>
      <c r="BA1500" s="154"/>
      <c r="BB1500" s="154"/>
      <c r="BC1500" s="154"/>
      <c r="BD1500" s="154"/>
      <c r="BE1500" s="154"/>
      <c r="BF1500" s="154"/>
      <c r="BG1500" s="154"/>
      <c r="BH1500" s="154"/>
      <c r="BI1500" s="154"/>
      <c r="BJ1500" s="154"/>
      <c r="BK1500" s="154"/>
      <c r="BL1500" s="154"/>
      <c r="BM1500" s="154"/>
      <c r="BN1500" s="154"/>
      <c r="BO1500" s="154"/>
      <c r="BP1500" s="154"/>
      <c r="BQ1500" s="154"/>
      <c r="BR1500" s="154"/>
      <c r="BS1500" s="154"/>
      <c r="BT1500" s="154"/>
      <c r="BU1500" s="154"/>
      <c r="BV1500" s="154"/>
    </row>
    <row r="1501" spans="1:74" x14ac:dyDescent="0.25">
      <c r="A1501" s="154"/>
      <c r="B1501" s="154"/>
      <c r="C1501" s="154"/>
      <c r="D1501" s="154"/>
      <c r="E1501" s="154"/>
      <c r="F1501" s="154"/>
      <c r="G1501" s="154"/>
      <c r="H1501" s="154"/>
      <c r="I1501" s="154"/>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AN1501" s="154"/>
      <c r="AO1501" s="154"/>
      <c r="AP1501" s="154"/>
      <c r="AQ1501" s="154"/>
      <c r="AR1501" s="154"/>
      <c r="AS1501" s="154"/>
      <c r="AT1501" s="154"/>
      <c r="AU1501" s="154"/>
      <c r="AV1501" s="154"/>
      <c r="AW1501" s="154"/>
      <c r="AX1501" s="154"/>
      <c r="AY1501" s="154"/>
      <c r="AZ1501" s="154"/>
      <c r="BA1501" s="154"/>
      <c r="BB1501" s="154"/>
      <c r="BC1501" s="154"/>
      <c r="BD1501" s="154"/>
      <c r="BE1501" s="154"/>
      <c r="BF1501" s="154"/>
      <c r="BG1501" s="154"/>
      <c r="BH1501" s="154"/>
      <c r="BI1501" s="154"/>
      <c r="BJ1501" s="154"/>
      <c r="BK1501" s="154"/>
      <c r="BL1501" s="154"/>
      <c r="BM1501" s="154"/>
      <c r="BN1501" s="154"/>
      <c r="BO1501" s="154"/>
      <c r="BP1501" s="154"/>
      <c r="BQ1501" s="154"/>
      <c r="BR1501" s="154"/>
      <c r="BS1501" s="154"/>
      <c r="BT1501" s="154"/>
      <c r="BU1501" s="154"/>
      <c r="BV1501" s="154"/>
    </row>
    <row r="1502" spans="1:74" x14ac:dyDescent="0.25">
      <c r="A1502" s="154"/>
      <c r="B1502" s="154"/>
      <c r="C1502" s="154"/>
      <c r="D1502" s="154"/>
      <c r="E1502" s="154"/>
      <c r="F1502" s="154"/>
      <c r="G1502" s="154"/>
      <c r="H1502" s="154"/>
      <c r="I1502" s="154"/>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c r="BI1502" s="154"/>
      <c r="BJ1502" s="154"/>
      <c r="BK1502" s="154"/>
      <c r="BL1502" s="154"/>
      <c r="BM1502" s="154"/>
      <c r="BN1502" s="154"/>
      <c r="BO1502" s="154"/>
      <c r="BP1502" s="154"/>
      <c r="BQ1502" s="154"/>
      <c r="BR1502" s="154"/>
      <c r="BS1502" s="154"/>
      <c r="BT1502" s="154"/>
      <c r="BU1502" s="154"/>
      <c r="BV1502" s="154"/>
    </row>
    <row r="1503" spans="1:74" x14ac:dyDescent="0.25">
      <c r="A1503" s="154"/>
      <c r="B1503" s="154"/>
      <c r="C1503" s="154"/>
      <c r="D1503" s="154"/>
      <c r="E1503" s="154"/>
      <c r="F1503" s="154"/>
      <c r="G1503" s="154"/>
      <c r="H1503" s="154"/>
      <c r="I1503" s="154"/>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AN1503" s="154"/>
      <c r="AO1503" s="154"/>
      <c r="AP1503" s="154"/>
      <c r="AQ1503" s="154"/>
      <c r="AR1503" s="154"/>
      <c r="AS1503" s="154"/>
      <c r="AT1503" s="154"/>
      <c r="AU1503" s="154"/>
      <c r="AV1503" s="154"/>
      <c r="AW1503" s="154"/>
      <c r="AX1503" s="154"/>
      <c r="AY1503" s="154"/>
      <c r="AZ1503" s="154"/>
      <c r="BA1503" s="154"/>
      <c r="BB1503" s="154"/>
      <c r="BC1503" s="154"/>
      <c r="BD1503" s="154"/>
      <c r="BE1503" s="154"/>
      <c r="BF1503" s="154"/>
      <c r="BG1503" s="154"/>
      <c r="BH1503" s="154"/>
      <c r="BI1503" s="154"/>
      <c r="BJ1503" s="154"/>
      <c r="BK1503" s="154"/>
      <c r="BL1503" s="154"/>
      <c r="BM1503" s="154"/>
      <c r="BN1503" s="154"/>
      <c r="BO1503" s="154"/>
      <c r="BP1503" s="154"/>
      <c r="BQ1503" s="154"/>
      <c r="BR1503" s="154"/>
      <c r="BS1503" s="154"/>
      <c r="BT1503" s="154"/>
      <c r="BU1503" s="154"/>
      <c r="BV1503" s="154"/>
    </row>
    <row r="1504" spans="1:74" x14ac:dyDescent="0.25">
      <c r="A1504" s="154"/>
      <c r="B1504" s="154"/>
      <c r="C1504" s="154"/>
      <c r="D1504" s="154"/>
      <c r="E1504" s="154"/>
      <c r="F1504" s="154"/>
      <c r="G1504" s="154"/>
      <c r="H1504" s="154"/>
      <c r="I1504" s="154"/>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AN1504" s="154"/>
      <c r="AO1504" s="154"/>
      <c r="AP1504" s="154"/>
      <c r="AQ1504" s="154"/>
      <c r="AR1504" s="154"/>
      <c r="AS1504" s="154"/>
      <c r="AT1504" s="154"/>
      <c r="AU1504" s="154"/>
      <c r="AV1504" s="154"/>
      <c r="AW1504" s="154"/>
      <c r="AX1504" s="154"/>
      <c r="AY1504" s="154"/>
      <c r="AZ1504" s="154"/>
      <c r="BA1504" s="154"/>
      <c r="BB1504" s="154"/>
      <c r="BC1504" s="154"/>
      <c r="BD1504" s="154"/>
      <c r="BE1504" s="154"/>
      <c r="BF1504" s="154"/>
      <c r="BG1504" s="154"/>
      <c r="BH1504" s="154"/>
      <c r="BI1504" s="154"/>
      <c r="BJ1504" s="154"/>
      <c r="BK1504" s="154"/>
      <c r="BL1504" s="154"/>
      <c r="BM1504" s="154"/>
      <c r="BN1504" s="154"/>
      <c r="BO1504" s="154"/>
      <c r="BP1504" s="154"/>
      <c r="BQ1504" s="154"/>
      <c r="BR1504" s="154"/>
      <c r="BS1504" s="154"/>
      <c r="BT1504" s="154"/>
      <c r="BU1504" s="154"/>
      <c r="BV1504" s="154"/>
    </row>
    <row r="1505" spans="1:74" x14ac:dyDescent="0.25">
      <c r="A1505" s="154"/>
      <c r="B1505" s="154"/>
      <c r="C1505" s="154"/>
      <c r="D1505" s="154"/>
      <c r="E1505" s="154"/>
      <c r="F1505" s="154"/>
      <c r="G1505" s="154"/>
      <c r="H1505" s="154"/>
      <c r="I1505" s="154"/>
      <c r="J1505" s="154"/>
      <c r="K1505" s="154"/>
      <c r="L1505" s="154"/>
      <c r="M1505" s="154"/>
      <c r="N1505" s="154"/>
      <c r="O1505" s="154"/>
      <c r="P1505" s="154"/>
      <c r="Q1505" s="154"/>
      <c r="R1505" s="154"/>
      <c r="S1505" s="154"/>
      <c r="T1505" s="154"/>
      <c r="U1505" s="154"/>
      <c r="V1505" s="154"/>
      <c r="W1505" s="154"/>
      <c r="X1505" s="154"/>
      <c r="Y1505" s="154"/>
      <c r="Z1505" s="154"/>
      <c r="AA1505" s="154"/>
      <c r="AB1505" s="154"/>
      <c r="AC1505" s="154"/>
      <c r="AD1505" s="154"/>
      <c r="AE1505" s="154"/>
      <c r="AF1505" s="154"/>
      <c r="AG1505" s="154"/>
      <c r="AH1505" s="154"/>
      <c r="AI1505" s="154"/>
      <c r="AJ1505" s="154"/>
      <c r="AK1505" s="154"/>
      <c r="AL1505" s="154"/>
      <c r="AM1505" s="154"/>
      <c r="AN1505" s="154"/>
      <c r="AO1505" s="154"/>
      <c r="AP1505" s="154"/>
      <c r="AQ1505" s="154"/>
      <c r="AR1505" s="154"/>
      <c r="AS1505" s="154"/>
      <c r="AT1505" s="154"/>
      <c r="AU1505" s="154"/>
      <c r="AV1505" s="154"/>
      <c r="AW1505" s="154"/>
      <c r="AX1505" s="154"/>
      <c r="AY1505" s="154"/>
      <c r="AZ1505" s="154"/>
      <c r="BA1505" s="154"/>
      <c r="BB1505" s="154"/>
      <c r="BC1505" s="154"/>
      <c r="BD1505" s="154"/>
      <c r="BE1505" s="154"/>
      <c r="BF1505" s="154"/>
      <c r="BG1505" s="154"/>
      <c r="BH1505" s="154"/>
      <c r="BI1505" s="154"/>
      <c r="BJ1505" s="154"/>
      <c r="BK1505" s="154"/>
      <c r="BL1505" s="154"/>
      <c r="BM1505" s="154"/>
      <c r="BN1505" s="154"/>
      <c r="BO1505" s="154"/>
      <c r="BP1505" s="154"/>
      <c r="BQ1505" s="154"/>
      <c r="BR1505" s="154"/>
      <c r="BS1505" s="154"/>
      <c r="BT1505" s="154"/>
      <c r="BU1505" s="154"/>
      <c r="BV1505" s="154"/>
    </row>
    <row r="1506" spans="1:74" x14ac:dyDescent="0.25">
      <c r="A1506" s="154"/>
      <c r="B1506" s="154"/>
      <c r="C1506" s="154"/>
      <c r="D1506" s="154"/>
      <c r="E1506" s="154"/>
      <c r="F1506" s="154"/>
      <c r="G1506" s="154"/>
      <c r="H1506" s="154"/>
      <c r="I1506" s="154"/>
      <c r="J1506" s="154"/>
      <c r="K1506" s="154"/>
      <c r="L1506" s="154"/>
      <c r="M1506" s="154"/>
      <c r="N1506" s="154"/>
      <c r="O1506" s="154"/>
      <c r="P1506" s="154"/>
      <c r="Q1506" s="154"/>
      <c r="R1506" s="154"/>
      <c r="S1506" s="154"/>
      <c r="T1506" s="154"/>
      <c r="U1506" s="154"/>
      <c r="V1506" s="154"/>
      <c r="W1506" s="154"/>
      <c r="X1506" s="154"/>
      <c r="Y1506" s="154"/>
      <c r="Z1506" s="154"/>
      <c r="AA1506" s="154"/>
      <c r="AB1506" s="154"/>
      <c r="AC1506" s="154"/>
      <c r="AD1506" s="154"/>
      <c r="AE1506" s="154"/>
      <c r="AF1506" s="154"/>
      <c r="AG1506" s="154"/>
      <c r="AH1506" s="154"/>
      <c r="AI1506" s="154"/>
      <c r="AJ1506" s="154"/>
      <c r="AK1506" s="154"/>
      <c r="AL1506" s="154"/>
      <c r="AM1506" s="154"/>
      <c r="AN1506" s="154"/>
      <c r="AO1506" s="154"/>
      <c r="AP1506" s="154"/>
      <c r="AQ1506" s="154"/>
      <c r="AR1506" s="154"/>
      <c r="AS1506" s="154"/>
      <c r="AT1506" s="154"/>
      <c r="AU1506" s="154"/>
      <c r="AV1506" s="154"/>
      <c r="AW1506" s="154"/>
      <c r="AX1506" s="154"/>
      <c r="AY1506" s="154"/>
      <c r="AZ1506" s="154"/>
      <c r="BA1506" s="154"/>
      <c r="BB1506" s="154"/>
      <c r="BC1506" s="154"/>
      <c r="BD1506" s="154"/>
      <c r="BE1506" s="154"/>
      <c r="BF1506" s="154"/>
      <c r="BG1506" s="154"/>
      <c r="BH1506" s="154"/>
      <c r="BI1506" s="154"/>
      <c r="BJ1506" s="154"/>
      <c r="BK1506" s="154"/>
      <c r="BL1506" s="154"/>
      <c r="BM1506" s="154"/>
      <c r="BN1506" s="154"/>
      <c r="BO1506" s="154"/>
      <c r="BP1506" s="154"/>
      <c r="BQ1506" s="154"/>
      <c r="BR1506" s="154"/>
      <c r="BS1506" s="154"/>
      <c r="BT1506" s="154"/>
      <c r="BU1506" s="154"/>
      <c r="BV1506" s="154"/>
    </row>
    <row r="1507" spans="1:74" x14ac:dyDescent="0.25">
      <c r="A1507" s="154"/>
      <c r="B1507" s="154"/>
      <c r="C1507" s="154"/>
      <c r="D1507" s="154"/>
      <c r="E1507" s="154"/>
      <c r="F1507" s="154"/>
      <c r="G1507" s="154"/>
      <c r="H1507" s="154"/>
      <c r="I1507" s="154"/>
      <c r="J1507" s="154"/>
      <c r="K1507" s="154"/>
      <c r="L1507" s="154"/>
      <c r="M1507" s="154"/>
      <c r="N1507" s="154"/>
      <c r="O1507" s="154"/>
      <c r="P1507" s="154"/>
      <c r="Q1507" s="154"/>
      <c r="R1507" s="154"/>
      <c r="S1507" s="154"/>
      <c r="T1507" s="154"/>
      <c r="U1507" s="154"/>
      <c r="V1507" s="154"/>
      <c r="W1507" s="154"/>
      <c r="X1507" s="154"/>
      <c r="Y1507" s="154"/>
      <c r="Z1507" s="154"/>
      <c r="AA1507" s="154"/>
      <c r="AB1507" s="154"/>
      <c r="AC1507" s="154"/>
      <c r="AD1507" s="154"/>
      <c r="AE1507" s="154"/>
      <c r="AF1507" s="154"/>
      <c r="AG1507" s="154"/>
      <c r="AH1507" s="154"/>
      <c r="AI1507" s="154"/>
      <c r="AJ1507" s="154"/>
      <c r="AK1507" s="154"/>
      <c r="AL1507" s="154"/>
      <c r="AM1507" s="154"/>
      <c r="AN1507" s="154"/>
      <c r="AO1507" s="154"/>
      <c r="AP1507" s="154"/>
      <c r="AQ1507" s="154"/>
      <c r="AR1507" s="154"/>
      <c r="AS1507" s="154"/>
      <c r="AT1507" s="154"/>
      <c r="AU1507" s="154"/>
      <c r="AV1507" s="154"/>
      <c r="AW1507" s="154"/>
      <c r="AX1507" s="154"/>
      <c r="AY1507" s="154"/>
      <c r="AZ1507" s="154"/>
      <c r="BA1507" s="154"/>
      <c r="BB1507" s="154"/>
      <c r="BC1507" s="154"/>
      <c r="BD1507" s="154"/>
      <c r="BE1507" s="154"/>
      <c r="BF1507" s="154"/>
      <c r="BG1507" s="154"/>
      <c r="BH1507" s="154"/>
      <c r="BI1507" s="154"/>
      <c r="BJ1507" s="154"/>
      <c r="BK1507" s="154"/>
      <c r="BL1507" s="154"/>
      <c r="BM1507" s="154"/>
      <c r="BN1507" s="154"/>
      <c r="BO1507" s="154"/>
      <c r="BP1507" s="154"/>
      <c r="BQ1507" s="154"/>
      <c r="BR1507" s="154"/>
      <c r="BS1507" s="154"/>
      <c r="BT1507" s="154"/>
      <c r="BU1507" s="154"/>
      <c r="BV1507" s="154"/>
    </row>
    <row r="1508" spans="1:74" x14ac:dyDescent="0.25">
      <c r="A1508" s="154"/>
      <c r="B1508" s="154"/>
      <c r="C1508" s="154"/>
      <c r="D1508" s="154"/>
      <c r="E1508" s="154"/>
      <c r="F1508" s="154"/>
      <c r="G1508" s="154"/>
      <c r="H1508" s="154"/>
      <c r="I1508" s="154"/>
      <c r="J1508" s="154"/>
      <c r="K1508" s="154"/>
      <c r="L1508" s="154"/>
      <c r="M1508" s="154"/>
      <c r="N1508" s="154"/>
      <c r="O1508" s="154"/>
      <c r="P1508" s="154"/>
      <c r="Q1508" s="154"/>
      <c r="R1508" s="154"/>
      <c r="S1508" s="154"/>
      <c r="T1508" s="154"/>
      <c r="U1508" s="154"/>
      <c r="V1508" s="154"/>
      <c r="W1508" s="154"/>
      <c r="X1508" s="154"/>
      <c r="Y1508" s="154"/>
      <c r="Z1508" s="154"/>
      <c r="AA1508" s="154"/>
      <c r="AB1508" s="154"/>
      <c r="AC1508" s="154"/>
      <c r="AD1508" s="154"/>
      <c r="AE1508" s="154"/>
      <c r="AF1508" s="154"/>
      <c r="AG1508" s="154"/>
      <c r="AH1508" s="154"/>
      <c r="AI1508" s="154"/>
      <c r="AJ1508" s="154"/>
      <c r="AK1508" s="154"/>
      <c r="AL1508" s="154"/>
      <c r="AM1508" s="154"/>
      <c r="AN1508" s="154"/>
      <c r="AO1508" s="154"/>
      <c r="AP1508" s="154"/>
      <c r="AQ1508" s="154"/>
      <c r="AR1508" s="154"/>
      <c r="AS1508" s="154"/>
      <c r="AT1508" s="154"/>
      <c r="AU1508" s="154"/>
      <c r="AV1508" s="154"/>
      <c r="AW1508" s="154"/>
      <c r="AX1508" s="154"/>
      <c r="AY1508" s="154"/>
      <c r="AZ1508" s="154"/>
      <c r="BA1508" s="154"/>
      <c r="BB1508" s="154"/>
      <c r="BC1508" s="154"/>
      <c r="BD1508" s="154"/>
      <c r="BE1508" s="154"/>
      <c r="BF1508" s="154"/>
      <c r="BG1508" s="154"/>
      <c r="BH1508" s="154"/>
      <c r="BI1508" s="154"/>
      <c r="BJ1508" s="154"/>
      <c r="BK1508" s="154"/>
      <c r="BL1508" s="154"/>
      <c r="BM1508" s="154"/>
      <c r="BN1508" s="154"/>
      <c r="BO1508" s="154"/>
      <c r="BP1508" s="154"/>
      <c r="BQ1508" s="154"/>
      <c r="BR1508" s="154"/>
      <c r="BS1508" s="154"/>
      <c r="BT1508" s="154"/>
      <c r="BU1508" s="154"/>
      <c r="BV1508" s="154"/>
    </row>
    <row r="1509" spans="1:74" x14ac:dyDescent="0.25">
      <c r="A1509" s="154"/>
      <c r="B1509" s="154"/>
      <c r="C1509" s="154"/>
      <c r="D1509" s="154"/>
      <c r="E1509" s="154"/>
      <c r="F1509" s="154"/>
      <c r="G1509" s="154"/>
      <c r="H1509" s="154"/>
      <c r="I1509" s="154"/>
      <c r="J1509" s="154"/>
      <c r="K1509" s="154"/>
      <c r="L1509" s="154"/>
      <c r="M1509" s="154"/>
      <c r="N1509" s="154"/>
      <c r="O1509" s="154"/>
      <c r="P1509" s="154"/>
      <c r="Q1509" s="154"/>
      <c r="R1509" s="154"/>
      <c r="S1509" s="154"/>
      <c r="T1509" s="154"/>
      <c r="U1509" s="154"/>
      <c r="V1509" s="154"/>
      <c r="W1509" s="154"/>
      <c r="X1509" s="154"/>
      <c r="Y1509" s="154"/>
      <c r="Z1509" s="154"/>
      <c r="AA1509" s="154"/>
      <c r="AB1509" s="154"/>
      <c r="AC1509" s="154"/>
      <c r="AD1509" s="154"/>
      <c r="AE1509" s="154"/>
      <c r="AF1509" s="154"/>
      <c r="AG1509" s="154"/>
      <c r="AH1509" s="154"/>
      <c r="AI1509" s="154"/>
      <c r="AJ1509" s="154"/>
      <c r="AK1509" s="154"/>
      <c r="AL1509" s="154"/>
      <c r="AM1509" s="154"/>
      <c r="AN1509" s="154"/>
      <c r="AO1509" s="154"/>
      <c r="AP1509" s="154"/>
      <c r="AQ1509" s="154"/>
      <c r="AR1509" s="154"/>
      <c r="AS1509" s="154"/>
      <c r="AT1509" s="154"/>
      <c r="AU1509" s="154"/>
      <c r="AV1509" s="154"/>
      <c r="AW1509" s="154"/>
      <c r="AX1509" s="154"/>
      <c r="AY1509" s="154"/>
      <c r="AZ1509" s="154"/>
      <c r="BA1509" s="154"/>
      <c r="BB1509" s="154"/>
      <c r="BC1509" s="154"/>
      <c r="BD1509" s="154"/>
      <c r="BE1509" s="154"/>
      <c r="BF1509" s="154"/>
      <c r="BG1509" s="154"/>
      <c r="BH1509" s="154"/>
      <c r="BI1509" s="154"/>
      <c r="BJ1509" s="154"/>
      <c r="BK1509" s="154"/>
      <c r="BL1509" s="154"/>
      <c r="BM1509" s="154"/>
      <c r="BN1509" s="154"/>
      <c r="BO1509" s="154"/>
      <c r="BP1509" s="154"/>
      <c r="BQ1509" s="154"/>
      <c r="BR1509" s="154"/>
      <c r="BS1509" s="154"/>
      <c r="BT1509" s="154"/>
      <c r="BU1509" s="154"/>
      <c r="BV1509" s="154"/>
    </row>
    <row r="1510" spans="1:74" x14ac:dyDescent="0.25">
      <c r="A1510" s="154"/>
      <c r="B1510" s="154"/>
      <c r="C1510" s="154"/>
      <c r="D1510" s="154"/>
      <c r="E1510" s="154"/>
      <c r="F1510" s="154"/>
      <c r="G1510" s="154"/>
      <c r="H1510" s="154"/>
      <c r="I1510" s="154"/>
      <c r="J1510" s="154"/>
      <c r="K1510" s="154"/>
      <c r="L1510" s="154"/>
      <c r="M1510" s="154"/>
      <c r="N1510" s="154"/>
      <c r="O1510" s="154"/>
      <c r="P1510" s="154"/>
      <c r="Q1510" s="154"/>
      <c r="R1510" s="154"/>
      <c r="S1510" s="154"/>
      <c r="T1510" s="154"/>
      <c r="U1510" s="154"/>
      <c r="V1510" s="154"/>
      <c r="W1510" s="154"/>
      <c r="X1510" s="154"/>
      <c r="Y1510" s="154"/>
      <c r="Z1510" s="154"/>
      <c r="AA1510" s="154"/>
      <c r="AB1510" s="154"/>
      <c r="AC1510" s="154"/>
      <c r="AD1510" s="154"/>
      <c r="AE1510" s="154"/>
      <c r="AF1510" s="154"/>
      <c r="AG1510" s="154"/>
      <c r="AH1510" s="154"/>
      <c r="AI1510" s="154"/>
      <c r="AJ1510" s="154"/>
      <c r="AK1510" s="154"/>
      <c r="AL1510" s="154"/>
      <c r="AM1510" s="154"/>
      <c r="AN1510" s="154"/>
      <c r="AO1510" s="154"/>
      <c r="AP1510" s="154"/>
      <c r="AQ1510" s="154"/>
      <c r="AR1510" s="154"/>
      <c r="AS1510" s="154"/>
      <c r="AT1510" s="154"/>
      <c r="AU1510" s="154"/>
      <c r="AV1510" s="154"/>
      <c r="AW1510" s="154"/>
      <c r="AX1510" s="154"/>
      <c r="AY1510" s="154"/>
      <c r="AZ1510" s="154"/>
      <c r="BA1510" s="154"/>
      <c r="BB1510" s="154"/>
      <c r="BC1510" s="154"/>
      <c r="BD1510" s="154"/>
      <c r="BE1510" s="154"/>
      <c r="BF1510" s="154"/>
      <c r="BG1510" s="154"/>
      <c r="BH1510" s="154"/>
      <c r="BI1510" s="154"/>
      <c r="BJ1510" s="154"/>
      <c r="BK1510" s="154"/>
      <c r="BL1510" s="154"/>
      <c r="BM1510" s="154"/>
      <c r="BN1510" s="154"/>
      <c r="BO1510" s="154"/>
      <c r="BP1510" s="154"/>
      <c r="BQ1510" s="154"/>
      <c r="BR1510" s="154"/>
      <c r="BS1510" s="154"/>
      <c r="BT1510" s="154"/>
      <c r="BU1510" s="154"/>
      <c r="BV1510" s="154"/>
    </row>
    <row r="1511" spans="1:74" x14ac:dyDescent="0.25">
      <c r="A1511" s="154"/>
      <c r="B1511" s="154"/>
      <c r="C1511" s="154"/>
      <c r="D1511" s="154"/>
      <c r="E1511" s="154"/>
      <c r="F1511" s="154"/>
      <c r="G1511" s="154"/>
      <c r="H1511" s="154"/>
      <c r="I1511" s="154"/>
      <c r="J1511" s="154"/>
      <c r="K1511" s="154"/>
      <c r="L1511" s="154"/>
      <c r="M1511" s="154"/>
      <c r="N1511" s="154"/>
      <c r="O1511" s="154"/>
      <c r="P1511" s="154"/>
      <c r="Q1511" s="154"/>
      <c r="R1511" s="154"/>
      <c r="S1511" s="154"/>
      <c r="T1511" s="154"/>
      <c r="U1511" s="154"/>
      <c r="V1511" s="154"/>
      <c r="W1511" s="154"/>
      <c r="X1511" s="154"/>
      <c r="Y1511" s="154"/>
      <c r="Z1511" s="154"/>
      <c r="AA1511" s="154"/>
      <c r="AB1511" s="154"/>
      <c r="AC1511" s="154"/>
      <c r="AD1511" s="154"/>
      <c r="AE1511" s="154"/>
      <c r="AF1511" s="154"/>
      <c r="AG1511" s="154"/>
      <c r="AH1511" s="154"/>
      <c r="AI1511" s="154"/>
      <c r="AJ1511" s="154"/>
      <c r="AK1511" s="154"/>
      <c r="AL1511" s="154"/>
      <c r="AM1511" s="154"/>
      <c r="AN1511" s="154"/>
      <c r="AO1511" s="154"/>
      <c r="AP1511" s="154"/>
      <c r="AQ1511" s="154"/>
      <c r="AR1511" s="154"/>
      <c r="AS1511" s="154"/>
      <c r="AT1511" s="154"/>
      <c r="AU1511" s="154"/>
      <c r="AV1511" s="154"/>
      <c r="AW1511" s="154"/>
      <c r="AX1511" s="154"/>
      <c r="AY1511" s="154"/>
      <c r="AZ1511" s="154"/>
      <c r="BA1511" s="154"/>
      <c r="BB1511" s="154"/>
      <c r="BC1511" s="154"/>
      <c r="BD1511" s="154"/>
      <c r="BE1511" s="154"/>
      <c r="BF1511" s="154"/>
      <c r="BG1511" s="154"/>
      <c r="BH1511" s="154"/>
      <c r="BI1511" s="154"/>
      <c r="BJ1511" s="154"/>
      <c r="BK1511" s="154"/>
      <c r="BL1511" s="154"/>
      <c r="BM1511" s="154"/>
      <c r="BN1511" s="154"/>
      <c r="BO1511" s="154"/>
      <c r="BP1511" s="154"/>
      <c r="BQ1511" s="154"/>
      <c r="BR1511" s="154"/>
      <c r="BS1511" s="154"/>
      <c r="BT1511" s="154"/>
      <c r="BU1511" s="154"/>
      <c r="BV1511" s="154"/>
    </row>
    <row r="1512" spans="1:74" x14ac:dyDescent="0.25">
      <c r="A1512" s="154"/>
      <c r="B1512" s="154"/>
      <c r="C1512" s="154"/>
      <c r="D1512" s="154"/>
      <c r="E1512" s="154"/>
      <c r="F1512" s="154"/>
      <c r="G1512" s="154"/>
      <c r="H1512" s="154"/>
      <c r="I1512" s="154"/>
      <c r="J1512" s="154"/>
      <c r="K1512" s="154"/>
      <c r="L1512" s="154"/>
      <c r="M1512" s="154"/>
      <c r="N1512" s="154"/>
      <c r="O1512" s="154"/>
      <c r="P1512" s="154"/>
      <c r="Q1512" s="154"/>
      <c r="R1512" s="154"/>
      <c r="S1512" s="154"/>
      <c r="T1512" s="154"/>
      <c r="U1512" s="154"/>
      <c r="V1512" s="154"/>
      <c r="W1512" s="154"/>
      <c r="X1512" s="154"/>
      <c r="Y1512" s="154"/>
      <c r="Z1512" s="154"/>
      <c r="AA1512" s="154"/>
      <c r="AB1512" s="154"/>
      <c r="AC1512" s="154"/>
      <c r="AD1512" s="154"/>
      <c r="AE1512" s="154"/>
      <c r="AF1512" s="154"/>
      <c r="AG1512" s="154"/>
      <c r="AH1512" s="154"/>
      <c r="AI1512" s="154"/>
      <c r="AJ1512" s="154"/>
      <c r="AK1512" s="154"/>
      <c r="AL1512" s="154"/>
      <c r="AM1512" s="154"/>
      <c r="AN1512" s="154"/>
      <c r="AO1512" s="154"/>
      <c r="AP1512" s="154"/>
      <c r="AQ1512" s="154"/>
      <c r="AR1512" s="154"/>
      <c r="AS1512" s="154"/>
      <c r="AT1512" s="154"/>
      <c r="AU1512" s="154"/>
      <c r="AV1512" s="154"/>
      <c r="AW1512" s="154"/>
      <c r="AX1512" s="154"/>
      <c r="AY1512" s="154"/>
      <c r="AZ1512" s="154"/>
      <c r="BA1512" s="154"/>
      <c r="BB1512" s="154"/>
      <c r="BC1512" s="154"/>
      <c r="BD1512" s="154"/>
      <c r="BE1512" s="154"/>
      <c r="BF1512" s="154"/>
      <c r="BG1512" s="154"/>
      <c r="BH1512" s="154"/>
      <c r="BI1512" s="154"/>
      <c r="BJ1512" s="154"/>
      <c r="BK1512" s="154"/>
      <c r="BL1512" s="154"/>
      <c r="BM1512" s="154"/>
      <c r="BN1512" s="154"/>
      <c r="BO1512" s="154"/>
      <c r="BP1512" s="154"/>
      <c r="BQ1512" s="154"/>
      <c r="BR1512" s="154"/>
      <c r="BS1512" s="154"/>
      <c r="BT1512" s="154"/>
      <c r="BU1512" s="154"/>
      <c r="BV1512" s="154"/>
    </row>
    <row r="1513" spans="1:74" x14ac:dyDescent="0.25">
      <c r="A1513" s="154"/>
      <c r="B1513" s="154"/>
      <c r="C1513" s="154"/>
      <c r="D1513" s="154"/>
      <c r="E1513" s="154"/>
      <c r="F1513" s="154"/>
      <c r="G1513" s="154"/>
      <c r="H1513" s="154"/>
      <c r="I1513" s="154"/>
      <c r="J1513" s="154"/>
      <c r="K1513" s="154"/>
      <c r="L1513" s="154"/>
      <c r="M1513" s="154"/>
      <c r="N1513" s="154"/>
      <c r="O1513" s="154"/>
      <c r="P1513" s="154"/>
      <c r="Q1513" s="154"/>
      <c r="R1513" s="154"/>
      <c r="S1513" s="154"/>
      <c r="T1513" s="154"/>
      <c r="U1513" s="154"/>
      <c r="V1513" s="154"/>
      <c r="W1513" s="154"/>
      <c r="X1513" s="154"/>
      <c r="Y1513" s="154"/>
      <c r="Z1513" s="154"/>
      <c r="AA1513" s="154"/>
      <c r="AB1513" s="154"/>
      <c r="AC1513" s="154"/>
      <c r="AD1513" s="154"/>
      <c r="AE1513" s="154"/>
      <c r="AF1513" s="154"/>
      <c r="AG1513" s="154"/>
      <c r="AH1513" s="154"/>
      <c r="AI1513" s="154"/>
      <c r="AJ1513" s="154"/>
      <c r="AK1513" s="154"/>
      <c r="AL1513" s="154"/>
      <c r="AM1513" s="154"/>
      <c r="AN1513" s="154"/>
      <c r="AO1513" s="154"/>
      <c r="AP1513" s="154"/>
      <c r="AQ1513" s="154"/>
      <c r="AR1513" s="154"/>
      <c r="AS1513" s="154"/>
      <c r="AT1513" s="154"/>
      <c r="AU1513" s="154"/>
      <c r="AV1513" s="154"/>
      <c r="AW1513" s="154"/>
      <c r="AX1513" s="154"/>
      <c r="AY1513" s="154"/>
      <c r="AZ1513" s="154"/>
      <c r="BA1513" s="154"/>
      <c r="BB1513" s="154"/>
      <c r="BC1513" s="154"/>
      <c r="BD1513" s="154"/>
      <c r="BE1513" s="154"/>
      <c r="BF1513" s="154"/>
      <c r="BG1513" s="154"/>
      <c r="BH1513" s="154"/>
      <c r="BI1513" s="154"/>
      <c r="BJ1513" s="154"/>
      <c r="BK1513" s="154"/>
      <c r="BL1513" s="154"/>
      <c r="BM1513" s="154"/>
      <c r="BN1513" s="154"/>
      <c r="BO1513" s="154"/>
      <c r="BP1513" s="154"/>
      <c r="BQ1513" s="154"/>
      <c r="BR1513" s="154"/>
      <c r="BS1513" s="154"/>
      <c r="BT1513" s="154"/>
      <c r="BU1513" s="154"/>
      <c r="BV1513" s="154"/>
    </row>
    <row r="1514" spans="1:74" x14ac:dyDescent="0.25">
      <c r="A1514" s="154"/>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4"/>
      <c r="AN1514" s="154"/>
      <c r="AO1514" s="154"/>
      <c r="AP1514" s="154"/>
      <c r="AQ1514" s="154"/>
      <c r="AR1514" s="154"/>
      <c r="AS1514" s="154"/>
      <c r="AT1514" s="154"/>
      <c r="AU1514" s="154"/>
      <c r="AV1514" s="154"/>
      <c r="AW1514" s="154"/>
      <c r="AX1514" s="154"/>
      <c r="AY1514" s="154"/>
      <c r="AZ1514" s="154"/>
      <c r="BA1514" s="154"/>
      <c r="BB1514" s="154"/>
      <c r="BC1514" s="154"/>
      <c r="BD1514" s="154"/>
      <c r="BE1514" s="154"/>
      <c r="BF1514" s="154"/>
      <c r="BG1514" s="154"/>
      <c r="BH1514" s="154"/>
      <c r="BI1514" s="154"/>
      <c r="BJ1514" s="154"/>
      <c r="BK1514" s="154"/>
      <c r="BL1514" s="154"/>
      <c r="BM1514" s="154"/>
      <c r="BN1514" s="154"/>
      <c r="BO1514" s="154"/>
      <c r="BP1514" s="154"/>
      <c r="BQ1514" s="154"/>
      <c r="BR1514" s="154"/>
      <c r="BS1514" s="154"/>
      <c r="BT1514" s="154"/>
      <c r="BU1514" s="154"/>
      <c r="BV1514" s="154"/>
    </row>
    <row r="1515" spans="1:74" x14ac:dyDescent="0.25">
      <c r="A1515" s="154"/>
      <c r="B1515" s="154"/>
      <c r="C1515" s="154"/>
      <c r="D1515" s="154"/>
      <c r="E1515" s="154"/>
      <c r="F1515" s="154"/>
      <c r="G1515" s="154"/>
      <c r="H1515" s="154"/>
      <c r="I1515" s="154"/>
      <c r="J1515" s="154"/>
      <c r="K1515" s="154"/>
      <c r="L1515" s="154"/>
      <c r="M1515" s="154"/>
      <c r="N1515" s="154"/>
      <c r="O1515" s="154"/>
      <c r="P1515" s="154"/>
      <c r="Q1515" s="154"/>
      <c r="R1515" s="154"/>
      <c r="S1515" s="154"/>
      <c r="T1515" s="154"/>
      <c r="U1515" s="154"/>
      <c r="V1515" s="154"/>
      <c r="W1515" s="154"/>
      <c r="X1515" s="154"/>
      <c r="Y1515" s="154"/>
      <c r="Z1515" s="154"/>
      <c r="AA1515" s="154"/>
      <c r="AB1515" s="154"/>
      <c r="AC1515" s="154"/>
      <c r="AD1515" s="154"/>
      <c r="AE1515" s="154"/>
      <c r="AF1515" s="154"/>
      <c r="AG1515" s="154"/>
      <c r="AH1515" s="154"/>
      <c r="AI1515" s="154"/>
      <c r="AJ1515" s="154"/>
      <c r="AK1515" s="154"/>
      <c r="AL1515" s="154"/>
      <c r="AM1515" s="154"/>
      <c r="AN1515" s="154"/>
      <c r="AO1515" s="154"/>
      <c r="AP1515" s="154"/>
      <c r="AQ1515" s="154"/>
      <c r="AR1515" s="154"/>
      <c r="AS1515" s="154"/>
      <c r="AT1515" s="154"/>
      <c r="AU1515" s="154"/>
      <c r="AV1515" s="154"/>
      <c r="AW1515" s="154"/>
      <c r="AX1515" s="154"/>
      <c r="AY1515" s="154"/>
      <c r="AZ1515" s="154"/>
      <c r="BA1515" s="154"/>
      <c r="BB1515" s="154"/>
      <c r="BC1515" s="154"/>
      <c r="BD1515" s="154"/>
      <c r="BE1515" s="154"/>
      <c r="BF1515" s="154"/>
      <c r="BG1515" s="154"/>
      <c r="BH1515" s="154"/>
      <c r="BI1515" s="154"/>
      <c r="BJ1515" s="154"/>
      <c r="BK1515" s="154"/>
      <c r="BL1515" s="154"/>
      <c r="BM1515" s="154"/>
      <c r="BN1515" s="154"/>
      <c r="BO1515" s="154"/>
      <c r="BP1515" s="154"/>
      <c r="BQ1515" s="154"/>
      <c r="BR1515" s="154"/>
      <c r="BS1515" s="154"/>
      <c r="BT1515" s="154"/>
      <c r="BU1515" s="154"/>
      <c r="BV1515" s="154"/>
    </row>
    <row r="1516" spans="1:74" x14ac:dyDescent="0.25">
      <c r="A1516" s="154"/>
      <c r="B1516" s="154"/>
      <c r="C1516" s="154"/>
      <c r="D1516" s="154"/>
      <c r="E1516" s="154"/>
      <c r="F1516" s="154"/>
      <c r="G1516" s="154"/>
      <c r="H1516" s="154"/>
      <c r="I1516" s="154"/>
      <c r="J1516" s="154"/>
      <c r="K1516" s="154"/>
      <c r="L1516" s="154"/>
      <c r="M1516" s="154"/>
      <c r="N1516" s="154"/>
      <c r="O1516" s="154"/>
      <c r="P1516" s="154"/>
      <c r="Q1516" s="154"/>
      <c r="R1516" s="154"/>
      <c r="S1516" s="154"/>
      <c r="T1516" s="154"/>
      <c r="U1516" s="154"/>
      <c r="V1516" s="154"/>
      <c r="W1516" s="154"/>
      <c r="X1516" s="154"/>
      <c r="Y1516" s="154"/>
      <c r="Z1516" s="154"/>
      <c r="AA1516" s="154"/>
      <c r="AB1516" s="154"/>
      <c r="AC1516" s="154"/>
      <c r="AD1516" s="154"/>
      <c r="AE1516" s="154"/>
      <c r="AF1516" s="154"/>
      <c r="AG1516" s="154"/>
      <c r="AH1516" s="154"/>
      <c r="AI1516" s="154"/>
      <c r="AJ1516" s="154"/>
      <c r="AK1516" s="154"/>
      <c r="AL1516" s="154"/>
      <c r="AM1516" s="154"/>
      <c r="AN1516" s="154"/>
      <c r="AO1516" s="154"/>
      <c r="AP1516" s="154"/>
      <c r="AQ1516" s="154"/>
      <c r="AR1516" s="154"/>
      <c r="AS1516" s="154"/>
      <c r="AT1516" s="154"/>
      <c r="AU1516" s="154"/>
      <c r="AV1516" s="154"/>
      <c r="AW1516" s="154"/>
      <c r="AX1516" s="154"/>
      <c r="AY1516" s="154"/>
      <c r="AZ1516" s="154"/>
      <c r="BA1516" s="154"/>
      <c r="BB1516" s="154"/>
      <c r="BC1516" s="154"/>
      <c r="BD1516" s="154"/>
      <c r="BE1516" s="154"/>
      <c r="BF1516" s="154"/>
      <c r="BG1516" s="154"/>
      <c r="BH1516" s="154"/>
      <c r="BI1516" s="154"/>
      <c r="BJ1516" s="154"/>
      <c r="BK1516" s="154"/>
      <c r="BL1516" s="154"/>
      <c r="BM1516" s="154"/>
      <c r="BN1516" s="154"/>
      <c r="BO1516" s="154"/>
      <c r="BP1516" s="154"/>
      <c r="BQ1516" s="154"/>
      <c r="BR1516" s="154"/>
      <c r="BS1516" s="154"/>
      <c r="BT1516" s="154"/>
      <c r="BU1516" s="154"/>
      <c r="BV1516" s="154"/>
    </row>
    <row r="1517" spans="1:74" x14ac:dyDescent="0.25">
      <c r="A1517" s="154"/>
      <c r="B1517" s="154"/>
      <c r="C1517" s="154"/>
      <c r="D1517" s="154"/>
      <c r="E1517" s="154"/>
      <c r="F1517" s="154"/>
      <c r="G1517" s="154"/>
      <c r="H1517" s="154"/>
      <c r="I1517" s="154"/>
      <c r="J1517" s="154"/>
      <c r="K1517" s="154"/>
      <c r="L1517" s="154"/>
      <c r="M1517" s="154"/>
      <c r="N1517" s="154"/>
      <c r="O1517" s="154"/>
      <c r="P1517" s="154"/>
      <c r="Q1517" s="154"/>
      <c r="R1517" s="154"/>
      <c r="S1517" s="154"/>
      <c r="T1517" s="154"/>
      <c r="U1517" s="154"/>
      <c r="V1517" s="154"/>
      <c r="W1517" s="154"/>
      <c r="X1517" s="154"/>
      <c r="Y1517" s="154"/>
      <c r="Z1517" s="154"/>
      <c r="AA1517" s="154"/>
      <c r="AB1517" s="154"/>
      <c r="AC1517" s="154"/>
      <c r="AD1517" s="154"/>
      <c r="AE1517" s="154"/>
      <c r="AF1517" s="154"/>
      <c r="AG1517" s="154"/>
      <c r="AH1517" s="154"/>
      <c r="AI1517" s="154"/>
      <c r="AJ1517" s="154"/>
      <c r="AK1517" s="154"/>
      <c r="AL1517" s="154"/>
      <c r="AM1517" s="154"/>
      <c r="AN1517" s="154"/>
      <c r="AO1517" s="154"/>
      <c r="AP1517" s="154"/>
      <c r="AQ1517" s="154"/>
      <c r="AR1517" s="154"/>
      <c r="AS1517" s="154"/>
      <c r="AT1517" s="154"/>
      <c r="AU1517" s="154"/>
      <c r="AV1517" s="154"/>
      <c r="AW1517" s="154"/>
      <c r="AX1517" s="154"/>
      <c r="AY1517" s="154"/>
      <c r="AZ1517" s="154"/>
      <c r="BA1517" s="154"/>
      <c r="BB1517" s="154"/>
      <c r="BC1517" s="154"/>
      <c r="BD1517" s="154"/>
      <c r="BE1517" s="154"/>
      <c r="BF1517" s="154"/>
      <c r="BG1517" s="154"/>
      <c r="BH1517" s="154"/>
      <c r="BI1517" s="154"/>
      <c r="BJ1517" s="154"/>
      <c r="BK1517" s="154"/>
      <c r="BL1517" s="154"/>
      <c r="BM1517" s="154"/>
      <c r="BN1517" s="154"/>
      <c r="BO1517" s="154"/>
      <c r="BP1517" s="154"/>
      <c r="BQ1517" s="154"/>
      <c r="BR1517" s="154"/>
      <c r="BS1517" s="154"/>
      <c r="BT1517" s="154"/>
      <c r="BU1517" s="154"/>
      <c r="BV1517" s="154"/>
    </row>
    <row r="1518" spans="1:74" x14ac:dyDescent="0.25">
      <c r="A1518" s="154"/>
      <c r="B1518" s="154"/>
      <c r="C1518" s="154"/>
      <c r="D1518" s="154"/>
      <c r="E1518" s="154"/>
      <c r="F1518" s="154"/>
      <c r="G1518" s="154"/>
      <c r="H1518" s="154"/>
      <c r="I1518" s="154"/>
      <c r="J1518" s="154"/>
      <c r="K1518" s="154"/>
      <c r="L1518" s="154"/>
      <c r="M1518" s="154"/>
      <c r="N1518" s="154"/>
      <c r="O1518" s="154"/>
      <c r="P1518" s="154"/>
      <c r="Q1518" s="154"/>
      <c r="R1518" s="154"/>
      <c r="S1518" s="154"/>
      <c r="T1518" s="154"/>
      <c r="U1518" s="154"/>
      <c r="V1518" s="154"/>
      <c r="W1518" s="154"/>
      <c r="X1518" s="154"/>
      <c r="Y1518" s="154"/>
      <c r="Z1518" s="154"/>
      <c r="AA1518" s="154"/>
      <c r="AB1518" s="154"/>
      <c r="AC1518" s="154"/>
      <c r="AD1518" s="154"/>
      <c r="AE1518" s="154"/>
      <c r="AF1518" s="154"/>
      <c r="AG1518" s="154"/>
      <c r="AH1518" s="154"/>
      <c r="AI1518" s="154"/>
      <c r="AJ1518" s="154"/>
      <c r="AK1518" s="154"/>
      <c r="AL1518" s="154"/>
      <c r="AM1518" s="154"/>
      <c r="AN1518" s="154"/>
      <c r="AO1518" s="154"/>
      <c r="AP1518" s="154"/>
      <c r="AQ1518" s="154"/>
      <c r="AR1518" s="154"/>
      <c r="AS1518" s="154"/>
      <c r="AT1518" s="154"/>
      <c r="AU1518" s="154"/>
      <c r="AV1518" s="154"/>
      <c r="AW1518" s="154"/>
      <c r="AX1518" s="154"/>
      <c r="AY1518" s="154"/>
      <c r="AZ1518" s="154"/>
      <c r="BA1518" s="154"/>
      <c r="BB1518" s="154"/>
      <c r="BC1518" s="154"/>
      <c r="BD1518" s="154"/>
      <c r="BE1518" s="154"/>
      <c r="BF1518" s="154"/>
      <c r="BG1518" s="154"/>
      <c r="BH1518" s="154"/>
      <c r="BI1518" s="154"/>
      <c r="BJ1518" s="154"/>
      <c r="BK1518" s="154"/>
      <c r="BL1518" s="154"/>
      <c r="BM1518" s="154"/>
      <c r="BN1518" s="154"/>
      <c r="BO1518" s="154"/>
      <c r="BP1518" s="154"/>
      <c r="BQ1518" s="154"/>
      <c r="BR1518" s="154"/>
      <c r="BS1518" s="154"/>
      <c r="BT1518" s="154"/>
      <c r="BU1518" s="154"/>
      <c r="BV1518" s="154"/>
    </row>
    <row r="1519" spans="1:74" x14ac:dyDescent="0.25">
      <c r="A1519" s="154"/>
      <c r="B1519" s="154"/>
      <c r="C1519" s="154"/>
      <c r="D1519" s="154"/>
      <c r="E1519" s="154"/>
      <c r="F1519" s="154"/>
      <c r="G1519" s="154"/>
      <c r="H1519" s="154"/>
      <c r="I1519" s="154"/>
      <c r="J1519" s="154"/>
      <c r="K1519" s="154"/>
      <c r="L1519" s="154"/>
      <c r="M1519" s="154"/>
      <c r="N1519" s="154"/>
      <c r="O1519" s="154"/>
      <c r="P1519" s="154"/>
      <c r="Q1519" s="154"/>
      <c r="R1519" s="154"/>
      <c r="S1519" s="154"/>
      <c r="T1519" s="154"/>
      <c r="U1519" s="154"/>
      <c r="V1519" s="154"/>
      <c r="W1519" s="154"/>
      <c r="X1519" s="154"/>
      <c r="Y1519" s="154"/>
      <c r="Z1519" s="154"/>
      <c r="AA1519" s="154"/>
      <c r="AB1519" s="154"/>
      <c r="AC1519" s="154"/>
      <c r="AD1519" s="154"/>
      <c r="AE1519" s="154"/>
      <c r="AF1519" s="154"/>
      <c r="AG1519" s="154"/>
      <c r="AH1519" s="154"/>
      <c r="AI1519" s="154"/>
      <c r="AJ1519" s="154"/>
      <c r="AK1519" s="154"/>
      <c r="AL1519" s="154"/>
      <c r="AM1519" s="154"/>
      <c r="AN1519" s="154"/>
      <c r="AO1519" s="154"/>
      <c r="AP1519" s="154"/>
      <c r="AQ1519" s="154"/>
      <c r="AR1519" s="154"/>
      <c r="AS1519" s="154"/>
      <c r="AT1519" s="154"/>
      <c r="AU1519" s="154"/>
      <c r="AV1519" s="154"/>
      <c r="AW1519" s="154"/>
      <c r="AX1519" s="154"/>
      <c r="AY1519" s="154"/>
      <c r="AZ1519" s="154"/>
      <c r="BA1519" s="154"/>
      <c r="BB1519" s="154"/>
      <c r="BC1519" s="154"/>
      <c r="BD1519" s="154"/>
      <c r="BE1519" s="154"/>
      <c r="BF1519" s="154"/>
      <c r="BG1519" s="154"/>
      <c r="BH1519" s="154"/>
      <c r="BI1519" s="154"/>
      <c r="BJ1519" s="154"/>
      <c r="BK1519" s="154"/>
      <c r="BL1519" s="154"/>
      <c r="BM1519" s="154"/>
      <c r="BN1519" s="154"/>
      <c r="BO1519" s="154"/>
      <c r="BP1519" s="154"/>
      <c r="BQ1519" s="154"/>
      <c r="BR1519" s="154"/>
      <c r="BS1519" s="154"/>
      <c r="BT1519" s="154"/>
      <c r="BU1519" s="154"/>
      <c r="BV1519" s="154"/>
    </row>
    <row r="1520" spans="1:74" x14ac:dyDescent="0.25">
      <c r="A1520" s="154"/>
      <c r="B1520" s="154"/>
      <c r="C1520" s="154"/>
      <c r="D1520" s="154"/>
      <c r="E1520" s="154"/>
      <c r="F1520" s="154"/>
      <c r="G1520" s="154"/>
      <c r="H1520" s="154"/>
      <c r="I1520" s="154"/>
      <c r="J1520" s="154"/>
      <c r="K1520" s="154"/>
      <c r="L1520" s="154"/>
      <c r="M1520" s="154"/>
      <c r="N1520" s="154"/>
      <c r="O1520" s="154"/>
      <c r="P1520" s="154"/>
      <c r="Q1520" s="154"/>
      <c r="R1520" s="154"/>
      <c r="S1520" s="154"/>
      <c r="T1520" s="154"/>
      <c r="U1520" s="154"/>
      <c r="V1520" s="154"/>
      <c r="W1520" s="154"/>
      <c r="X1520" s="154"/>
      <c r="Y1520" s="154"/>
      <c r="Z1520" s="154"/>
      <c r="AA1520" s="154"/>
      <c r="AB1520" s="154"/>
      <c r="AC1520" s="154"/>
      <c r="AD1520" s="154"/>
      <c r="AE1520" s="154"/>
      <c r="AF1520" s="154"/>
      <c r="AG1520" s="154"/>
      <c r="AH1520" s="154"/>
      <c r="AI1520" s="154"/>
      <c r="AJ1520" s="154"/>
      <c r="AK1520" s="154"/>
      <c r="AL1520" s="154"/>
      <c r="AM1520" s="154"/>
      <c r="AN1520" s="154"/>
      <c r="AO1520" s="154"/>
      <c r="AP1520" s="154"/>
      <c r="AQ1520" s="154"/>
      <c r="AR1520" s="154"/>
      <c r="AS1520" s="154"/>
      <c r="AT1520" s="154"/>
      <c r="AU1520" s="154"/>
      <c r="AV1520" s="154"/>
      <c r="AW1520" s="154"/>
      <c r="AX1520" s="154"/>
      <c r="AY1520" s="154"/>
      <c r="AZ1520" s="154"/>
      <c r="BA1520" s="154"/>
      <c r="BB1520" s="154"/>
      <c r="BC1520" s="154"/>
      <c r="BD1520" s="154"/>
      <c r="BE1520" s="154"/>
      <c r="BF1520" s="154"/>
      <c r="BG1520" s="154"/>
      <c r="BH1520" s="154"/>
      <c r="BI1520" s="154"/>
      <c r="BJ1520" s="154"/>
      <c r="BK1520" s="154"/>
      <c r="BL1520" s="154"/>
      <c r="BM1520" s="154"/>
      <c r="BN1520" s="154"/>
      <c r="BO1520" s="154"/>
      <c r="BP1520" s="154"/>
      <c r="BQ1520" s="154"/>
      <c r="BR1520" s="154"/>
      <c r="BS1520" s="154"/>
      <c r="BT1520" s="154"/>
      <c r="BU1520" s="154"/>
      <c r="BV1520" s="154"/>
    </row>
    <row r="1521" spans="1:74" x14ac:dyDescent="0.25">
      <c r="A1521" s="154"/>
      <c r="B1521" s="154"/>
      <c r="C1521" s="154"/>
      <c r="D1521" s="154"/>
      <c r="E1521" s="154"/>
      <c r="F1521" s="154"/>
      <c r="G1521" s="154"/>
      <c r="H1521" s="154"/>
      <c r="I1521" s="154"/>
      <c r="J1521" s="154"/>
      <c r="K1521" s="154"/>
      <c r="L1521" s="154"/>
      <c r="M1521" s="154"/>
      <c r="N1521" s="154"/>
      <c r="O1521" s="154"/>
      <c r="P1521" s="154"/>
      <c r="Q1521" s="154"/>
      <c r="R1521" s="154"/>
      <c r="S1521" s="154"/>
      <c r="T1521" s="154"/>
      <c r="U1521" s="154"/>
      <c r="V1521" s="154"/>
      <c r="W1521" s="154"/>
      <c r="X1521" s="154"/>
      <c r="Y1521" s="154"/>
      <c r="Z1521" s="154"/>
      <c r="AA1521" s="154"/>
      <c r="AB1521" s="154"/>
      <c r="AC1521" s="154"/>
      <c r="AD1521" s="154"/>
      <c r="AE1521" s="154"/>
      <c r="AF1521" s="154"/>
      <c r="AG1521" s="154"/>
      <c r="AH1521" s="154"/>
      <c r="AI1521" s="154"/>
      <c r="AJ1521" s="154"/>
      <c r="AK1521" s="154"/>
      <c r="AL1521" s="154"/>
      <c r="AM1521" s="154"/>
      <c r="AN1521" s="154"/>
      <c r="AO1521" s="154"/>
      <c r="AP1521" s="154"/>
      <c r="AQ1521" s="154"/>
      <c r="AR1521" s="154"/>
      <c r="AS1521" s="154"/>
      <c r="AT1521" s="154"/>
      <c r="AU1521" s="154"/>
      <c r="AV1521" s="154"/>
      <c r="AW1521" s="154"/>
      <c r="AX1521" s="154"/>
      <c r="AY1521" s="154"/>
      <c r="AZ1521" s="154"/>
      <c r="BA1521" s="154"/>
      <c r="BB1521" s="154"/>
      <c r="BC1521" s="154"/>
      <c r="BD1521" s="154"/>
      <c r="BE1521" s="154"/>
      <c r="BF1521" s="154"/>
      <c r="BG1521" s="154"/>
      <c r="BH1521" s="154"/>
      <c r="BI1521" s="154"/>
      <c r="BJ1521" s="154"/>
      <c r="BK1521" s="154"/>
      <c r="BL1521" s="154"/>
      <c r="BM1521" s="154"/>
      <c r="BN1521" s="154"/>
      <c r="BO1521" s="154"/>
      <c r="BP1521" s="154"/>
      <c r="BQ1521" s="154"/>
      <c r="BR1521" s="154"/>
      <c r="BS1521" s="154"/>
      <c r="BT1521" s="154"/>
      <c r="BU1521" s="154"/>
      <c r="BV1521" s="154"/>
    </row>
    <row r="1522" spans="1:74" x14ac:dyDescent="0.25">
      <c r="A1522" s="154"/>
      <c r="B1522" s="154"/>
      <c r="C1522" s="154"/>
      <c r="D1522" s="154"/>
      <c r="E1522" s="154"/>
      <c r="F1522" s="154"/>
      <c r="G1522" s="154"/>
      <c r="H1522" s="154"/>
      <c r="I1522" s="154"/>
      <c r="J1522" s="154"/>
      <c r="K1522" s="154"/>
      <c r="L1522" s="154"/>
      <c r="M1522" s="154"/>
      <c r="N1522" s="154"/>
      <c r="O1522" s="154"/>
      <c r="P1522" s="154"/>
      <c r="Q1522" s="154"/>
      <c r="R1522" s="154"/>
      <c r="S1522" s="154"/>
      <c r="T1522" s="154"/>
      <c r="U1522" s="154"/>
      <c r="V1522" s="154"/>
      <c r="W1522" s="154"/>
      <c r="X1522" s="154"/>
      <c r="Y1522" s="154"/>
      <c r="Z1522" s="154"/>
      <c r="AA1522" s="154"/>
      <c r="AB1522" s="154"/>
      <c r="AC1522" s="154"/>
      <c r="AD1522" s="154"/>
      <c r="AE1522" s="154"/>
      <c r="AF1522" s="154"/>
      <c r="AG1522" s="154"/>
      <c r="AH1522" s="154"/>
      <c r="AI1522" s="154"/>
      <c r="AJ1522" s="154"/>
      <c r="AK1522" s="154"/>
      <c r="AL1522" s="154"/>
      <c r="AM1522" s="154"/>
      <c r="AN1522" s="154"/>
      <c r="AO1522" s="154"/>
      <c r="AP1522" s="154"/>
      <c r="AQ1522" s="154"/>
      <c r="AR1522" s="154"/>
      <c r="AS1522" s="154"/>
      <c r="AT1522" s="154"/>
      <c r="AU1522" s="154"/>
      <c r="AV1522" s="154"/>
      <c r="AW1522" s="154"/>
      <c r="AX1522" s="154"/>
      <c r="AY1522" s="154"/>
      <c r="AZ1522" s="154"/>
      <c r="BA1522" s="154"/>
      <c r="BB1522" s="154"/>
      <c r="BC1522" s="154"/>
      <c r="BD1522" s="154"/>
      <c r="BE1522" s="154"/>
      <c r="BF1522" s="154"/>
      <c r="BG1522" s="154"/>
      <c r="BH1522" s="154"/>
      <c r="BI1522" s="154"/>
      <c r="BJ1522" s="154"/>
      <c r="BK1522" s="154"/>
      <c r="BL1522" s="154"/>
      <c r="BM1522" s="154"/>
      <c r="BN1522" s="154"/>
      <c r="BO1522" s="154"/>
      <c r="BP1522" s="154"/>
      <c r="BQ1522" s="154"/>
      <c r="BR1522" s="154"/>
      <c r="BS1522" s="154"/>
      <c r="BT1522" s="154"/>
      <c r="BU1522" s="154"/>
      <c r="BV1522" s="154"/>
    </row>
    <row r="1523" spans="1:74" x14ac:dyDescent="0.25">
      <c r="A1523" s="154"/>
      <c r="B1523" s="154"/>
      <c r="C1523" s="154"/>
      <c r="D1523" s="154"/>
      <c r="E1523" s="154"/>
      <c r="F1523" s="154"/>
      <c r="G1523" s="154"/>
      <c r="H1523" s="154"/>
      <c r="I1523" s="154"/>
      <c r="J1523" s="154"/>
      <c r="K1523" s="154"/>
      <c r="L1523" s="154"/>
      <c r="M1523" s="154"/>
      <c r="N1523" s="154"/>
      <c r="O1523" s="154"/>
      <c r="P1523" s="154"/>
      <c r="Q1523" s="154"/>
      <c r="R1523" s="154"/>
      <c r="S1523" s="154"/>
      <c r="T1523" s="154"/>
      <c r="U1523" s="154"/>
      <c r="V1523" s="154"/>
      <c r="W1523" s="154"/>
      <c r="X1523" s="154"/>
      <c r="Y1523" s="154"/>
      <c r="Z1523" s="154"/>
      <c r="AA1523" s="154"/>
      <c r="AB1523" s="154"/>
      <c r="AC1523" s="154"/>
      <c r="AD1523" s="154"/>
      <c r="AE1523" s="154"/>
      <c r="AF1523" s="154"/>
      <c r="AG1523" s="154"/>
      <c r="AH1523" s="154"/>
      <c r="AI1523" s="154"/>
      <c r="AJ1523" s="154"/>
      <c r="AK1523" s="154"/>
      <c r="AL1523" s="154"/>
      <c r="AM1523" s="154"/>
      <c r="AN1523" s="154"/>
      <c r="AO1523" s="154"/>
      <c r="AP1523" s="154"/>
      <c r="AQ1523" s="154"/>
      <c r="AR1523" s="154"/>
      <c r="AS1523" s="154"/>
      <c r="AT1523" s="154"/>
      <c r="AU1523" s="154"/>
      <c r="AV1523" s="154"/>
      <c r="AW1523" s="154"/>
      <c r="AX1523" s="154"/>
      <c r="AY1523" s="154"/>
      <c r="AZ1523" s="154"/>
      <c r="BA1523" s="154"/>
      <c r="BB1523" s="154"/>
      <c r="BC1523" s="154"/>
      <c r="BD1523" s="154"/>
      <c r="BE1523" s="154"/>
      <c r="BF1523" s="154"/>
      <c r="BG1523" s="154"/>
      <c r="BH1523" s="154"/>
      <c r="BI1523" s="154"/>
      <c r="BJ1523" s="154"/>
      <c r="BK1523" s="154"/>
      <c r="BL1523" s="154"/>
      <c r="BM1523" s="154"/>
      <c r="BN1523" s="154"/>
      <c r="BO1523" s="154"/>
      <c r="BP1523" s="154"/>
      <c r="BQ1523" s="154"/>
      <c r="BR1523" s="154"/>
      <c r="BS1523" s="154"/>
      <c r="BT1523" s="154"/>
      <c r="BU1523" s="154"/>
      <c r="BV1523" s="154"/>
    </row>
    <row r="1524" spans="1:74" x14ac:dyDescent="0.25">
      <c r="A1524" s="154"/>
      <c r="B1524" s="154"/>
      <c r="C1524" s="154"/>
      <c r="D1524" s="154"/>
      <c r="E1524" s="154"/>
      <c r="F1524" s="154"/>
      <c r="G1524" s="154"/>
      <c r="H1524" s="154"/>
      <c r="I1524" s="154"/>
      <c r="J1524" s="154"/>
      <c r="K1524" s="154"/>
      <c r="L1524" s="154"/>
      <c r="M1524" s="154"/>
      <c r="N1524" s="154"/>
      <c r="O1524" s="154"/>
      <c r="P1524" s="154"/>
      <c r="Q1524" s="154"/>
      <c r="R1524" s="154"/>
      <c r="S1524" s="154"/>
      <c r="T1524" s="154"/>
      <c r="U1524" s="154"/>
      <c r="V1524" s="154"/>
      <c r="W1524" s="154"/>
      <c r="X1524" s="154"/>
      <c r="Y1524" s="154"/>
      <c r="Z1524" s="154"/>
      <c r="AA1524" s="154"/>
      <c r="AB1524" s="154"/>
      <c r="AC1524" s="154"/>
      <c r="AD1524" s="154"/>
      <c r="AE1524" s="154"/>
      <c r="AF1524" s="154"/>
      <c r="AG1524" s="154"/>
      <c r="AH1524" s="154"/>
      <c r="AI1524" s="154"/>
      <c r="AJ1524" s="154"/>
      <c r="AK1524" s="154"/>
      <c r="AL1524" s="154"/>
      <c r="AM1524" s="154"/>
      <c r="AN1524" s="154"/>
      <c r="AO1524" s="154"/>
      <c r="AP1524" s="154"/>
      <c r="AQ1524" s="154"/>
      <c r="AR1524" s="154"/>
      <c r="AS1524" s="154"/>
      <c r="AT1524" s="154"/>
      <c r="AU1524" s="154"/>
      <c r="AV1524" s="154"/>
      <c r="AW1524" s="154"/>
      <c r="AX1524" s="154"/>
      <c r="AY1524" s="154"/>
      <c r="AZ1524" s="154"/>
      <c r="BA1524" s="154"/>
      <c r="BB1524" s="154"/>
      <c r="BC1524" s="154"/>
      <c r="BD1524" s="154"/>
      <c r="BE1524" s="154"/>
      <c r="BF1524" s="154"/>
      <c r="BG1524" s="154"/>
      <c r="BH1524" s="154"/>
      <c r="BI1524" s="154"/>
      <c r="BJ1524" s="154"/>
      <c r="BK1524" s="154"/>
      <c r="BL1524" s="154"/>
      <c r="BM1524" s="154"/>
      <c r="BN1524" s="154"/>
      <c r="BO1524" s="154"/>
      <c r="BP1524" s="154"/>
      <c r="BQ1524" s="154"/>
      <c r="BR1524" s="154"/>
      <c r="BS1524" s="154"/>
      <c r="BT1524" s="154"/>
      <c r="BU1524" s="154"/>
      <c r="BV1524" s="154"/>
    </row>
    <row r="1525" spans="1:74" x14ac:dyDescent="0.25">
      <c r="A1525" s="154"/>
      <c r="B1525" s="154"/>
      <c r="C1525" s="154"/>
      <c r="D1525" s="154"/>
      <c r="E1525" s="154"/>
      <c r="F1525" s="154"/>
      <c r="G1525" s="154"/>
      <c r="H1525" s="154"/>
      <c r="I1525" s="154"/>
      <c r="J1525" s="154"/>
      <c r="K1525" s="154"/>
      <c r="L1525" s="154"/>
      <c r="M1525" s="154"/>
      <c r="N1525" s="154"/>
      <c r="O1525" s="154"/>
      <c r="P1525" s="154"/>
      <c r="Q1525" s="154"/>
      <c r="R1525" s="154"/>
      <c r="S1525" s="154"/>
      <c r="T1525" s="154"/>
      <c r="U1525" s="154"/>
      <c r="V1525" s="154"/>
      <c r="W1525" s="154"/>
      <c r="X1525" s="154"/>
      <c r="Y1525" s="154"/>
      <c r="Z1525" s="154"/>
      <c r="AA1525" s="154"/>
      <c r="AB1525" s="154"/>
      <c r="AC1525" s="154"/>
      <c r="AD1525" s="154"/>
      <c r="AE1525" s="154"/>
      <c r="AF1525" s="154"/>
      <c r="AG1525" s="154"/>
      <c r="AH1525" s="154"/>
      <c r="AI1525" s="154"/>
      <c r="AJ1525" s="154"/>
      <c r="AK1525" s="154"/>
      <c r="AL1525" s="154"/>
      <c r="AM1525" s="154"/>
      <c r="AN1525" s="154"/>
      <c r="AO1525" s="154"/>
      <c r="AP1525" s="154"/>
      <c r="AQ1525" s="154"/>
      <c r="AR1525" s="154"/>
      <c r="AS1525" s="154"/>
      <c r="AT1525" s="154"/>
      <c r="AU1525" s="154"/>
      <c r="AV1525" s="154"/>
      <c r="AW1525" s="154"/>
      <c r="AX1525" s="154"/>
      <c r="AY1525" s="154"/>
      <c r="AZ1525" s="154"/>
      <c r="BA1525" s="154"/>
      <c r="BB1525" s="154"/>
      <c r="BC1525" s="154"/>
      <c r="BD1525" s="154"/>
      <c r="BE1525" s="154"/>
      <c r="BF1525" s="154"/>
      <c r="BG1525" s="154"/>
      <c r="BH1525" s="154"/>
      <c r="BI1525" s="154"/>
      <c r="BJ1525" s="154"/>
      <c r="BK1525" s="154"/>
      <c r="BL1525" s="154"/>
      <c r="BM1525" s="154"/>
      <c r="BN1525" s="154"/>
      <c r="BO1525" s="154"/>
      <c r="BP1525" s="154"/>
      <c r="BQ1525" s="154"/>
      <c r="BR1525" s="154"/>
      <c r="BS1525" s="154"/>
      <c r="BT1525" s="154"/>
      <c r="BU1525" s="154"/>
      <c r="BV1525" s="154"/>
    </row>
    <row r="1526" spans="1:74" x14ac:dyDescent="0.25">
      <c r="A1526" s="154"/>
      <c r="B1526" s="154"/>
      <c r="C1526" s="154"/>
      <c r="D1526" s="154"/>
      <c r="E1526" s="154"/>
      <c r="F1526" s="154"/>
      <c r="G1526" s="154"/>
      <c r="H1526" s="154"/>
      <c r="I1526" s="154"/>
      <c r="J1526" s="154"/>
      <c r="K1526" s="154"/>
      <c r="L1526" s="154"/>
      <c r="M1526" s="154"/>
      <c r="N1526" s="154"/>
      <c r="O1526" s="154"/>
      <c r="P1526" s="154"/>
      <c r="Q1526" s="154"/>
      <c r="R1526" s="154"/>
      <c r="S1526" s="154"/>
      <c r="T1526" s="154"/>
      <c r="U1526" s="154"/>
      <c r="V1526" s="154"/>
      <c r="W1526" s="154"/>
      <c r="X1526" s="154"/>
      <c r="Y1526" s="154"/>
      <c r="Z1526" s="154"/>
      <c r="AA1526" s="154"/>
      <c r="AB1526" s="154"/>
      <c r="AC1526" s="154"/>
      <c r="AD1526" s="154"/>
      <c r="AE1526" s="154"/>
      <c r="AF1526" s="154"/>
      <c r="AG1526" s="154"/>
      <c r="AH1526" s="154"/>
      <c r="AI1526" s="154"/>
      <c r="AJ1526" s="154"/>
      <c r="AK1526" s="154"/>
      <c r="AL1526" s="154"/>
      <c r="AM1526" s="154"/>
      <c r="AN1526" s="154"/>
      <c r="AO1526" s="154"/>
      <c r="AP1526" s="154"/>
      <c r="AQ1526" s="154"/>
      <c r="AR1526" s="154"/>
      <c r="AS1526" s="154"/>
      <c r="AT1526" s="154"/>
      <c r="AU1526" s="154"/>
      <c r="AV1526" s="154"/>
      <c r="AW1526" s="154"/>
      <c r="AX1526" s="154"/>
      <c r="AY1526" s="154"/>
      <c r="AZ1526" s="154"/>
      <c r="BA1526" s="154"/>
      <c r="BB1526" s="154"/>
      <c r="BC1526" s="154"/>
      <c r="BD1526" s="154"/>
      <c r="BE1526" s="154"/>
      <c r="BF1526" s="154"/>
      <c r="BG1526" s="154"/>
      <c r="BH1526" s="154"/>
      <c r="BI1526" s="154"/>
      <c r="BJ1526" s="154"/>
      <c r="BK1526" s="154"/>
      <c r="BL1526" s="154"/>
      <c r="BM1526" s="154"/>
      <c r="BN1526" s="154"/>
      <c r="BO1526" s="154"/>
      <c r="BP1526" s="154"/>
      <c r="BQ1526" s="154"/>
      <c r="BR1526" s="154"/>
      <c r="BS1526" s="154"/>
      <c r="BT1526" s="154"/>
      <c r="BU1526" s="154"/>
      <c r="BV1526" s="154"/>
    </row>
    <row r="1527" spans="1:74" x14ac:dyDescent="0.25">
      <c r="A1527" s="154"/>
      <c r="B1527" s="154"/>
      <c r="C1527" s="154"/>
      <c r="D1527" s="154"/>
      <c r="E1527" s="154"/>
      <c r="F1527" s="154"/>
      <c r="G1527" s="154"/>
      <c r="H1527" s="154"/>
      <c r="I1527" s="154"/>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AN1527" s="154"/>
      <c r="AO1527" s="154"/>
      <c r="AP1527" s="154"/>
      <c r="AQ1527" s="154"/>
      <c r="AR1527" s="154"/>
      <c r="AS1527" s="154"/>
      <c r="AT1527" s="154"/>
      <c r="AU1527" s="154"/>
      <c r="AV1527" s="154"/>
      <c r="AW1527" s="154"/>
      <c r="AX1527" s="154"/>
      <c r="AY1527" s="154"/>
      <c r="AZ1527" s="154"/>
      <c r="BA1527" s="154"/>
      <c r="BB1527" s="154"/>
      <c r="BC1527" s="154"/>
      <c r="BD1527" s="154"/>
      <c r="BE1527" s="154"/>
      <c r="BF1527" s="154"/>
      <c r="BG1527" s="154"/>
      <c r="BH1527" s="154"/>
      <c r="BI1527" s="154"/>
      <c r="BJ1527" s="154"/>
      <c r="BK1527" s="154"/>
      <c r="BL1527" s="154"/>
      <c r="BM1527" s="154"/>
      <c r="BN1527" s="154"/>
      <c r="BO1527" s="154"/>
      <c r="BP1527" s="154"/>
      <c r="BQ1527" s="154"/>
      <c r="BR1527" s="154"/>
      <c r="BS1527" s="154"/>
      <c r="BT1527" s="154"/>
      <c r="BU1527" s="154"/>
      <c r="BV1527" s="154"/>
    </row>
    <row r="1528" spans="1:74" x14ac:dyDescent="0.25">
      <c r="A1528" s="154"/>
      <c r="B1528" s="154"/>
      <c r="C1528" s="154"/>
      <c r="D1528" s="154"/>
      <c r="E1528" s="154"/>
      <c r="F1528" s="154"/>
      <c r="G1528" s="154"/>
      <c r="H1528" s="154"/>
      <c r="I1528" s="154"/>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AN1528" s="154"/>
      <c r="AO1528" s="154"/>
      <c r="AP1528" s="154"/>
      <c r="AQ1528" s="154"/>
      <c r="AR1528" s="154"/>
      <c r="AS1528" s="154"/>
      <c r="AT1528" s="154"/>
      <c r="AU1528" s="154"/>
      <c r="AV1528" s="154"/>
      <c r="AW1528" s="154"/>
      <c r="AX1528" s="154"/>
      <c r="AY1528" s="154"/>
      <c r="AZ1528" s="154"/>
      <c r="BA1528" s="154"/>
      <c r="BB1528" s="154"/>
      <c r="BC1528" s="154"/>
      <c r="BD1528" s="154"/>
      <c r="BE1528" s="154"/>
      <c r="BF1528" s="154"/>
      <c r="BG1528" s="154"/>
      <c r="BH1528" s="154"/>
      <c r="BI1528" s="154"/>
      <c r="BJ1528" s="154"/>
      <c r="BK1528" s="154"/>
      <c r="BL1528" s="154"/>
      <c r="BM1528" s="154"/>
      <c r="BN1528" s="154"/>
      <c r="BO1528" s="154"/>
      <c r="BP1528" s="154"/>
      <c r="BQ1528" s="154"/>
      <c r="BR1528" s="154"/>
      <c r="BS1528" s="154"/>
      <c r="BT1528" s="154"/>
      <c r="BU1528" s="154"/>
      <c r="BV1528" s="154"/>
    </row>
    <row r="1529" spans="1:74" x14ac:dyDescent="0.25">
      <c r="A1529" s="154"/>
      <c r="B1529" s="154"/>
      <c r="C1529" s="154"/>
      <c r="D1529" s="154"/>
      <c r="E1529" s="154"/>
      <c r="F1529" s="154"/>
      <c r="G1529" s="154"/>
      <c r="H1529" s="154"/>
      <c r="I1529" s="154"/>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AN1529" s="154"/>
      <c r="AO1529" s="154"/>
      <c r="AP1529" s="154"/>
      <c r="AQ1529" s="154"/>
      <c r="AR1529" s="154"/>
      <c r="AS1529" s="154"/>
      <c r="AT1529" s="154"/>
      <c r="AU1529" s="154"/>
      <c r="AV1529" s="154"/>
      <c r="AW1529" s="154"/>
      <c r="AX1529" s="154"/>
      <c r="AY1529" s="154"/>
      <c r="AZ1529" s="154"/>
      <c r="BA1529" s="154"/>
      <c r="BB1529" s="154"/>
      <c r="BC1529" s="154"/>
      <c r="BD1529" s="154"/>
      <c r="BE1529" s="154"/>
      <c r="BF1529" s="154"/>
      <c r="BG1529" s="154"/>
      <c r="BH1529" s="154"/>
      <c r="BI1529" s="154"/>
      <c r="BJ1529" s="154"/>
      <c r="BK1529" s="154"/>
      <c r="BL1529" s="154"/>
      <c r="BM1529" s="154"/>
      <c r="BN1529" s="154"/>
      <c r="BO1529" s="154"/>
      <c r="BP1529" s="154"/>
      <c r="BQ1529" s="154"/>
      <c r="BR1529" s="154"/>
      <c r="BS1529" s="154"/>
      <c r="BT1529" s="154"/>
      <c r="BU1529" s="154"/>
      <c r="BV1529" s="154"/>
    </row>
    <row r="1530" spans="1:74" x14ac:dyDescent="0.25">
      <c r="A1530" s="154"/>
      <c r="B1530" s="154"/>
      <c r="C1530" s="154"/>
      <c r="D1530" s="154"/>
      <c r="E1530" s="154"/>
      <c r="F1530" s="154"/>
      <c r="G1530" s="154"/>
      <c r="H1530" s="154"/>
      <c r="I1530" s="154"/>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AN1530" s="154"/>
      <c r="AO1530" s="154"/>
      <c r="AP1530" s="154"/>
      <c r="AQ1530" s="154"/>
      <c r="AR1530" s="154"/>
      <c r="AS1530" s="154"/>
      <c r="AT1530" s="154"/>
      <c r="AU1530" s="154"/>
      <c r="AV1530" s="154"/>
      <c r="AW1530" s="154"/>
      <c r="AX1530" s="154"/>
      <c r="AY1530" s="154"/>
      <c r="AZ1530" s="154"/>
      <c r="BA1530" s="154"/>
      <c r="BB1530" s="154"/>
      <c r="BC1530" s="154"/>
      <c r="BD1530" s="154"/>
      <c r="BE1530" s="154"/>
      <c r="BF1530" s="154"/>
      <c r="BG1530" s="154"/>
      <c r="BH1530" s="154"/>
      <c r="BI1530" s="154"/>
      <c r="BJ1530" s="154"/>
      <c r="BK1530" s="154"/>
      <c r="BL1530" s="154"/>
      <c r="BM1530" s="154"/>
      <c r="BN1530" s="154"/>
      <c r="BO1530" s="154"/>
      <c r="BP1530" s="154"/>
      <c r="BQ1530" s="154"/>
      <c r="BR1530" s="154"/>
      <c r="BS1530" s="154"/>
      <c r="BT1530" s="154"/>
      <c r="BU1530" s="154"/>
      <c r="BV1530" s="154"/>
    </row>
    <row r="1531" spans="1:74" x14ac:dyDescent="0.25">
      <c r="A1531" s="154"/>
      <c r="B1531" s="154"/>
      <c r="C1531" s="154"/>
      <c r="D1531" s="154"/>
      <c r="E1531" s="154"/>
      <c r="F1531" s="154"/>
      <c r="G1531" s="154"/>
      <c r="H1531" s="154"/>
      <c r="I1531" s="154"/>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AN1531" s="154"/>
      <c r="AO1531" s="154"/>
      <c r="AP1531" s="154"/>
      <c r="AQ1531" s="154"/>
      <c r="AR1531" s="154"/>
      <c r="AS1531" s="154"/>
      <c r="AT1531" s="154"/>
      <c r="AU1531" s="154"/>
      <c r="AV1531" s="154"/>
      <c r="AW1531" s="154"/>
      <c r="AX1531" s="154"/>
      <c r="AY1531" s="154"/>
      <c r="AZ1531" s="154"/>
      <c r="BA1531" s="154"/>
      <c r="BB1531" s="154"/>
      <c r="BC1531" s="154"/>
      <c r="BD1531" s="154"/>
      <c r="BE1531" s="154"/>
      <c r="BF1531" s="154"/>
      <c r="BG1531" s="154"/>
      <c r="BH1531" s="154"/>
      <c r="BI1531" s="154"/>
      <c r="BJ1531" s="154"/>
      <c r="BK1531" s="154"/>
      <c r="BL1531" s="154"/>
      <c r="BM1531" s="154"/>
      <c r="BN1531" s="154"/>
      <c r="BO1531" s="154"/>
      <c r="BP1531" s="154"/>
      <c r="BQ1531" s="154"/>
      <c r="BR1531" s="154"/>
      <c r="BS1531" s="154"/>
      <c r="BT1531" s="154"/>
      <c r="BU1531" s="154"/>
      <c r="BV1531" s="154"/>
    </row>
    <row r="1532" spans="1:74" x14ac:dyDescent="0.25">
      <c r="A1532" s="154"/>
      <c r="B1532" s="154"/>
      <c r="C1532" s="154"/>
      <c r="D1532" s="154"/>
      <c r="E1532" s="154"/>
      <c r="F1532" s="154"/>
      <c r="G1532" s="154"/>
      <c r="H1532" s="154"/>
      <c r="I1532" s="154"/>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AN1532" s="154"/>
      <c r="AO1532" s="154"/>
      <c r="AP1532" s="154"/>
      <c r="AQ1532" s="154"/>
      <c r="AR1532" s="154"/>
      <c r="AS1532" s="154"/>
      <c r="AT1532" s="154"/>
      <c r="AU1532" s="154"/>
      <c r="AV1532" s="154"/>
      <c r="AW1532" s="154"/>
      <c r="AX1532" s="154"/>
      <c r="AY1532" s="154"/>
      <c r="AZ1532" s="154"/>
      <c r="BA1532" s="154"/>
      <c r="BB1532" s="154"/>
      <c r="BC1532" s="154"/>
      <c r="BD1532" s="154"/>
      <c r="BE1532" s="154"/>
      <c r="BF1532" s="154"/>
      <c r="BG1532" s="154"/>
      <c r="BH1532" s="154"/>
      <c r="BI1532" s="154"/>
      <c r="BJ1532" s="154"/>
      <c r="BK1532" s="154"/>
      <c r="BL1532" s="154"/>
      <c r="BM1532" s="154"/>
      <c r="BN1532" s="154"/>
      <c r="BO1532" s="154"/>
      <c r="BP1532" s="154"/>
      <c r="BQ1532" s="154"/>
      <c r="BR1532" s="154"/>
      <c r="BS1532" s="154"/>
      <c r="BT1532" s="154"/>
      <c r="BU1532" s="154"/>
      <c r="BV1532" s="154"/>
    </row>
    <row r="1533" spans="1:74" x14ac:dyDescent="0.25">
      <c r="A1533" s="154"/>
      <c r="B1533" s="154"/>
      <c r="C1533" s="154"/>
      <c r="D1533" s="154"/>
      <c r="E1533" s="154"/>
      <c r="F1533" s="154"/>
      <c r="G1533" s="154"/>
      <c r="H1533" s="154"/>
      <c r="I1533" s="154"/>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AN1533" s="154"/>
      <c r="AO1533" s="154"/>
      <c r="AP1533" s="154"/>
      <c r="AQ1533" s="154"/>
      <c r="AR1533" s="154"/>
      <c r="AS1533" s="154"/>
      <c r="AT1533" s="154"/>
      <c r="AU1533" s="154"/>
      <c r="AV1533" s="154"/>
      <c r="AW1533" s="154"/>
      <c r="AX1533" s="154"/>
      <c r="AY1533" s="154"/>
      <c r="AZ1533" s="154"/>
      <c r="BA1533" s="154"/>
      <c r="BB1533" s="154"/>
      <c r="BC1533" s="154"/>
      <c r="BD1533" s="154"/>
      <c r="BE1533" s="154"/>
      <c r="BF1533" s="154"/>
      <c r="BG1533" s="154"/>
      <c r="BH1533" s="154"/>
      <c r="BI1533" s="154"/>
      <c r="BJ1533" s="154"/>
      <c r="BK1533" s="154"/>
      <c r="BL1533" s="154"/>
      <c r="BM1533" s="154"/>
      <c r="BN1533" s="154"/>
      <c r="BO1533" s="154"/>
      <c r="BP1533" s="154"/>
      <c r="BQ1533" s="154"/>
      <c r="BR1533" s="154"/>
      <c r="BS1533" s="154"/>
      <c r="BT1533" s="154"/>
      <c r="BU1533" s="154"/>
      <c r="BV1533" s="154"/>
    </row>
    <row r="1534" spans="1:74" x14ac:dyDescent="0.25">
      <c r="A1534" s="154"/>
      <c r="B1534" s="154"/>
      <c r="C1534" s="154"/>
      <c r="D1534" s="154"/>
      <c r="E1534" s="154"/>
      <c r="F1534" s="154"/>
      <c r="G1534" s="154"/>
      <c r="H1534" s="154"/>
      <c r="I1534" s="154"/>
      <c r="J1534" s="154"/>
      <c r="K1534" s="154"/>
      <c r="L1534" s="154"/>
      <c r="M1534" s="154"/>
      <c r="N1534" s="154"/>
      <c r="O1534" s="154"/>
      <c r="P1534" s="154"/>
      <c r="Q1534" s="154"/>
      <c r="R1534" s="154"/>
      <c r="S1534" s="154"/>
      <c r="T1534" s="154"/>
      <c r="U1534" s="154"/>
      <c r="V1534" s="154"/>
      <c r="W1534" s="154"/>
      <c r="X1534" s="154"/>
      <c r="Y1534" s="154"/>
      <c r="Z1534" s="154"/>
      <c r="AA1534" s="154"/>
      <c r="AB1534" s="154"/>
      <c r="AC1534" s="154"/>
      <c r="AD1534" s="154"/>
      <c r="AE1534" s="154"/>
      <c r="AF1534" s="154"/>
      <c r="AG1534" s="154"/>
      <c r="AH1534" s="154"/>
      <c r="AI1534" s="154"/>
      <c r="AJ1534" s="154"/>
      <c r="AK1534" s="154"/>
      <c r="AL1534" s="154"/>
      <c r="AM1534" s="154"/>
      <c r="AN1534" s="154"/>
      <c r="AO1534" s="154"/>
      <c r="AP1534" s="154"/>
      <c r="AQ1534" s="154"/>
      <c r="AR1534" s="154"/>
      <c r="AS1534" s="154"/>
      <c r="AT1534" s="154"/>
      <c r="AU1534" s="154"/>
      <c r="AV1534" s="154"/>
      <c r="AW1534" s="154"/>
      <c r="AX1534" s="154"/>
      <c r="AY1534" s="154"/>
      <c r="AZ1534" s="154"/>
      <c r="BA1534" s="154"/>
      <c r="BB1534" s="154"/>
      <c r="BC1534" s="154"/>
      <c r="BD1534" s="154"/>
      <c r="BE1534" s="154"/>
      <c r="BF1534" s="154"/>
      <c r="BG1534" s="154"/>
      <c r="BH1534" s="154"/>
      <c r="BI1534" s="154"/>
      <c r="BJ1534" s="154"/>
      <c r="BK1534" s="154"/>
      <c r="BL1534" s="154"/>
      <c r="BM1534" s="154"/>
      <c r="BN1534" s="154"/>
      <c r="BO1534" s="154"/>
      <c r="BP1534" s="154"/>
      <c r="BQ1534" s="154"/>
      <c r="BR1534" s="154"/>
      <c r="BS1534" s="154"/>
      <c r="BT1534" s="154"/>
      <c r="BU1534" s="154"/>
      <c r="BV1534" s="154"/>
    </row>
    <row r="1535" spans="1:74" x14ac:dyDescent="0.25">
      <c r="A1535" s="154"/>
      <c r="B1535" s="154"/>
      <c r="C1535" s="154"/>
      <c r="D1535" s="154"/>
      <c r="E1535" s="154"/>
      <c r="F1535" s="154"/>
      <c r="G1535" s="154"/>
      <c r="H1535" s="154"/>
      <c r="I1535" s="154"/>
      <c r="J1535" s="154"/>
      <c r="K1535" s="154"/>
      <c r="L1535" s="154"/>
      <c r="M1535" s="154"/>
      <c r="N1535" s="154"/>
      <c r="O1535" s="154"/>
      <c r="P1535" s="154"/>
      <c r="Q1535" s="154"/>
      <c r="R1535" s="154"/>
      <c r="S1535" s="154"/>
      <c r="T1535" s="154"/>
      <c r="U1535" s="154"/>
      <c r="V1535" s="154"/>
      <c r="W1535" s="154"/>
      <c r="X1535" s="154"/>
      <c r="Y1535" s="154"/>
      <c r="Z1535" s="154"/>
      <c r="AA1535" s="154"/>
      <c r="AB1535" s="154"/>
      <c r="AC1535" s="154"/>
      <c r="AD1535" s="154"/>
      <c r="AE1535" s="154"/>
      <c r="AF1535" s="154"/>
      <c r="AG1535" s="154"/>
      <c r="AH1535" s="154"/>
      <c r="AI1535" s="154"/>
      <c r="AJ1535" s="154"/>
      <c r="AK1535" s="154"/>
      <c r="AL1535" s="154"/>
      <c r="AM1535" s="154"/>
      <c r="AN1535" s="154"/>
      <c r="AO1535" s="154"/>
      <c r="AP1535" s="154"/>
      <c r="AQ1535" s="154"/>
      <c r="AR1535" s="154"/>
      <c r="AS1535" s="154"/>
      <c r="AT1535" s="154"/>
      <c r="AU1535" s="154"/>
      <c r="AV1535" s="154"/>
      <c r="AW1535" s="154"/>
      <c r="AX1535" s="154"/>
      <c r="AY1535" s="154"/>
      <c r="AZ1535" s="154"/>
      <c r="BA1535" s="154"/>
      <c r="BB1535" s="154"/>
      <c r="BC1535" s="154"/>
      <c r="BD1535" s="154"/>
      <c r="BE1535" s="154"/>
      <c r="BF1535" s="154"/>
      <c r="BG1535" s="154"/>
      <c r="BH1535" s="154"/>
      <c r="BI1535" s="154"/>
      <c r="BJ1535" s="154"/>
      <c r="BK1535" s="154"/>
      <c r="BL1535" s="154"/>
      <c r="BM1535" s="154"/>
      <c r="BN1535" s="154"/>
      <c r="BO1535" s="154"/>
      <c r="BP1535" s="154"/>
      <c r="BQ1535" s="154"/>
      <c r="BR1535" s="154"/>
      <c r="BS1535" s="154"/>
      <c r="BT1535" s="154"/>
      <c r="BU1535" s="154"/>
      <c r="BV1535" s="154"/>
    </row>
    <row r="1536" spans="1:74" x14ac:dyDescent="0.25">
      <c r="A1536" s="154"/>
      <c r="B1536" s="154"/>
      <c r="C1536" s="154"/>
      <c r="D1536" s="154"/>
      <c r="E1536" s="154"/>
      <c r="F1536" s="154"/>
      <c r="G1536" s="154"/>
      <c r="H1536" s="154"/>
      <c r="I1536" s="154"/>
      <c r="J1536" s="154"/>
      <c r="K1536" s="154"/>
      <c r="L1536" s="154"/>
      <c r="M1536" s="154"/>
      <c r="N1536" s="154"/>
      <c r="O1536" s="154"/>
      <c r="P1536" s="154"/>
      <c r="Q1536" s="154"/>
      <c r="R1536" s="154"/>
      <c r="S1536" s="154"/>
      <c r="T1536" s="154"/>
      <c r="U1536" s="154"/>
      <c r="V1536" s="154"/>
      <c r="W1536" s="154"/>
      <c r="X1536" s="154"/>
      <c r="Y1536" s="154"/>
      <c r="Z1536" s="154"/>
      <c r="AA1536" s="154"/>
      <c r="AB1536" s="154"/>
      <c r="AC1536" s="154"/>
      <c r="AD1536" s="154"/>
      <c r="AE1536" s="154"/>
      <c r="AF1536" s="154"/>
      <c r="AG1536" s="154"/>
      <c r="AH1536" s="154"/>
      <c r="AI1536" s="154"/>
      <c r="AJ1536" s="154"/>
      <c r="AK1536" s="154"/>
      <c r="AL1536" s="154"/>
      <c r="AM1536" s="154"/>
      <c r="AN1536" s="154"/>
      <c r="AO1536" s="154"/>
      <c r="AP1536" s="154"/>
      <c r="AQ1536" s="154"/>
      <c r="AR1536" s="154"/>
      <c r="AS1536" s="154"/>
      <c r="AT1536" s="154"/>
      <c r="AU1536" s="154"/>
      <c r="AV1536" s="154"/>
      <c r="AW1536" s="154"/>
      <c r="AX1536" s="154"/>
      <c r="AY1536" s="154"/>
      <c r="AZ1536" s="154"/>
      <c r="BA1536" s="154"/>
      <c r="BB1536" s="154"/>
      <c r="BC1536" s="154"/>
      <c r="BD1536" s="154"/>
      <c r="BE1536" s="154"/>
      <c r="BF1536" s="154"/>
      <c r="BG1536" s="154"/>
      <c r="BH1536" s="154"/>
      <c r="BI1536" s="154"/>
      <c r="BJ1536" s="154"/>
      <c r="BK1536" s="154"/>
      <c r="BL1536" s="154"/>
      <c r="BM1536" s="154"/>
      <c r="BN1536" s="154"/>
      <c r="BO1536" s="154"/>
      <c r="BP1536" s="154"/>
      <c r="BQ1536" s="154"/>
      <c r="BR1536" s="154"/>
      <c r="BS1536" s="154"/>
      <c r="BT1536" s="154"/>
      <c r="BU1536" s="154"/>
      <c r="BV1536" s="154"/>
    </row>
    <row r="1537" spans="1:74" x14ac:dyDescent="0.25">
      <c r="A1537" s="154"/>
      <c r="B1537" s="154"/>
      <c r="C1537" s="154"/>
      <c r="D1537" s="154"/>
      <c r="E1537" s="154"/>
      <c r="F1537" s="154"/>
      <c r="G1537" s="154"/>
      <c r="H1537" s="154"/>
      <c r="I1537" s="154"/>
      <c r="J1537" s="154"/>
      <c r="K1537" s="154"/>
      <c r="L1537" s="154"/>
      <c r="M1537" s="154"/>
      <c r="N1537" s="154"/>
      <c r="O1537" s="154"/>
      <c r="P1537" s="154"/>
      <c r="Q1537" s="154"/>
      <c r="R1537" s="154"/>
      <c r="S1537" s="154"/>
      <c r="T1537" s="154"/>
      <c r="U1537" s="154"/>
      <c r="V1537" s="154"/>
      <c r="W1537" s="154"/>
      <c r="X1537" s="154"/>
      <c r="Y1537" s="154"/>
      <c r="Z1537" s="154"/>
      <c r="AA1537" s="154"/>
      <c r="AB1537" s="154"/>
      <c r="AC1537" s="154"/>
      <c r="AD1537" s="154"/>
      <c r="AE1537" s="154"/>
      <c r="AF1537" s="154"/>
      <c r="AG1537" s="154"/>
      <c r="AH1537" s="154"/>
      <c r="AI1537" s="154"/>
      <c r="AJ1537" s="154"/>
      <c r="AK1537" s="154"/>
      <c r="AL1537" s="154"/>
      <c r="AM1537" s="154"/>
      <c r="AN1537" s="154"/>
      <c r="AO1537" s="154"/>
      <c r="AP1537" s="154"/>
      <c r="AQ1537" s="154"/>
      <c r="AR1537" s="154"/>
      <c r="AS1537" s="154"/>
      <c r="AT1537" s="154"/>
      <c r="AU1537" s="154"/>
      <c r="AV1537" s="154"/>
      <c r="AW1537" s="154"/>
      <c r="AX1537" s="154"/>
      <c r="AY1537" s="154"/>
      <c r="AZ1537" s="154"/>
      <c r="BA1537" s="154"/>
      <c r="BB1537" s="154"/>
      <c r="BC1537" s="154"/>
      <c r="BD1537" s="154"/>
      <c r="BE1537" s="154"/>
      <c r="BF1537" s="154"/>
      <c r="BG1537" s="154"/>
      <c r="BH1537" s="154"/>
      <c r="BI1537" s="154"/>
      <c r="BJ1537" s="154"/>
      <c r="BK1537" s="154"/>
      <c r="BL1537" s="154"/>
      <c r="BM1537" s="154"/>
      <c r="BN1537" s="154"/>
      <c r="BO1537" s="154"/>
      <c r="BP1537" s="154"/>
      <c r="BQ1537" s="154"/>
      <c r="BR1537" s="154"/>
      <c r="BS1537" s="154"/>
      <c r="BT1537" s="154"/>
      <c r="BU1537" s="154"/>
      <c r="BV1537" s="154"/>
    </row>
    <row r="1538" spans="1:74" x14ac:dyDescent="0.25">
      <c r="A1538" s="154"/>
      <c r="B1538" s="154"/>
      <c r="C1538" s="154"/>
      <c r="D1538" s="154"/>
      <c r="E1538" s="154"/>
      <c r="F1538" s="154"/>
      <c r="G1538" s="154"/>
      <c r="H1538" s="154"/>
      <c r="I1538" s="154"/>
      <c r="J1538" s="154"/>
      <c r="K1538" s="154"/>
      <c r="L1538" s="154"/>
      <c r="M1538" s="154"/>
      <c r="N1538" s="154"/>
      <c r="O1538" s="154"/>
      <c r="P1538" s="154"/>
      <c r="Q1538" s="154"/>
      <c r="R1538" s="154"/>
      <c r="S1538" s="154"/>
      <c r="T1538" s="154"/>
      <c r="U1538" s="154"/>
      <c r="V1538" s="154"/>
      <c r="W1538" s="154"/>
      <c r="X1538" s="154"/>
      <c r="Y1538" s="154"/>
      <c r="Z1538" s="154"/>
      <c r="AA1538" s="154"/>
      <c r="AB1538" s="154"/>
      <c r="AC1538" s="154"/>
      <c r="AD1538" s="154"/>
      <c r="AE1538" s="154"/>
      <c r="AF1538" s="154"/>
      <c r="AG1538" s="154"/>
      <c r="AH1538" s="154"/>
      <c r="AI1538" s="154"/>
      <c r="AJ1538" s="154"/>
      <c r="AK1538" s="154"/>
      <c r="AL1538" s="154"/>
      <c r="AM1538" s="154"/>
      <c r="AN1538" s="154"/>
      <c r="AO1538" s="154"/>
      <c r="AP1538" s="154"/>
      <c r="AQ1538" s="154"/>
      <c r="AR1538" s="154"/>
      <c r="AS1538" s="154"/>
      <c r="AT1538" s="154"/>
      <c r="AU1538" s="154"/>
      <c r="AV1538" s="154"/>
      <c r="AW1538" s="154"/>
      <c r="AX1538" s="154"/>
      <c r="AY1538" s="154"/>
      <c r="AZ1538" s="154"/>
      <c r="BA1538" s="154"/>
      <c r="BB1538" s="154"/>
      <c r="BC1538" s="154"/>
      <c r="BD1538" s="154"/>
      <c r="BE1538" s="154"/>
      <c r="BF1538" s="154"/>
      <c r="BG1538" s="154"/>
      <c r="BH1538" s="154"/>
      <c r="BI1538" s="154"/>
      <c r="BJ1538" s="154"/>
      <c r="BK1538" s="154"/>
      <c r="BL1538" s="154"/>
      <c r="BM1538" s="154"/>
      <c r="BN1538" s="154"/>
      <c r="BO1538" s="154"/>
      <c r="BP1538" s="154"/>
      <c r="BQ1538" s="154"/>
      <c r="BR1538" s="154"/>
      <c r="BS1538" s="154"/>
      <c r="BT1538" s="154"/>
      <c r="BU1538" s="154"/>
      <c r="BV1538" s="154"/>
    </row>
    <row r="1539" spans="1:74" x14ac:dyDescent="0.25">
      <c r="A1539" s="154"/>
      <c r="B1539" s="154"/>
      <c r="C1539" s="154"/>
      <c r="D1539" s="154"/>
      <c r="E1539" s="154"/>
      <c r="F1539" s="154"/>
      <c r="G1539" s="154"/>
      <c r="H1539" s="154"/>
      <c r="I1539" s="154"/>
      <c r="J1539" s="154"/>
      <c r="K1539" s="154"/>
      <c r="L1539" s="154"/>
      <c r="M1539" s="154"/>
      <c r="N1539" s="154"/>
      <c r="O1539" s="154"/>
      <c r="P1539" s="154"/>
      <c r="Q1539" s="154"/>
      <c r="R1539" s="154"/>
      <c r="S1539" s="154"/>
      <c r="T1539" s="154"/>
      <c r="U1539" s="154"/>
      <c r="V1539" s="154"/>
      <c r="W1539" s="154"/>
      <c r="X1539" s="154"/>
      <c r="Y1539" s="154"/>
      <c r="Z1539" s="154"/>
      <c r="AA1539" s="154"/>
      <c r="AB1539" s="154"/>
      <c r="AC1539" s="154"/>
      <c r="AD1539" s="154"/>
      <c r="AE1539" s="154"/>
      <c r="AF1539" s="154"/>
      <c r="AG1539" s="154"/>
      <c r="AH1539" s="154"/>
      <c r="AI1539" s="154"/>
      <c r="AJ1539" s="154"/>
      <c r="AK1539" s="154"/>
      <c r="AL1539" s="154"/>
      <c r="AM1539" s="154"/>
      <c r="AN1539" s="154"/>
      <c r="AO1539" s="154"/>
      <c r="AP1539" s="154"/>
      <c r="AQ1539" s="154"/>
      <c r="AR1539" s="154"/>
      <c r="AS1539" s="154"/>
      <c r="AT1539" s="154"/>
      <c r="AU1539" s="154"/>
      <c r="AV1539" s="154"/>
      <c r="AW1539" s="154"/>
      <c r="AX1539" s="154"/>
      <c r="AY1539" s="154"/>
      <c r="AZ1539" s="154"/>
      <c r="BA1539" s="154"/>
      <c r="BB1539" s="154"/>
      <c r="BC1539" s="154"/>
      <c r="BD1539" s="154"/>
      <c r="BE1539" s="154"/>
      <c r="BF1539" s="154"/>
      <c r="BG1539" s="154"/>
      <c r="BH1539" s="154"/>
      <c r="BI1539" s="154"/>
      <c r="BJ1539" s="154"/>
      <c r="BK1539" s="154"/>
      <c r="BL1539" s="154"/>
      <c r="BM1539" s="154"/>
      <c r="BN1539" s="154"/>
      <c r="BO1539" s="154"/>
      <c r="BP1539" s="154"/>
      <c r="BQ1539" s="154"/>
      <c r="BR1539" s="154"/>
      <c r="BS1539" s="154"/>
      <c r="BT1539" s="154"/>
      <c r="BU1539" s="154"/>
      <c r="BV1539" s="154"/>
    </row>
    <row r="1540" spans="1:74" x14ac:dyDescent="0.25">
      <c r="A1540" s="154"/>
      <c r="B1540" s="154"/>
      <c r="C1540" s="154"/>
      <c r="D1540" s="154"/>
      <c r="E1540" s="154"/>
      <c r="F1540" s="154"/>
      <c r="G1540" s="154"/>
      <c r="H1540" s="154"/>
      <c r="I1540" s="154"/>
      <c r="J1540" s="154"/>
      <c r="K1540" s="154"/>
      <c r="L1540" s="154"/>
      <c r="M1540" s="154"/>
      <c r="N1540" s="154"/>
      <c r="O1540" s="154"/>
      <c r="P1540" s="154"/>
      <c r="Q1540" s="154"/>
      <c r="R1540" s="154"/>
      <c r="S1540" s="154"/>
      <c r="T1540" s="154"/>
      <c r="U1540" s="154"/>
      <c r="V1540" s="154"/>
      <c r="W1540" s="154"/>
      <c r="X1540" s="154"/>
      <c r="Y1540" s="154"/>
      <c r="Z1540" s="154"/>
      <c r="AA1540" s="154"/>
      <c r="AB1540" s="154"/>
      <c r="AC1540" s="154"/>
      <c r="AD1540" s="154"/>
      <c r="AE1540" s="154"/>
      <c r="AF1540" s="154"/>
      <c r="AG1540" s="154"/>
      <c r="AH1540" s="154"/>
      <c r="AI1540" s="154"/>
      <c r="AJ1540" s="154"/>
      <c r="AK1540" s="154"/>
      <c r="AL1540" s="154"/>
      <c r="AM1540" s="154"/>
      <c r="AN1540" s="154"/>
      <c r="AO1540" s="154"/>
      <c r="AP1540" s="154"/>
      <c r="AQ1540" s="154"/>
      <c r="AR1540" s="154"/>
      <c r="AS1540" s="154"/>
      <c r="AT1540" s="154"/>
      <c r="AU1540" s="154"/>
      <c r="AV1540" s="154"/>
      <c r="AW1540" s="154"/>
      <c r="AX1540" s="154"/>
      <c r="AY1540" s="154"/>
      <c r="AZ1540" s="154"/>
      <c r="BA1540" s="154"/>
      <c r="BB1540" s="154"/>
      <c r="BC1540" s="154"/>
      <c r="BD1540" s="154"/>
      <c r="BE1540" s="154"/>
      <c r="BF1540" s="154"/>
      <c r="BG1540" s="154"/>
      <c r="BH1540" s="154"/>
      <c r="BI1540" s="154"/>
      <c r="BJ1540" s="154"/>
      <c r="BK1540" s="154"/>
      <c r="BL1540" s="154"/>
      <c r="BM1540" s="154"/>
      <c r="BN1540" s="154"/>
      <c r="BO1540" s="154"/>
      <c r="BP1540" s="154"/>
      <c r="BQ1540" s="154"/>
      <c r="BR1540" s="154"/>
      <c r="BS1540" s="154"/>
      <c r="BT1540" s="154"/>
      <c r="BU1540" s="154"/>
      <c r="BV1540" s="154"/>
    </row>
    <row r="1541" spans="1:74" x14ac:dyDescent="0.25">
      <c r="A1541" s="154"/>
      <c r="B1541" s="154"/>
      <c r="C1541" s="154"/>
      <c r="D1541" s="154"/>
      <c r="E1541" s="154"/>
      <c r="F1541" s="154"/>
      <c r="G1541" s="154"/>
      <c r="H1541" s="154"/>
      <c r="I1541" s="154"/>
      <c r="J1541" s="154"/>
      <c r="K1541" s="154"/>
      <c r="L1541" s="154"/>
      <c r="M1541" s="154"/>
      <c r="N1541" s="154"/>
      <c r="O1541" s="154"/>
      <c r="P1541" s="154"/>
      <c r="Q1541" s="154"/>
      <c r="R1541" s="154"/>
      <c r="S1541" s="154"/>
      <c r="T1541" s="154"/>
      <c r="U1541" s="154"/>
      <c r="V1541" s="154"/>
      <c r="W1541" s="154"/>
      <c r="X1541" s="154"/>
      <c r="Y1541" s="154"/>
      <c r="Z1541" s="154"/>
      <c r="AA1541" s="154"/>
      <c r="AB1541" s="154"/>
      <c r="AC1541" s="154"/>
      <c r="AD1541" s="154"/>
      <c r="AE1541" s="154"/>
      <c r="AF1541" s="154"/>
      <c r="AG1541" s="154"/>
      <c r="AH1541" s="154"/>
      <c r="AI1541" s="154"/>
      <c r="AJ1541" s="154"/>
      <c r="AK1541" s="154"/>
      <c r="AL1541" s="154"/>
      <c r="AM1541" s="154"/>
      <c r="AN1541" s="154"/>
      <c r="AO1541" s="154"/>
      <c r="AP1541" s="154"/>
      <c r="AQ1541" s="154"/>
      <c r="AR1541" s="154"/>
      <c r="AS1541" s="154"/>
      <c r="AT1541" s="154"/>
      <c r="AU1541" s="154"/>
      <c r="AV1541" s="154"/>
      <c r="AW1541" s="154"/>
      <c r="AX1541" s="154"/>
      <c r="AY1541" s="154"/>
      <c r="AZ1541" s="154"/>
      <c r="BA1541" s="154"/>
      <c r="BB1541" s="154"/>
      <c r="BC1541" s="154"/>
      <c r="BD1541" s="154"/>
      <c r="BE1541" s="154"/>
      <c r="BF1541" s="154"/>
      <c r="BG1541" s="154"/>
      <c r="BH1541" s="154"/>
      <c r="BI1541" s="154"/>
      <c r="BJ1541" s="154"/>
      <c r="BK1541" s="154"/>
      <c r="BL1541" s="154"/>
      <c r="BM1541" s="154"/>
      <c r="BN1541" s="154"/>
      <c r="BO1541" s="154"/>
      <c r="BP1541" s="154"/>
      <c r="BQ1541" s="154"/>
      <c r="BR1541" s="154"/>
      <c r="BS1541" s="154"/>
      <c r="BT1541" s="154"/>
      <c r="BU1541" s="154"/>
      <c r="BV1541" s="154"/>
    </row>
    <row r="1542" spans="1:74" x14ac:dyDescent="0.25">
      <c r="A1542" s="154"/>
      <c r="B1542" s="154"/>
      <c r="C1542" s="154"/>
      <c r="D1542" s="154"/>
      <c r="E1542" s="154"/>
      <c r="F1542" s="154"/>
      <c r="G1542" s="154"/>
      <c r="H1542" s="154"/>
      <c r="I1542" s="154"/>
      <c r="J1542" s="154"/>
      <c r="K1542" s="154"/>
      <c r="L1542" s="154"/>
      <c r="M1542" s="154"/>
      <c r="N1542" s="154"/>
      <c r="O1542" s="154"/>
      <c r="P1542" s="154"/>
      <c r="Q1542" s="154"/>
      <c r="R1542" s="154"/>
      <c r="S1542" s="154"/>
      <c r="T1542" s="154"/>
      <c r="U1542" s="154"/>
      <c r="V1542" s="154"/>
      <c r="W1542" s="154"/>
      <c r="X1542" s="154"/>
      <c r="Y1542" s="154"/>
      <c r="Z1542" s="154"/>
      <c r="AA1542" s="154"/>
      <c r="AB1542" s="154"/>
      <c r="AC1542" s="154"/>
      <c r="AD1542" s="154"/>
      <c r="AE1542" s="154"/>
      <c r="AF1542" s="154"/>
      <c r="AG1542" s="154"/>
      <c r="AH1542" s="154"/>
      <c r="AI1542" s="154"/>
      <c r="AJ1542" s="154"/>
      <c r="AK1542" s="154"/>
      <c r="AL1542" s="154"/>
      <c r="AM1542" s="154"/>
      <c r="AN1542" s="154"/>
      <c r="AO1542" s="154"/>
      <c r="AP1542" s="154"/>
      <c r="AQ1542" s="154"/>
      <c r="AR1542" s="154"/>
      <c r="AS1542" s="154"/>
      <c r="AT1542" s="154"/>
      <c r="AU1542" s="154"/>
      <c r="AV1542" s="154"/>
      <c r="AW1542" s="154"/>
      <c r="AX1542" s="154"/>
      <c r="AY1542" s="154"/>
      <c r="AZ1542" s="154"/>
      <c r="BA1542" s="154"/>
      <c r="BB1542" s="154"/>
      <c r="BC1542" s="154"/>
      <c r="BD1542" s="154"/>
      <c r="BE1542" s="154"/>
      <c r="BF1542" s="154"/>
      <c r="BG1542" s="154"/>
      <c r="BH1542" s="154"/>
      <c r="BI1542" s="154"/>
      <c r="BJ1542" s="154"/>
      <c r="BK1542" s="154"/>
      <c r="BL1542" s="154"/>
      <c r="BM1542" s="154"/>
      <c r="BN1542" s="154"/>
      <c r="BO1542" s="154"/>
      <c r="BP1542" s="154"/>
      <c r="BQ1542" s="154"/>
      <c r="BR1542" s="154"/>
      <c r="BS1542" s="154"/>
      <c r="BT1542" s="154"/>
      <c r="BU1542" s="154"/>
      <c r="BV1542" s="154"/>
    </row>
    <row r="1543" spans="1:74" x14ac:dyDescent="0.25">
      <c r="A1543" s="154"/>
      <c r="B1543" s="154"/>
      <c r="C1543" s="154"/>
      <c r="D1543" s="154"/>
      <c r="E1543" s="154"/>
      <c r="F1543" s="154"/>
      <c r="G1543" s="154"/>
      <c r="H1543" s="154"/>
      <c r="I1543" s="154"/>
      <c r="J1543" s="154"/>
      <c r="K1543" s="154"/>
      <c r="L1543" s="154"/>
      <c r="M1543" s="154"/>
      <c r="N1543" s="154"/>
      <c r="O1543" s="154"/>
      <c r="P1543" s="154"/>
      <c r="Q1543" s="154"/>
      <c r="R1543" s="154"/>
      <c r="S1543" s="154"/>
      <c r="T1543" s="154"/>
      <c r="U1543" s="154"/>
      <c r="V1543" s="154"/>
      <c r="W1543" s="154"/>
      <c r="X1543" s="154"/>
      <c r="Y1543" s="154"/>
      <c r="Z1543" s="154"/>
      <c r="AA1543" s="154"/>
      <c r="AB1543" s="154"/>
      <c r="AC1543" s="154"/>
      <c r="AD1543" s="154"/>
      <c r="AE1543" s="154"/>
      <c r="AF1543" s="154"/>
      <c r="AG1543" s="154"/>
      <c r="AH1543" s="154"/>
      <c r="AI1543" s="154"/>
      <c r="AJ1543" s="154"/>
      <c r="AK1543" s="154"/>
      <c r="AL1543" s="154"/>
      <c r="AM1543" s="154"/>
      <c r="AN1543" s="154"/>
      <c r="AO1543" s="154"/>
      <c r="AP1543" s="154"/>
      <c r="AQ1543" s="154"/>
      <c r="AR1543" s="154"/>
      <c r="AS1543" s="154"/>
      <c r="AT1543" s="154"/>
      <c r="AU1543" s="154"/>
      <c r="AV1543" s="154"/>
      <c r="AW1543" s="154"/>
      <c r="AX1543" s="154"/>
      <c r="AY1543" s="154"/>
      <c r="AZ1543" s="154"/>
      <c r="BA1543" s="154"/>
      <c r="BB1543" s="154"/>
      <c r="BC1543" s="154"/>
      <c r="BD1543" s="154"/>
      <c r="BE1543" s="154"/>
      <c r="BF1543" s="154"/>
      <c r="BG1543" s="154"/>
      <c r="BH1543" s="154"/>
      <c r="BI1543" s="154"/>
      <c r="BJ1543" s="154"/>
      <c r="BK1543" s="154"/>
      <c r="BL1543" s="154"/>
      <c r="BM1543" s="154"/>
      <c r="BN1543" s="154"/>
      <c r="BO1543" s="154"/>
      <c r="BP1543" s="154"/>
      <c r="BQ1543" s="154"/>
      <c r="BR1543" s="154"/>
      <c r="BS1543" s="154"/>
      <c r="BT1543" s="154"/>
      <c r="BU1543" s="154"/>
      <c r="BV1543" s="154"/>
    </row>
    <row r="1544" spans="1:74" x14ac:dyDescent="0.25">
      <c r="A1544" s="154"/>
      <c r="B1544" s="154"/>
      <c r="C1544" s="154"/>
      <c r="D1544" s="154"/>
      <c r="E1544" s="154"/>
      <c r="F1544" s="154"/>
      <c r="G1544" s="154"/>
      <c r="H1544" s="154"/>
      <c r="I1544" s="154"/>
      <c r="J1544" s="154"/>
      <c r="K1544" s="154"/>
      <c r="L1544" s="154"/>
      <c r="M1544" s="154"/>
      <c r="N1544" s="154"/>
      <c r="O1544" s="154"/>
      <c r="P1544" s="154"/>
      <c r="Q1544" s="154"/>
      <c r="R1544" s="154"/>
      <c r="S1544" s="154"/>
      <c r="T1544" s="154"/>
      <c r="U1544" s="154"/>
      <c r="V1544" s="154"/>
      <c r="W1544" s="154"/>
      <c r="X1544" s="154"/>
      <c r="Y1544" s="154"/>
      <c r="Z1544" s="154"/>
      <c r="AA1544" s="154"/>
      <c r="AB1544" s="154"/>
      <c r="AC1544" s="154"/>
      <c r="AD1544" s="154"/>
      <c r="AE1544" s="154"/>
      <c r="AF1544" s="154"/>
      <c r="AG1544" s="154"/>
      <c r="AH1544" s="154"/>
      <c r="AI1544" s="154"/>
      <c r="AJ1544" s="154"/>
      <c r="AK1544" s="154"/>
      <c r="AL1544" s="154"/>
      <c r="AM1544" s="154"/>
      <c r="AN1544" s="154"/>
      <c r="AO1544" s="154"/>
      <c r="AP1544" s="154"/>
      <c r="AQ1544" s="154"/>
      <c r="AR1544" s="154"/>
      <c r="AS1544" s="154"/>
      <c r="AT1544" s="154"/>
      <c r="AU1544" s="154"/>
      <c r="AV1544" s="154"/>
      <c r="AW1544" s="154"/>
      <c r="AX1544" s="154"/>
      <c r="AY1544" s="154"/>
      <c r="AZ1544" s="154"/>
      <c r="BA1544" s="154"/>
      <c r="BB1544" s="154"/>
      <c r="BC1544" s="154"/>
      <c r="BD1544" s="154"/>
      <c r="BE1544" s="154"/>
      <c r="BF1544" s="154"/>
      <c r="BG1544" s="154"/>
      <c r="BH1544" s="154"/>
      <c r="BI1544" s="154"/>
      <c r="BJ1544" s="154"/>
      <c r="BK1544" s="154"/>
      <c r="BL1544" s="154"/>
      <c r="BM1544" s="154"/>
      <c r="BN1544" s="154"/>
      <c r="BO1544" s="154"/>
      <c r="BP1544" s="154"/>
      <c r="BQ1544" s="154"/>
      <c r="BR1544" s="154"/>
      <c r="BS1544" s="154"/>
      <c r="BT1544" s="154"/>
      <c r="BU1544" s="154"/>
      <c r="BV1544" s="154"/>
    </row>
    <row r="1545" spans="1:74" x14ac:dyDescent="0.25">
      <c r="A1545" s="154"/>
      <c r="B1545" s="154"/>
      <c r="C1545" s="154"/>
      <c r="D1545" s="154"/>
      <c r="E1545" s="154"/>
      <c r="F1545" s="154"/>
      <c r="G1545" s="154"/>
      <c r="H1545" s="154"/>
      <c r="I1545" s="154"/>
      <c r="J1545" s="154"/>
      <c r="K1545" s="154"/>
      <c r="L1545" s="154"/>
      <c r="M1545" s="154"/>
      <c r="N1545" s="154"/>
      <c r="O1545" s="154"/>
      <c r="P1545" s="154"/>
      <c r="Q1545" s="154"/>
      <c r="R1545" s="154"/>
      <c r="S1545" s="154"/>
      <c r="T1545" s="154"/>
      <c r="U1545" s="154"/>
      <c r="V1545" s="154"/>
      <c r="W1545" s="154"/>
      <c r="X1545" s="154"/>
      <c r="Y1545" s="154"/>
      <c r="Z1545" s="154"/>
      <c r="AA1545" s="154"/>
      <c r="AB1545" s="154"/>
      <c r="AC1545" s="154"/>
      <c r="AD1545" s="154"/>
      <c r="AE1545" s="154"/>
      <c r="AF1545" s="154"/>
      <c r="AG1545" s="154"/>
      <c r="AH1545" s="154"/>
      <c r="AI1545" s="154"/>
      <c r="AJ1545" s="154"/>
      <c r="AK1545" s="154"/>
      <c r="AL1545" s="154"/>
      <c r="AM1545" s="154"/>
      <c r="AN1545" s="154"/>
      <c r="AO1545" s="154"/>
      <c r="AP1545" s="154"/>
      <c r="AQ1545" s="154"/>
      <c r="AR1545" s="154"/>
      <c r="AS1545" s="154"/>
      <c r="AT1545" s="154"/>
      <c r="AU1545" s="154"/>
      <c r="AV1545" s="154"/>
      <c r="AW1545" s="154"/>
      <c r="AX1545" s="154"/>
      <c r="AY1545" s="154"/>
      <c r="AZ1545" s="154"/>
      <c r="BA1545" s="154"/>
      <c r="BB1545" s="154"/>
      <c r="BC1545" s="154"/>
      <c r="BD1545" s="154"/>
      <c r="BE1545" s="154"/>
      <c r="BF1545" s="154"/>
      <c r="BG1545" s="154"/>
      <c r="BH1545" s="154"/>
      <c r="BI1545" s="154"/>
      <c r="BJ1545" s="154"/>
      <c r="BK1545" s="154"/>
      <c r="BL1545" s="154"/>
      <c r="BM1545" s="154"/>
      <c r="BN1545" s="154"/>
      <c r="BO1545" s="154"/>
      <c r="BP1545" s="154"/>
      <c r="BQ1545" s="154"/>
      <c r="BR1545" s="154"/>
      <c r="BS1545" s="154"/>
      <c r="BT1545" s="154"/>
      <c r="BU1545" s="154"/>
      <c r="BV1545" s="154"/>
    </row>
    <row r="1546" spans="1:74" x14ac:dyDescent="0.25">
      <c r="A1546" s="154"/>
      <c r="B1546" s="154"/>
      <c r="C1546" s="154"/>
      <c r="D1546" s="154"/>
      <c r="E1546" s="154"/>
      <c r="F1546" s="154"/>
      <c r="G1546" s="154"/>
      <c r="H1546" s="154"/>
      <c r="I1546" s="154"/>
      <c r="J1546" s="154"/>
      <c r="K1546" s="154"/>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c r="BI1546" s="154"/>
      <c r="BJ1546" s="154"/>
      <c r="BK1546" s="154"/>
      <c r="BL1546" s="154"/>
      <c r="BM1546" s="154"/>
      <c r="BN1546" s="154"/>
      <c r="BO1546" s="154"/>
      <c r="BP1546" s="154"/>
      <c r="BQ1546" s="154"/>
      <c r="BR1546" s="154"/>
      <c r="BS1546" s="154"/>
      <c r="BT1546" s="154"/>
      <c r="BU1546" s="154"/>
      <c r="BV1546" s="154"/>
    </row>
    <row r="1547" spans="1:74" x14ac:dyDescent="0.25">
      <c r="A1547" s="154"/>
      <c r="B1547" s="154"/>
      <c r="C1547" s="154"/>
      <c r="D1547" s="154"/>
      <c r="E1547" s="154"/>
      <c r="F1547" s="154"/>
      <c r="G1547" s="154"/>
      <c r="H1547" s="154"/>
      <c r="I1547" s="154"/>
      <c r="J1547" s="154"/>
      <c r="K1547" s="154"/>
      <c r="L1547" s="154"/>
      <c r="M1547" s="154"/>
      <c r="N1547" s="154"/>
      <c r="O1547" s="154"/>
      <c r="P1547" s="154"/>
      <c r="Q1547" s="154"/>
      <c r="R1547" s="154"/>
      <c r="S1547" s="154"/>
      <c r="T1547" s="154"/>
      <c r="U1547" s="154"/>
      <c r="V1547" s="154"/>
      <c r="W1547" s="154"/>
      <c r="X1547" s="154"/>
      <c r="Y1547" s="154"/>
      <c r="Z1547" s="154"/>
      <c r="AA1547" s="154"/>
      <c r="AB1547" s="154"/>
      <c r="AC1547" s="154"/>
      <c r="AD1547" s="154"/>
      <c r="AE1547" s="154"/>
      <c r="AF1547" s="154"/>
      <c r="AG1547" s="154"/>
      <c r="AH1547" s="154"/>
      <c r="AI1547" s="154"/>
      <c r="AJ1547" s="154"/>
      <c r="AK1547" s="154"/>
      <c r="AL1547" s="154"/>
      <c r="AM1547" s="154"/>
      <c r="AN1547" s="154"/>
      <c r="AO1547" s="154"/>
      <c r="AP1547" s="154"/>
      <c r="AQ1547" s="154"/>
      <c r="AR1547" s="154"/>
      <c r="AS1547" s="154"/>
      <c r="AT1547" s="154"/>
      <c r="AU1547" s="154"/>
      <c r="AV1547" s="154"/>
      <c r="AW1547" s="154"/>
      <c r="AX1547" s="154"/>
      <c r="AY1547" s="154"/>
      <c r="AZ1547" s="154"/>
      <c r="BA1547" s="154"/>
      <c r="BB1547" s="154"/>
      <c r="BC1547" s="154"/>
      <c r="BD1547" s="154"/>
      <c r="BE1547" s="154"/>
      <c r="BF1547" s="154"/>
      <c r="BG1547" s="154"/>
      <c r="BH1547" s="154"/>
      <c r="BI1547" s="154"/>
      <c r="BJ1547" s="154"/>
      <c r="BK1547" s="154"/>
      <c r="BL1547" s="154"/>
      <c r="BM1547" s="154"/>
      <c r="BN1547" s="154"/>
      <c r="BO1547" s="154"/>
      <c r="BP1547" s="154"/>
      <c r="BQ1547" s="154"/>
      <c r="BR1547" s="154"/>
      <c r="BS1547" s="154"/>
      <c r="BT1547" s="154"/>
      <c r="BU1547" s="154"/>
      <c r="BV1547" s="154"/>
    </row>
    <row r="1548" spans="1:74" x14ac:dyDescent="0.25">
      <c r="A1548" s="154"/>
      <c r="B1548" s="154"/>
      <c r="C1548" s="154"/>
      <c r="D1548" s="154"/>
      <c r="E1548" s="154"/>
      <c r="F1548" s="154"/>
      <c r="G1548" s="154"/>
      <c r="H1548" s="154"/>
      <c r="I1548" s="154"/>
      <c r="J1548" s="154"/>
      <c r="K1548" s="154"/>
      <c r="L1548" s="154"/>
      <c r="M1548" s="154"/>
      <c r="N1548" s="154"/>
      <c r="O1548" s="154"/>
      <c r="P1548" s="154"/>
      <c r="Q1548" s="154"/>
      <c r="R1548" s="154"/>
      <c r="S1548" s="154"/>
      <c r="T1548" s="154"/>
      <c r="U1548" s="154"/>
      <c r="V1548" s="154"/>
      <c r="W1548" s="154"/>
      <c r="X1548" s="154"/>
      <c r="Y1548" s="154"/>
      <c r="Z1548" s="154"/>
      <c r="AA1548" s="154"/>
      <c r="AB1548" s="154"/>
      <c r="AC1548" s="154"/>
      <c r="AD1548" s="154"/>
      <c r="AE1548" s="154"/>
      <c r="AF1548" s="154"/>
      <c r="AG1548" s="154"/>
      <c r="AH1548" s="154"/>
      <c r="AI1548" s="154"/>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c r="BI1548" s="154"/>
      <c r="BJ1548" s="154"/>
      <c r="BK1548" s="154"/>
      <c r="BL1548" s="154"/>
      <c r="BM1548" s="154"/>
      <c r="BN1548" s="154"/>
      <c r="BO1548" s="154"/>
      <c r="BP1548" s="154"/>
      <c r="BQ1548" s="154"/>
      <c r="BR1548" s="154"/>
      <c r="BS1548" s="154"/>
      <c r="BT1548" s="154"/>
      <c r="BU1548" s="154"/>
      <c r="BV1548" s="154"/>
    </row>
    <row r="1549" spans="1:74" x14ac:dyDescent="0.25">
      <c r="A1549" s="154"/>
      <c r="B1549" s="154"/>
      <c r="C1549" s="154"/>
      <c r="D1549" s="154"/>
      <c r="E1549" s="154"/>
      <c r="F1549" s="154"/>
      <c r="G1549" s="154"/>
      <c r="H1549" s="154"/>
      <c r="I1549" s="154"/>
      <c r="J1549" s="154"/>
      <c r="K1549" s="154"/>
      <c r="L1549" s="154"/>
      <c r="M1549" s="154"/>
      <c r="N1549" s="154"/>
      <c r="O1549" s="154"/>
      <c r="P1549" s="154"/>
      <c r="Q1549" s="154"/>
      <c r="R1549" s="154"/>
      <c r="S1549" s="154"/>
      <c r="T1549" s="154"/>
      <c r="U1549" s="154"/>
      <c r="V1549" s="154"/>
      <c r="W1549" s="154"/>
      <c r="X1549" s="154"/>
      <c r="Y1549" s="154"/>
      <c r="Z1549" s="154"/>
      <c r="AA1549" s="154"/>
      <c r="AB1549" s="154"/>
      <c r="AC1549" s="154"/>
      <c r="AD1549" s="154"/>
      <c r="AE1549" s="154"/>
      <c r="AF1549" s="154"/>
      <c r="AG1549" s="154"/>
      <c r="AH1549" s="154"/>
      <c r="AI1549" s="154"/>
      <c r="AJ1549" s="154"/>
      <c r="AK1549" s="154"/>
      <c r="AL1549" s="154"/>
      <c r="AM1549" s="154"/>
      <c r="AN1549" s="154"/>
      <c r="AO1549" s="154"/>
      <c r="AP1549" s="154"/>
      <c r="AQ1549" s="154"/>
      <c r="AR1549" s="154"/>
      <c r="AS1549" s="154"/>
      <c r="AT1549" s="154"/>
      <c r="AU1549" s="154"/>
      <c r="AV1549" s="154"/>
      <c r="AW1549" s="154"/>
      <c r="AX1549" s="154"/>
      <c r="AY1549" s="154"/>
      <c r="AZ1549" s="154"/>
      <c r="BA1549" s="154"/>
      <c r="BB1549" s="154"/>
      <c r="BC1549" s="154"/>
      <c r="BD1549" s="154"/>
      <c r="BE1549" s="154"/>
      <c r="BF1549" s="154"/>
      <c r="BG1549" s="154"/>
      <c r="BH1549" s="154"/>
      <c r="BI1549" s="154"/>
      <c r="BJ1549" s="154"/>
      <c r="BK1549" s="154"/>
      <c r="BL1549" s="154"/>
      <c r="BM1549" s="154"/>
      <c r="BN1549" s="154"/>
      <c r="BO1549" s="154"/>
      <c r="BP1549" s="154"/>
      <c r="BQ1549" s="154"/>
      <c r="BR1549" s="154"/>
      <c r="BS1549" s="154"/>
      <c r="BT1549" s="154"/>
      <c r="BU1549" s="154"/>
      <c r="BV1549" s="154"/>
    </row>
    <row r="1550" spans="1:74" x14ac:dyDescent="0.25">
      <c r="A1550" s="154"/>
      <c r="B1550" s="154"/>
      <c r="C1550" s="154"/>
      <c r="D1550" s="154"/>
      <c r="E1550" s="154"/>
      <c r="F1550" s="154"/>
      <c r="G1550" s="154"/>
      <c r="H1550" s="154"/>
      <c r="I1550" s="154"/>
      <c r="J1550" s="154"/>
      <c r="K1550" s="154"/>
      <c r="L1550" s="154"/>
      <c r="M1550" s="154"/>
      <c r="N1550" s="154"/>
      <c r="O1550" s="154"/>
      <c r="P1550" s="154"/>
      <c r="Q1550" s="154"/>
      <c r="R1550" s="154"/>
      <c r="S1550" s="154"/>
      <c r="T1550" s="154"/>
      <c r="U1550" s="154"/>
      <c r="V1550" s="154"/>
      <c r="W1550" s="154"/>
      <c r="X1550" s="154"/>
      <c r="Y1550" s="154"/>
      <c r="Z1550" s="154"/>
      <c r="AA1550" s="154"/>
      <c r="AB1550" s="154"/>
      <c r="AC1550" s="154"/>
      <c r="AD1550" s="154"/>
      <c r="AE1550" s="154"/>
      <c r="AF1550" s="154"/>
      <c r="AG1550" s="154"/>
      <c r="AH1550" s="154"/>
      <c r="AI1550" s="154"/>
      <c r="AJ1550" s="154"/>
      <c r="AK1550" s="154"/>
      <c r="AL1550" s="154"/>
      <c r="AM1550" s="154"/>
      <c r="AN1550" s="154"/>
      <c r="AO1550" s="154"/>
      <c r="AP1550" s="154"/>
      <c r="AQ1550" s="154"/>
      <c r="AR1550" s="154"/>
      <c r="AS1550" s="154"/>
      <c r="AT1550" s="154"/>
      <c r="AU1550" s="154"/>
      <c r="AV1550" s="154"/>
      <c r="AW1550" s="154"/>
      <c r="AX1550" s="154"/>
      <c r="AY1550" s="154"/>
      <c r="AZ1550" s="154"/>
      <c r="BA1550" s="154"/>
      <c r="BB1550" s="154"/>
      <c r="BC1550" s="154"/>
      <c r="BD1550" s="154"/>
      <c r="BE1550" s="154"/>
      <c r="BF1550" s="154"/>
      <c r="BG1550" s="154"/>
      <c r="BH1550" s="154"/>
      <c r="BI1550" s="154"/>
      <c r="BJ1550" s="154"/>
      <c r="BK1550" s="154"/>
      <c r="BL1550" s="154"/>
      <c r="BM1550" s="154"/>
      <c r="BN1550" s="154"/>
      <c r="BO1550" s="154"/>
      <c r="BP1550" s="154"/>
      <c r="BQ1550" s="154"/>
      <c r="BR1550" s="154"/>
      <c r="BS1550" s="154"/>
      <c r="BT1550" s="154"/>
      <c r="BU1550" s="154"/>
      <c r="BV1550" s="154"/>
    </row>
    <row r="1551" spans="1:74" x14ac:dyDescent="0.25">
      <c r="A1551" s="154"/>
      <c r="B1551" s="154"/>
      <c r="C1551" s="154"/>
      <c r="D1551" s="154"/>
      <c r="E1551" s="154"/>
      <c r="F1551" s="154"/>
      <c r="G1551" s="154"/>
      <c r="H1551" s="154"/>
      <c r="I1551" s="154"/>
      <c r="J1551" s="154"/>
      <c r="K1551" s="154"/>
      <c r="L1551" s="154"/>
      <c r="M1551" s="154"/>
      <c r="N1551" s="154"/>
      <c r="O1551" s="154"/>
      <c r="P1551" s="154"/>
      <c r="Q1551" s="154"/>
      <c r="R1551" s="154"/>
      <c r="S1551" s="154"/>
      <c r="T1551" s="154"/>
      <c r="U1551" s="154"/>
      <c r="V1551" s="154"/>
      <c r="W1551" s="154"/>
      <c r="X1551" s="154"/>
      <c r="Y1551" s="154"/>
      <c r="Z1551" s="154"/>
      <c r="AA1551" s="154"/>
      <c r="AB1551" s="154"/>
      <c r="AC1551" s="154"/>
      <c r="AD1551" s="154"/>
      <c r="AE1551" s="154"/>
      <c r="AF1551" s="154"/>
      <c r="AG1551" s="154"/>
      <c r="AH1551" s="154"/>
      <c r="AI1551" s="154"/>
      <c r="AJ1551" s="154"/>
      <c r="AK1551" s="154"/>
      <c r="AL1551" s="154"/>
      <c r="AM1551" s="154"/>
      <c r="AN1551" s="154"/>
      <c r="AO1551" s="154"/>
      <c r="AP1551" s="154"/>
      <c r="AQ1551" s="154"/>
      <c r="AR1551" s="154"/>
      <c r="AS1551" s="154"/>
      <c r="AT1551" s="154"/>
      <c r="AU1551" s="154"/>
      <c r="AV1551" s="154"/>
      <c r="AW1551" s="154"/>
      <c r="AX1551" s="154"/>
      <c r="AY1551" s="154"/>
      <c r="AZ1551" s="154"/>
      <c r="BA1551" s="154"/>
      <c r="BB1551" s="154"/>
      <c r="BC1551" s="154"/>
      <c r="BD1551" s="154"/>
      <c r="BE1551" s="154"/>
      <c r="BF1551" s="154"/>
      <c r="BG1551" s="154"/>
      <c r="BH1551" s="154"/>
      <c r="BI1551" s="154"/>
      <c r="BJ1551" s="154"/>
      <c r="BK1551" s="154"/>
      <c r="BL1551" s="154"/>
      <c r="BM1551" s="154"/>
      <c r="BN1551" s="154"/>
      <c r="BO1551" s="154"/>
      <c r="BP1551" s="154"/>
      <c r="BQ1551" s="154"/>
      <c r="BR1551" s="154"/>
      <c r="BS1551" s="154"/>
      <c r="BT1551" s="154"/>
      <c r="BU1551" s="154"/>
      <c r="BV1551" s="154"/>
    </row>
    <row r="1552" spans="1:74" x14ac:dyDescent="0.25">
      <c r="A1552" s="154"/>
      <c r="B1552" s="154"/>
      <c r="C1552" s="154"/>
      <c r="D1552" s="154"/>
      <c r="E1552" s="154"/>
      <c r="F1552" s="154"/>
      <c r="G1552" s="154"/>
      <c r="H1552" s="154"/>
      <c r="I1552" s="154"/>
      <c r="J1552" s="154"/>
      <c r="K1552" s="154"/>
      <c r="L1552" s="154"/>
      <c r="M1552" s="154"/>
      <c r="N1552" s="154"/>
      <c r="O1552" s="154"/>
      <c r="P1552" s="154"/>
      <c r="Q1552" s="154"/>
      <c r="R1552" s="154"/>
      <c r="S1552" s="154"/>
      <c r="T1552" s="154"/>
      <c r="U1552" s="154"/>
      <c r="V1552" s="154"/>
      <c r="W1552" s="154"/>
      <c r="X1552" s="154"/>
      <c r="Y1552" s="154"/>
      <c r="Z1552" s="154"/>
      <c r="AA1552" s="154"/>
      <c r="AB1552" s="154"/>
      <c r="AC1552" s="154"/>
      <c r="AD1552" s="154"/>
      <c r="AE1552" s="154"/>
      <c r="AF1552" s="154"/>
      <c r="AG1552" s="154"/>
      <c r="AH1552" s="154"/>
      <c r="AI1552" s="154"/>
      <c r="AJ1552" s="154"/>
      <c r="AK1552" s="154"/>
      <c r="AL1552" s="154"/>
      <c r="AM1552" s="154"/>
      <c r="AN1552" s="154"/>
      <c r="AO1552" s="154"/>
      <c r="AP1552" s="154"/>
      <c r="AQ1552" s="154"/>
      <c r="AR1552" s="154"/>
      <c r="AS1552" s="154"/>
      <c r="AT1552" s="154"/>
      <c r="AU1552" s="154"/>
      <c r="AV1552" s="154"/>
      <c r="AW1552" s="154"/>
      <c r="AX1552" s="154"/>
      <c r="AY1552" s="154"/>
      <c r="AZ1552" s="154"/>
      <c r="BA1552" s="154"/>
      <c r="BB1552" s="154"/>
      <c r="BC1552" s="154"/>
      <c r="BD1552" s="154"/>
      <c r="BE1552" s="154"/>
      <c r="BF1552" s="154"/>
      <c r="BG1552" s="154"/>
      <c r="BH1552" s="154"/>
      <c r="BI1552" s="154"/>
      <c r="BJ1552" s="154"/>
      <c r="BK1552" s="154"/>
      <c r="BL1552" s="154"/>
      <c r="BM1552" s="154"/>
      <c r="BN1552" s="154"/>
      <c r="BO1552" s="154"/>
      <c r="BP1552" s="154"/>
      <c r="BQ1552" s="154"/>
      <c r="BR1552" s="154"/>
      <c r="BS1552" s="154"/>
      <c r="BT1552" s="154"/>
      <c r="BU1552" s="154"/>
      <c r="BV1552" s="154"/>
    </row>
    <row r="1553" spans="1:74" x14ac:dyDescent="0.25">
      <c r="A1553" s="154"/>
      <c r="B1553" s="154"/>
      <c r="C1553" s="154"/>
      <c r="D1553" s="154"/>
      <c r="E1553" s="154"/>
      <c r="F1553" s="154"/>
      <c r="G1553" s="154"/>
      <c r="H1553" s="154"/>
      <c r="I1553" s="154"/>
      <c r="J1553" s="154"/>
      <c r="K1553" s="154"/>
      <c r="L1553" s="154"/>
      <c r="M1553" s="154"/>
      <c r="N1553" s="154"/>
      <c r="O1553" s="154"/>
      <c r="P1553" s="154"/>
      <c r="Q1553" s="154"/>
      <c r="R1553" s="154"/>
      <c r="S1553" s="154"/>
      <c r="T1553" s="154"/>
      <c r="U1553" s="154"/>
      <c r="V1553" s="154"/>
      <c r="W1553" s="154"/>
      <c r="X1553" s="154"/>
      <c r="Y1553" s="154"/>
      <c r="Z1553" s="154"/>
      <c r="AA1553" s="154"/>
      <c r="AB1553" s="154"/>
      <c r="AC1553" s="154"/>
      <c r="AD1553" s="154"/>
      <c r="AE1553" s="154"/>
      <c r="AF1553" s="154"/>
      <c r="AG1553" s="154"/>
      <c r="AH1553" s="154"/>
      <c r="AI1553" s="154"/>
      <c r="AJ1553" s="154"/>
      <c r="AK1553" s="154"/>
      <c r="AL1553" s="154"/>
      <c r="AM1553" s="154"/>
      <c r="AN1553" s="154"/>
      <c r="AO1553" s="154"/>
      <c r="AP1553" s="154"/>
      <c r="AQ1553" s="154"/>
      <c r="AR1553" s="154"/>
      <c r="AS1553" s="154"/>
      <c r="AT1553" s="154"/>
      <c r="AU1553" s="154"/>
      <c r="AV1553" s="154"/>
      <c r="AW1553" s="154"/>
      <c r="AX1553" s="154"/>
      <c r="AY1553" s="154"/>
      <c r="AZ1553" s="154"/>
      <c r="BA1553" s="154"/>
      <c r="BB1553" s="154"/>
      <c r="BC1553" s="154"/>
      <c r="BD1553" s="154"/>
      <c r="BE1553" s="154"/>
      <c r="BF1553" s="154"/>
      <c r="BG1553" s="154"/>
      <c r="BH1553" s="154"/>
      <c r="BI1553" s="154"/>
      <c r="BJ1553" s="154"/>
      <c r="BK1553" s="154"/>
      <c r="BL1553" s="154"/>
      <c r="BM1553" s="154"/>
      <c r="BN1553" s="154"/>
      <c r="BO1553" s="154"/>
      <c r="BP1553" s="154"/>
      <c r="BQ1553" s="154"/>
      <c r="BR1553" s="154"/>
      <c r="BS1553" s="154"/>
      <c r="BT1553" s="154"/>
      <c r="BU1553" s="154"/>
      <c r="BV1553" s="154"/>
    </row>
    <row r="1554" spans="1:74" x14ac:dyDescent="0.25">
      <c r="A1554" s="154"/>
      <c r="B1554" s="154"/>
      <c r="C1554" s="154"/>
      <c r="D1554" s="154"/>
      <c r="E1554" s="154"/>
      <c r="F1554" s="154"/>
      <c r="G1554" s="154"/>
      <c r="H1554" s="154"/>
      <c r="I1554" s="154"/>
      <c r="J1554" s="154"/>
      <c r="K1554" s="154"/>
      <c r="L1554" s="154"/>
      <c r="M1554" s="154"/>
      <c r="N1554" s="154"/>
      <c r="O1554" s="154"/>
      <c r="P1554" s="154"/>
      <c r="Q1554" s="154"/>
      <c r="R1554" s="154"/>
      <c r="S1554" s="154"/>
      <c r="T1554" s="154"/>
      <c r="U1554" s="154"/>
      <c r="V1554" s="154"/>
      <c r="W1554" s="154"/>
      <c r="X1554" s="154"/>
      <c r="Y1554" s="154"/>
      <c r="Z1554" s="154"/>
      <c r="AA1554" s="154"/>
      <c r="AB1554" s="154"/>
      <c r="AC1554" s="154"/>
      <c r="AD1554" s="154"/>
      <c r="AE1554" s="154"/>
      <c r="AF1554" s="154"/>
      <c r="AG1554" s="154"/>
      <c r="AH1554" s="154"/>
      <c r="AI1554" s="154"/>
      <c r="AJ1554" s="154"/>
      <c r="AK1554" s="154"/>
      <c r="AL1554" s="154"/>
      <c r="AM1554" s="154"/>
      <c r="AN1554" s="154"/>
      <c r="AO1554" s="154"/>
      <c r="AP1554" s="154"/>
      <c r="AQ1554" s="154"/>
      <c r="AR1554" s="154"/>
      <c r="AS1554" s="154"/>
      <c r="AT1554" s="154"/>
      <c r="AU1554" s="154"/>
      <c r="AV1554" s="154"/>
      <c r="AW1554" s="154"/>
      <c r="AX1554" s="154"/>
      <c r="AY1554" s="154"/>
      <c r="AZ1554" s="154"/>
      <c r="BA1554" s="154"/>
      <c r="BB1554" s="154"/>
      <c r="BC1554" s="154"/>
      <c r="BD1554" s="154"/>
      <c r="BE1554" s="154"/>
      <c r="BF1554" s="154"/>
      <c r="BG1554" s="154"/>
      <c r="BH1554" s="154"/>
      <c r="BI1554" s="154"/>
      <c r="BJ1554" s="154"/>
      <c r="BK1554" s="154"/>
      <c r="BL1554" s="154"/>
      <c r="BM1554" s="154"/>
      <c r="BN1554" s="154"/>
      <c r="BO1554" s="154"/>
      <c r="BP1554" s="154"/>
      <c r="BQ1554" s="154"/>
      <c r="BR1554" s="154"/>
      <c r="BS1554" s="154"/>
      <c r="BT1554" s="154"/>
      <c r="BU1554" s="154"/>
      <c r="BV1554" s="154"/>
    </row>
    <row r="1555" spans="1:74" x14ac:dyDescent="0.25">
      <c r="A1555" s="154"/>
      <c r="B1555" s="154"/>
      <c r="C1555" s="154"/>
      <c r="D1555" s="154"/>
      <c r="E1555" s="154"/>
      <c r="F1555" s="154"/>
      <c r="G1555" s="154"/>
      <c r="H1555" s="154"/>
      <c r="I1555" s="154"/>
      <c r="J1555" s="154"/>
      <c r="K1555" s="154"/>
      <c r="L1555" s="154"/>
      <c r="M1555" s="154"/>
      <c r="N1555" s="154"/>
      <c r="O1555" s="154"/>
      <c r="P1555" s="154"/>
      <c r="Q1555" s="154"/>
      <c r="R1555" s="154"/>
      <c r="S1555" s="154"/>
      <c r="T1555" s="154"/>
      <c r="U1555" s="154"/>
      <c r="V1555" s="154"/>
      <c r="W1555" s="154"/>
      <c r="X1555" s="154"/>
      <c r="Y1555" s="154"/>
      <c r="Z1555" s="154"/>
      <c r="AA1555" s="154"/>
      <c r="AB1555" s="154"/>
      <c r="AC1555" s="154"/>
      <c r="AD1555" s="154"/>
      <c r="AE1555" s="154"/>
      <c r="AF1555" s="154"/>
      <c r="AG1555" s="154"/>
      <c r="AH1555" s="154"/>
      <c r="AI1555" s="154"/>
      <c r="AJ1555" s="154"/>
      <c r="AK1555" s="154"/>
      <c r="AL1555" s="154"/>
      <c r="AM1555" s="154"/>
      <c r="AN1555" s="154"/>
      <c r="AO1555" s="154"/>
      <c r="AP1555" s="154"/>
      <c r="AQ1555" s="154"/>
      <c r="AR1555" s="154"/>
      <c r="AS1555" s="154"/>
      <c r="AT1555" s="154"/>
      <c r="AU1555" s="154"/>
      <c r="AV1555" s="154"/>
      <c r="AW1555" s="154"/>
      <c r="AX1555" s="154"/>
      <c r="AY1555" s="154"/>
      <c r="AZ1555" s="154"/>
      <c r="BA1555" s="154"/>
      <c r="BB1555" s="154"/>
      <c r="BC1555" s="154"/>
      <c r="BD1555" s="154"/>
      <c r="BE1555" s="154"/>
      <c r="BF1555" s="154"/>
      <c r="BG1555" s="154"/>
      <c r="BH1555" s="154"/>
      <c r="BI1555" s="154"/>
      <c r="BJ1555" s="154"/>
      <c r="BK1555" s="154"/>
      <c r="BL1555" s="154"/>
      <c r="BM1555" s="154"/>
      <c r="BN1555" s="154"/>
      <c r="BO1555" s="154"/>
      <c r="BP1555" s="154"/>
      <c r="BQ1555" s="154"/>
      <c r="BR1555" s="154"/>
      <c r="BS1555" s="154"/>
      <c r="BT1555" s="154"/>
      <c r="BU1555" s="154"/>
      <c r="BV1555" s="154"/>
    </row>
    <row r="1556" spans="1:74" x14ac:dyDescent="0.25">
      <c r="A1556" s="154"/>
      <c r="B1556" s="154"/>
      <c r="C1556" s="154"/>
      <c r="D1556" s="154"/>
      <c r="E1556" s="154"/>
      <c r="F1556" s="154"/>
      <c r="G1556" s="154"/>
      <c r="H1556" s="154"/>
      <c r="I1556" s="154"/>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AN1556" s="154"/>
      <c r="AO1556" s="154"/>
      <c r="AP1556" s="154"/>
      <c r="AQ1556" s="154"/>
      <c r="AR1556" s="154"/>
      <c r="AS1556" s="154"/>
      <c r="AT1556" s="154"/>
      <c r="AU1556" s="154"/>
      <c r="AV1556" s="154"/>
      <c r="AW1556" s="154"/>
      <c r="AX1556" s="154"/>
      <c r="AY1556" s="154"/>
      <c r="AZ1556" s="154"/>
      <c r="BA1556" s="154"/>
      <c r="BB1556" s="154"/>
      <c r="BC1556" s="154"/>
      <c r="BD1556" s="154"/>
      <c r="BE1556" s="154"/>
      <c r="BF1556" s="154"/>
      <c r="BG1556" s="154"/>
      <c r="BH1556" s="154"/>
      <c r="BI1556" s="154"/>
      <c r="BJ1556" s="154"/>
      <c r="BK1556" s="154"/>
      <c r="BL1556" s="154"/>
      <c r="BM1556" s="154"/>
      <c r="BN1556" s="154"/>
      <c r="BO1556" s="154"/>
      <c r="BP1556" s="154"/>
      <c r="BQ1556" s="154"/>
      <c r="BR1556" s="154"/>
      <c r="BS1556" s="154"/>
      <c r="BT1556" s="154"/>
      <c r="BU1556" s="154"/>
      <c r="BV1556" s="154"/>
    </row>
    <row r="1557" spans="1:74" x14ac:dyDescent="0.25">
      <c r="A1557" s="154"/>
      <c r="B1557" s="154"/>
      <c r="C1557" s="154"/>
      <c r="D1557" s="154"/>
      <c r="E1557" s="154"/>
      <c r="F1557" s="154"/>
      <c r="G1557" s="154"/>
      <c r="H1557" s="154"/>
      <c r="I1557" s="154"/>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AN1557" s="154"/>
      <c r="AO1557" s="154"/>
      <c r="AP1557" s="154"/>
      <c r="AQ1557" s="154"/>
      <c r="AR1557" s="154"/>
      <c r="AS1557" s="154"/>
      <c r="AT1557" s="154"/>
      <c r="AU1557" s="154"/>
      <c r="AV1557" s="154"/>
      <c r="AW1557" s="154"/>
      <c r="AX1557" s="154"/>
      <c r="AY1557" s="154"/>
      <c r="AZ1557" s="154"/>
      <c r="BA1557" s="154"/>
      <c r="BB1557" s="154"/>
      <c r="BC1557" s="154"/>
      <c r="BD1557" s="154"/>
      <c r="BE1557" s="154"/>
      <c r="BF1557" s="154"/>
      <c r="BG1557" s="154"/>
      <c r="BH1557" s="154"/>
      <c r="BI1557" s="154"/>
      <c r="BJ1557" s="154"/>
      <c r="BK1557" s="154"/>
      <c r="BL1557" s="154"/>
      <c r="BM1557" s="154"/>
      <c r="BN1557" s="154"/>
      <c r="BO1557" s="154"/>
      <c r="BP1557" s="154"/>
      <c r="BQ1557" s="154"/>
      <c r="BR1557" s="154"/>
      <c r="BS1557" s="154"/>
      <c r="BT1557" s="154"/>
      <c r="BU1557" s="154"/>
      <c r="BV1557" s="154"/>
    </row>
    <row r="1558" spans="1:74" x14ac:dyDescent="0.25">
      <c r="A1558" s="154"/>
      <c r="B1558" s="154"/>
      <c r="C1558" s="154"/>
      <c r="D1558" s="154"/>
      <c r="E1558" s="154"/>
      <c r="F1558" s="154"/>
      <c r="G1558" s="154"/>
      <c r="H1558" s="154"/>
      <c r="I1558" s="154"/>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AN1558" s="154"/>
      <c r="AO1558" s="154"/>
      <c r="AP1558" s="154"/>
      <c r="AQ1558" s="154"/>
      <c r="AR1558" s="154"/>
      <c r="AS1558" s="154"/>
      <c r="AT1558" s="154"/>
      <c r="AU1558" s="154"/>
      <c r="AV1558" s="154"/>
      <c r="AW1558" s="154"/>
      <c r="AX1558" s="154"/>
      <c r="AY1558" s="154"/>
      <c r="AZ1558" s="154"/>
      <c r="BA1558" s="154"/>
      <c r="BB1558" s="154"/>
      <c r="BC1558" s="154"/>
      <c r="BD1558" s="154"/>
      <c r="BE1558" s="154"/>
      <c r="BF1558" s="154"/>
      <c r="BG1558" s="154"/>
      <c r="BH1558" s="154"/>
      <c r="BI1558" s="154"/>
      <c r="BJ1558" s="154"/>
      <c r="BK1558" s="154"/>
      <c r="BL1558" s="154"/>
      <c r="BM1558" s="154"/>
      <c r="BN1558" s="154"/>
      <c r="BO1558" s="154"/>
      <c r="BP1558" s="154"/>
      <c r="BQ1558" s="154"/>
      <c r="BR1558" s="154"/>
      <c r="BS1558" s="154"/>
      <c r="BT1558" s="154"/>
      <c r="BU1558" s="154"/>
      <c r="BV1558" s="154"/>
    </row>
    <row r="1559" spans="1:74" x14ac:dyDescent="0.25">
      <c r="A1559" s="154"/>
      <c r="B1559" s="154"/>
      <c r="C1559" s="154"/>
      <c r="D1559" s="154"/>
      <c r="E1559" s="154"/>
      <c r="F1559" s="154"/>
      <c r="G1559" s="154"/>
      <c r="H1559" s="154"/>
      <c r="I1559" s="154"/>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AN1559" s="154"/>
      <c r="AO1559" s="154"/>
      <c r="AP1559" s="154"/>
      <c r="AQ1559" s="154"/>
      <c r="AR1559" s="154"/>
      <c r="AS1559" s="154"/>
      <c r="AT1559" s="154"/>
      <c r="AU1559" s="154"/>
      <c r="AV1559" s="154"/>
      <c r="AW1559" s="154"/>
      <c r="AX1559" s="154"/>
      <c r="AY1559" s="154"/>
      <c r="AZ1559" s="154"/>
      <c r="BA1559" s="154"/>
      <c r="BB1559" s="154"/>
      <c r="BC1559" s="154"/>
      <c r="BD1559" s="154"/>
      <c r="BE1559" s="154"/>
      <c r="BF1559" s="154"/>
      <c r="BG1559" s="154"/>
      <c r="BH1559" s="154"/>
      <c r="BI1559" s="154"/>
      <c r="BJ1559" s="154"/>
      <c r="BK1559" s="154"/>
      <c r="BL1559" s="154"/>
      <c r="BM1559" s="154"/>
      <c r="BN1559" s="154"/>
      <c r="BO1559" s="154"/>
      <c r="BP1559" s="154"/>
      <c r="BQ1559" s="154"/>
      <c r="BR1559" s="154"/>
      <c r="BS1559" s="154"/>
      <c r="BT1559" s="154"/>
      <c r="BU1559" s="154"/>
      <c r="BV1559" s="154"/>
    </row>
    <row r="1560" spans="1:74" x14ac:dyDescent="0.25">
      <c r="A1560" s="154"/>
      <c r="B1560" s="154"/>
      <c r="C1560" s="154"/>
      <c r="D1560" s="154"/>
      <c r="E1560" s="154"/>
      <c r="F1560" s="154"/>
      <c r="G1560" s="154"/>
      <c r="H1560" s="154"/>
      <c r="I1560" s="154"/>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AN1560" s="154"/>
      <c r="AO1560" s="154"/>
      <c r="AP1560" s="154"/>
      <c r="AQ1560" s="154"/>
      <c r="AR1560" s="154"/>
      <c r="AS1560" s="154"/>
      <c r="AT1560" s="154"/>
      <c r="AU1560" s="154"/>
      <c r="AV1560" s="154"/>
      <c r="AW1560" s="154"/>
      <c r="AX1560" s="154"/>
      <c r="AY1560" s="154"/>
      <c r="AZ1560" s="154"/>
      <c r="BA1560" s="154"/>
      <c r="BB1560" s="154"/>
      <c r="BC1560" s="154"/>
      <c r="BD1560" s="154"/>
      <c r="BE1560" s="154"/>
      <c r="BF1560" s="154"/>
      <c r="BG1560" s="154"/>
      <c r="BH1560" s="154"/>
      <c r="BI1560" s="154"/>
      <c r="BJ1560" s="154"/>
      <c r="BK1560" s="154"/>
      <c r="BL1560" s="154"/>
      <c r="BM1560" s="154"/>
      <c r="BN1560" s="154"/>
      <c r="BO1560" s="154"/>
      <c r="BP1560" s="154"/>
      <c r="BQ1560" s="154"/>
      <c r="BR1560" s="154"/>
      <c r="BS1560" s="154"/>
      <c r="BT1560" s="154"/>
      <c r="BU1560" s="154"/>
      <c r="BV1560" s="154"/>
    </row>
    <row r="1561" spans="1:74" x14ac:dyDescent="0.25">
      <c r="A1561" s="154"/>
      <c r="B1561" s="154"/>
      <c r="C1561" s="154"/>
      <c r="D1561" s="154"/>
      <c r="E1561" s="154"/>
      <c r="F1561" s="154"/>
      <c r="G1561" s="154"/>
      <c r="H1561" s="154"/>
      <c r="I1561" s="154"/>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AN1561" s="154"/>
      <c r="AO1561" s="154"/>
      <c r="AP1561" s="154"/>
      <c r="AQ1561" s="154"/>
      <c r="AR1561" s="154"/>
      <c r="AS1561" s="154"/>
      <c r="AT1561" s="154"/>
      <c r="AU1561" s="154"/>
      <c r="AV1561" s="154"/>
      <c r="AW1561" s="154"/>
      <c r="AX1561" s="154"/>
      <c r="AY1561" s="154"/>
      <c r="AZ1561" s="154"/>
      <c r="BA1561" s="154"/>
      <c r="BB1561" s="154"/>
      <c r="BC1561" s="154"/>
      <c r="BD1561" s="154"/>
      <c r="BE1561" s="154"/>
      <c r="BF1561" s="154"/>
      <c r="BG1561" s="154"/>
      <c r="BH1561" s="154"/>
      <c r="BI1561" s="154"/>
      <c r="BJ1561" s="154"/>
      <c r="BK1561" s="154"/>
      <c r="BL1561" s="154"/>
      <c r="BM1561" s="154"/>
      <c r="BN1561" s="154"/>
      <c r="BO1561" s="154"/>
      <c r="BP1561" s="154"/>
      <c r="BQ1561" s="154"/>
      <c r="BR1561" s="154"/>
      <c r="BS1561" s="154"/>
      <c r="BT1561" s="154"/>
      <c r="BU1561" s="154"/>
      <c r="BV1561" s="154"/>
    </row>
    <row r="1562" spans="1:74" x14ac:dyDescent="0.25">
      <c r="A1562" s="154"/>
      <c r="B1562" s="154"/>
      <c r="C1562" s="154"/>
      <c r="D1562" s="154"/>
      <c r="E1562" s="154"/>
      <c r="F1562" s="154"/>
      <c r="G1562" s="154"/>
      <c r="H1562" s="154"/>
      <c r="I1562" s="154"/>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AN1562" s="154"/>
      <c r="AO1562" s="154"/>
      <c r="AP1562" s="154"/>
      <c r="AQ1562" s="154"/>
      <c r="AR1562" s="154"/>
      <c r="AS1562" s="154"/>
      <c r="AT1562" s="154"/>
      <c r="AU1562" s="154"/>
      <c r="AV1562" s="154"/>
      <c r="AW1562" s="154"/>
      <c r="AX1562" s="154"/>
      <c r="AY1562" s="154"/>
      <c r="AZ1562" s="154"/>
      <c r="BA1562" s="154"/>
      <c r="BB1562" s="154"/>
      <c r="BC1562" s="154"/>
      <c r="BD1562" s="154"/>
      <c r="BE1562" s="154"/>
      <c r="BF1562" s="154"/>
      <c r="BG1562" s="154"/>
      <c r="BH1562" s="154"/>
      <c r="BI1562" s="154"/>
      <c r="BJ1562" s="154"/>
      <c r="BK1562" s="154"/>
      <c r="BL1562" s="154"/>
      <c r="BM1562" s="154"/>
      <c r="BN1562" s="154"/>
      <c r="BO1562" s="154"/>
      <c r="BP1562" s="154"/>
      <c r="BQ1562" s="154"/>
      <c r="BR1562" s="154"/>
      <c r="BS1562" s="154"/>
      <c r="BT1562" s="154"/>
      <c r="BU1562" s="154"/>
      <c r="BV1562" s="154"/>
    </row>
    <row r="1563" spans="1:74" x14ac:dyDescent="0.25">
      <c r="A1563" s="154"/>
      <c r="B1563" s="154"/>
      <c r="C1563" s="154"/>
      <c r="D1563" s="154"/>
      <c r="E1563" s="154"/>
      <c r="F1563" s="154"/>
      <c r="G1563" s="154"/>
      <c r="H1563" s="154"/>
      <c r="I1563" s="154"/>
      <c r="J1563" s="154"/>
      <c r="K1563" s="154"/>
      <c r="L1563" s="154"/>
      <c r="M1563" s="154"/>
      <c r="N1563" s="154"/>
      <c r="O1563" s="154"/>
      <c r="P1563" s="154"/>
      <c r="Q1563" s="154"/>
      <c r="R1563" s="154"/>
      <c r="S1563" s="154"/>
      <c r="T1563" s="154"/>
      <c r="U1563" s="154"/>
      <c r="V1563" s="154"/>
      <c r="W1563" s="154"/>
      <c r="X1563" s="154"/>
      <c r="Y1563" s="154"/>
      <c r="Z1563" s="154"/>
      <c r="AA1563" s="154"/>
      <c r="AB1563" s="154"/>
      <c r="AC1563" s="154"/>
      <c r="AD1563" s="154"/>
      <c r="AE1563" s="154"/>
      <c r="AF1563" s="154"/>
      <c r="AG1563" s="154"/>
      <c r="AH1563" s="154"/>
      <c r="AI1563" s="154"/>
      <c r="AJ1563" s="154"/>
      <c r="AK1563" s="154"/>
      <c r="AL1563" s="154"/>
      <c r="AM1563" s="154"/>
      <c r="AN1563" s="154"/>
      <c r="AO1563" s="154"/>
      <c r="AP1563" s="154"/>
      <c r="AQ1563" s="154"/>
      <c r="AR1563" s="154"/>
      <c r="AS1563" s="154"/>
      <c r="AT1563" s="154"/>
      <c r="AU1563" s="154"/>
      <c r="AV1563" s="154"/>
      <c r="AW1563" s="154"/>
      <c r="AX1563" s="154"/>
      <c r="AY1563" s="154"/>
      <c r="AZ1563" s="154"/>
      <c r="BA1563" s="154"/>
      <c r="BB1563" s="154"/>
      <c r="BC1563" s="154"/>
      <c r="BD1563" s="154"/>
      <c r="BE1563" s="154"/>
      <c r="BF1563" s="154"/>
      <c r="BG1563" s="154"/>
      <c r="BH1563" s="154"/>
      <c r="BI1563" s="154"/>
      <c r="BJ1563" s="154"/>
      <c r="BK1563" s="154"/>
      <c r="BL1563" s="154"/>
      <c r="BM1563" s="154"/>
      <c r="BN1563" s="154"/>
      <c r="BO1563" s="154"/>
      <c r="BP1563" s="154"/>
      <c r="BQ1563" s="154"/>
      <c r="BR1563" s="154"/>
      <c r="BS1563" s="154"/>
      <c r="BT1563" s="154"/>
      <c r="BU1563" s="154"/>
      <c r="BV1563" s="154"/>
    </row>
    <row r="1564" spans="1:74" x14ac:dyDescent="0.25">
      <c r="A1564" s="154"/>
      <c r="B1564" s="154"/>
      <c r="C1564" s="154"/>
      <c r="D1564" s="154"/>
      <c r="E1564" s="154"/>
      <c r="F1564" s="154"/>
      <c r="G1564" s="154"/>
      <c r="H1564" s="154"/>
      <c r="I1564" s="154"/>
      <c r="J1564" s="154"/>
      <c r="K1564" s="154"/>
      <c r="L1564" s="154"/>
      <c r="M1564" s="154"/>
      <c r="N1564" s="154"/>
      <c r="O1564" s="154"/>
      <c r="P1564" s="154"/>
      <c r="Q1564" s="154"/>
      <c r="R1564" s="154"/>
      <c r="S1564" s="154"/>
      <c r="T1564" s="154"/>
      <c r="U1564" s="154"/>
      <c r="V1564" s="154"/>
      <c r="W1564" s="154"/>
      <c r="X1564" s="154"/>
      <c r="Y1564" s="154"/>
      <c r="Z1564" s="154"/>
      <c r="AA1564" s="154"/>
      <c r="AB1564" s="154"/>
      <c r="AC1564" s="154"/>
      <c r="AD1564" s="154"/>
      <c r="AE1564" s="154"/>
      <c r="AF1564" s="154"/>
      <c r="AG1564" s="154"/>
      <c r="AH1564" s="154"/>
      <c r="AI1564" s="154"/>
      <c r="AJ1564" s="154"/>
      <c r="AK1564" s="154"/>
      <c r="AL1564" s="154"/>
      <c r="AM1564" s="154"/>
      <c r="AN1564" s="154"/>
      <c r="AO1564" s="154"/>
      <c r="AP1564" s="154"/>
      <c r="AQ1564" s="154"/>
      <c r="AR1564" s="154"/>
      <c r="AS1564" s="154"/>
      <c r="AT1564" s="154"/>
      <c r="AU1564" s="154"/>
      <c r="AV1564" s="154"/>
      <c r="AW1564" s="154"/>
      <c r="AX1564" s="154"/>
      <c r="AY1564" s="154"/>
      <c r="AZ1564" s="154"/>
      <c r="BA1564" s="154"/>
      <c r="BB1564" s="154"/>
      <c r="BC1564" s="154"/>
      <c r="BD1564" s="154"/>
      <c r="BE1564" s="154"/>
      <c r="BF1564" s="154"/>
      <c r="BG1564" s="154"/>
      <c r="BH1564" s="154"/>
      <c r="BI1564" s="154"/>
      <c r="BJ1564" s="154"/>
      <c r="BK1564" s="154"/>
      <c r="BL1564" s="154"/>
      <c r="BM1564" s="154"/>
      <c r="BN1564" s="154"/>
      <c r="BO1564" s="154"/>
      <c r="BP1564" s="154"/>
      <c r="BQ1564" s="154"/>
      <c r="BR1564" s="154"/>
      <c r="BS1564" s="154"/>
      <c r="BT1564" s="154"/>
      <c r="BU1564" s="154"/>
      <c r="BV1564" s="154"/>
    </row>
    <row r="1565" spans="1:74" x14ac:dyDescent="0.25">
      <c r="A1565" s="154"/>
      <c r="B1565" s="154"/>
      <c r="C1565" s="154"/>
      <c r="D1565" s="154"/>
      <c r="E1565" s="154"/>
      <c r="F1565" s="154"/>
      <c r="G1565" s="154"/>
      <c r="H1565" s="154"/>
      <c r="I1565" s="154"/>
      <c r="J1565" s="154"/>
      <c r="K1565" s="154"/>
      <c r="L1565" s="154"/>
      <c r="M1565" s="154"/>
      <c r="N1565" s="154"/>
      <c r="O1565" s="154"/>
      <c r="P1565" s="154"/>
      <c r="Q1565" s="154"/>
      <c r="R1565" s="154"/>
      <c r="S1565" s="154"/>
      <c r="T1565" s="154"/>
      <c r="U1565" s="154"/>
      <c r="V1565" s="154"/>
      <c r="W1565" s="154"/>
      <c r="X1565" s="154"/>
      <c r="Y1565" s="154"/>
      <c r="Z1565" s="154"/>
      <c r="AA1565" s="154"/>
      <c r="AB1565" s="154"/>
      <c r="AC1565" s="154"/>
      <c r="AD1565" s="154"/>
      <c r="AE1565" s="154"/>
      <c r="AF1565" s="154"/>
      <c r="AG1565" s="154"/>
      <c r="AH1565" s="154"/>
      <c r="AI1565" s="154"/>
      <c r="AJ1565" s="154"/>
      <c r="AK1565" s="154"/>
      <c r="AL1565" s="154"/>
      <c r="AM1565" s="154"/>
      <c r="AN1565" s="154"/>
      <c r="AO1565" s="154"/>
      <c r="AP1565" s="154"/>
      <c r="AQ1565" s="154"/>
      <c r="AR1565" s="154"/>
      <c r="AS1565" s="154"/>
      <c r="AT1565" s="154"/>
      <c r="AU1565" s="154"/>
      <c r="AV1565" s="154"/>
      <c r="AW1565" s="154"/>
      <c r="AX1565" s="154"/>
      <c r="AY1565" s="154"/>
      <c r="AZ1565" s="154"/>
      <c r="BA1565" s="154"/>
      <c r="BB1565" s="154"/>
      <c r="BC1565" s="154"/>
      <c r="BD1565" s="154"/>
      <c r="BE1565" s="154"/>
      <c r="BF1565" s="154"/>
      <c r="BG1565" s="154"/>
      <c r="BH1565" s="154"/>
      <c r="BI1565" s="154"/>
      <c r="BJ1565" s="154"/>
      <c r="BK1565" s="154"/>
      <c r="BL1565" s="154"/>
      <c r="BM1565" s="154"/>
      <c r="BN1565" s="154"/>
      <c r="BO1565" s="154"/>
      <c r="BP1565" s="154"/>
      <c r="BQ1565" s="154"/>
      <c r="BR1565" s="154"/>
      <c r="BS1565" s="154"/>
      <c r="BT1565" s="154"/>
      <c r="BU1565" s="154"/>
      <c r="BV1565" s="154"/>
    </row>
    <row r="1566" spans="1:74" x14ac:dyDescent="0.25">
      <c r="A1566" s="154"/>
      <c r="B1566" s="154"/>
      <c r="C1566" s="154"/>
      <c r="D1566" s="154"/>
      <c r="E1566" s="154"/>
      <c r="F1566" s="154"/>
      <c r="G1566" s="154"/>
      <c r="H1566" s="154"/>
      <c r="I1566" s="154"/>
      <c r="J1566" s="154"/>
      <c r="K1566" s="154"/>
      <c r="L1566" s="154"/>
      <c r="M1566" s="154"/>
      <c r="N1566" s="154"/>
      <c r="O1566" s="154"/>
      <c r="P1566" s="154"/>
      <c r="Q1566" s="154"/>
      <c r="R1566" s="154"/>
      <c r="S1566" s="154"/>
      <c r="T1566" s="154"/>
      <c r="U1566" s="154"/>
      <c r="V1566" s="154"/>
      <c r="W1566" s="154"/>
      <c r="X1566" s="154"/>
      <c r="Y1566" s="154"/>
      <c r="Z1566" s="154"/>
      <c r="AA1566" s="154"/>
      <c r="AB1566" s="154"/>
      <c r="AC1566" s="154"/>
      <c r="AD1566" s="154"/>
      <c r="AE1566" s="154"/>
      <c r="AF1566" s="154"/>
      <c r="AG1566" s="154"/>
      <c r="AH1566" s="154"/>
      <c r="AI1566" s="154"/>
      <c r="AJ1566" s="154"/>
      <c r="AK1566" s="154"/>
      <c r="AL1566" s="154"/>
      <c r="AM1566" s="154"/>
      <c r="AN1566" s="154"/>
      <c r="AO1566" s="154"/>
      <c r="AP1566" s="154"/>
      <c r="AQ1566" s="154"/>
      <c r="AR1566" s="154"/>
      <c r="AS1566" s="154"/>
      <c r="AT1566" s="154"/>
      <c r="AU1566" s="154"/>
      <c r="AV1566" s="154"/>
      <c r="AW1566" s="154"/>
      <c r="AX1566" s="154"/>
      <c r="AY1566" s="154"/>
      <c r="AZ1566" s="154"/>
      <c r="BA1566" s="154"/>
      <c r="BB1566" s="154"/>
      <c r="BC1566" s="154"/>
      <c r="BD1566" s="154"/>
      <c r="BE1566" s="154"/>
      <c r="BF1566" s="154"/>
      <c r="BG1566" s="154"/>
      <c r="BH1566" s="154"/>
      <c r="BI1566" s="154"/>
      <c r="BJ1566" s="154"/>
      <c r="BK1566" s="154"/>
      <c r="BL1566" s="154"/>
      <c r="BM1566" s="154"/>
      <c r="BN1566" s="154"/>
      <c r="BO1566" s="154"/>
      <c r="BP1566" s="154"/>
      <c r="BQ1566" s="154"/>
      <c r="BR1566" s="154"/>
      <c r="BS1566" s="154"/>
      <c r="BT1566" s="154"/>
      <c r="BU1566" s="154"/>
      <c r="BV1566" s="154"/>
    </row>
    <row r="1567" spans="1:74" x14ac:dyDescent="0.25">
      <c r="A1567" s="154"/>
      <c r="B1567" s="154"/>
      <c r="C1567" s="154"/>
      <c r="D1567" s="154"/>
      <c r="E1567" s="154"/>
      <c r="F1567" s="154"/>
      <c r="G1567" s="154"/>
      <c r="H1567" s="154"/>
      <c r="I1567" s="154"/>
      <c r="J1567" s="154"/>
      <c r="K1567" s="154"/>
      <c r="L1567" s="154"/>
      <c r="M1567" s="154"/>
      <c r="N1567" s="154"/>
      <c r="O1567" s="154"/>
      <c r="P1567" s="154"/>
      <c r="Q1567" s="154"/>
      <c r="R1567" s="154"/>
      <c r="S1567" s="154"/>
      <c r="T1567" s="154"/>
      <c r="U1567" s="154"/>
      <c r="V1567" s="154"/>
      <c r="W1567" s="154"/>
      <c r="X1567" s="154"/>
      <c r="Y1567" s="154"/>
      <c r="Z1567" s="154"/>
      <c r="AA1567" s="154"/>
      <c r="AB1567" s="154"/>
      <c r="AC1567" s="154"/>
      <c r="AD1567" s="154"/>
      <c r="AE1567" s="154"/>
      <c r="AF1567" s="154"/>
      <c r="AG1567" s="154"/>
      <c r="AH1567" s="154"/>
      <c r="AI1567" s="154"/>
      <c r="AJ1567" s="154"/>
      <c r="AK1567" s="154"/>
      <c r="AL1567" s="154"/>
      <c r="AM1567" s="154"/>
      <c r="AN1567" s="154"/>
      <c r="AO1567" s="154"/>
      <c r="AP1567" s="154"/>
      <c r="AQ1567" s="154"/>
      <c r="AR1567" s="154"/>
      <c r="AS1567" s="154"/>
      <c r="AT1567" s="154"/>
      <c r="AU1567" s="154"/>
      <c r="AV1567" s="154"/>
      <c r="AW1567" s="154"/>
      <c r="AX1567" s="154"/>
      <c r="AY1567" s="154"/>
      <c r="AZ1567" s="154"/>
      <c r="BA1567" s="154"/>
      <c r="BB1567" s="154"/>
      <c r="BC1567" s="154"/>
      <c r="BD1567" s="154"/>
      <c r="BE1567" s="154"/>
      <c r="BF1567" s="154"/>
      <c r="BG1567" s="154"/>
      <c r="BH1567" s="154"/>
      <c r="BI1567" s="154"/>
      <c r="BJ1567" s="154"/>
      <c r="BK1567" s="154"/>
      <c r="BL1567" s="154"/>
      <c r="BM1567" s="154"/>
      <c r="BN1567" s="154"/>
      <c r="BO1567" s="154"/>
      <c r="BP1567" s="154"/>
      <c r="BQ1567" s="154"/>
      <c r="BR1567" s="154"/>
      <c r="BS1567" s="154"/>
      <c r="BT1567" s="154"/>
      <c r="BU1567" s="154"/>
      <c r="BV1567" s="154"/>
    </row>
    <row r="1568" spans="1:74" x14ac:dyDescent="0.25">
      <c r="A1568" s="154"/>
      <c r="B1568" s="154"/>
      <c r="C1568" s="154"/>
      <c r="D1568" s="154"/>
      <c r="E1568" s="154"/>
      <c r="F1568" s="154"/>
      <c r="G1568" s="154"/>
      <c r="H1568" s="154"/>
      <c r="I1568" s="154"/>
      <c r="J1568" s="154"/>
      <c r="K1568" s="154"/>
      <c r="L1568" s="154"/>
      <c r="M1568" s="154"/>
      <c r="N1568" s="154"/>
      <c r="O1568" s="154"/>
      <c r="P1568" s="154"/>
      <c r="Q1568" s="154"/>
      <c r="R1568" s="154"/>
      <c r="S1568" s="154"/>
      <c r="T1568" s="154"/>
      <c r="U1568" s="154"/>
      <c r="V1568" s="154"/>
      <c r="W1568" s="154"/>
      <c r="X1568" s="154"/>
      <c r="Y1568" s="154"/>
      <c r="Z1568" s="154"/>
      <c r="AA1568" s="154"/>
      <c r="AB1568" s="154"/>
      <c r="AC1568" s="154"/>
      <c r="AD1568" s="154"/>
      <c r="AE1568" s="154"/>
      <c r="AF1568" s="154"/>
      <c r="AG1568" s="154"/>
      <c r="AH1568" s="154"/>
      <c r="AI1568" s="154"/>
      <c r="AJ1568" s="154"/>
      <c r="AK1568" s="154"/>
      <c r="AL1568" s="154"/>
      <c r="AM1568" s="154"/>
      <c r="AN1568" s="154"/>
      <c r="AO1568" s="154"/>
      <c r="AP1568" s="154"/>
      <c r="AQ1568" s="154"/>
      <c r="AR1568" s="154"/>
      <c r="AS1568" s="154"/>
      <c r="AT1568" s="154"/>
      <c r="AU1568" s="154"/>
      <c r="AV1568" s="154"/>
      <c r="AW1568" s="154"/>
      <c r="AX1568" s="154"/>
      <c r="AY1568" s="154"/>
      <c r="AZ1568" s="154"/>
      <c r="BA1568" s="154"/>
      <c r="BB1568" s="154"/>
      <c r="BC1568" s="154"/>
      <c r="BD1568" s="154"/>
      <c r="BE1568" s="154"/>
      <c r="BF1568" s="154"/>
      <c r="BG1568" s="154"/>
      <c r="BH1568" s="154"/>
      <c r="BI1568" s="154"/>
      <c r="BJ1568" s="154"/>
      <c r="BK1568" s="154"/>
      <c r="BL1568" s="154"/>
      <c r="BM1568" s="154"/>
      <c r="BN1568" s="154"/>
      <c r="BO1568" s="154"/>
      <c r="BP1568" s="154"/>
      <c r="BQ1568" s="154"/>
      <c r="BR1568" s="154"/>
      <c r="BS1568" s="154"/>
      <c r="BT1568" s="154"/>
      <c r="BU1568" s="154"/>
      <c r="BV1568" s="154"/>
    </row>
    <row r="1569" spans="1:74" x14ac:dyDescent="0.25">
      <c r="A1569" s="154"/>
      <c r="B1569" s="154"/>
      <c r="C1569" s="154"/>
      <c r="D1569" s="154"/>
      <c r="E1569" s="154"/>
      <c r="F1569" s="154"/>
      <c r="G1569" s="154"/>
      <c r="H1569" s="154"/>
      <c r="I1569" s="154"/>
      <c r="J1569" s="154"/>
      <c r="K1569" s="154"/>
      <c r="L1569" s="154"/>
      <c r="M1569" s="154"/>
      <c r="N1569" s="154"/>
      <c r="O1569" s="154"/>
      <c r="P1569" s="154"/>
      <c r="Q1569" s="154"/>
      <c r="R1569" s="154"/>
      <c r="S1569" s="154"/>
      <c r="T1569" s="154"/>
      <c r="U1569" s="154"/>
      <c r="V1569" s="154"/>
      <c r="W1569" s="154"/>
      <c r="X1569" s="154"/>
      <c r="Y1569" s="154"/>
      <c r="Z1569" s="154"/>
      <c r="AA1569" s="154"/>
      <c r="AB1569" s="154"/>
      <c r="AC1569" s="154"/>
      <c r="AD1569" s="154"/>
      <c r="AE1569" s="154"/>
      <c r="AF1569" s="154"/>
      <c r="AG1569" s="154"/>
      <c r="AH1569" s="154"/>
      <c r="AI1569" s="154"/>
      <c r="AJ1569" s="154"/>
      <c r="AK1569" s="154"/>
      <c r="AL1569" s="154"/>
      <c r="AM1569" s="154"/>
      <c r="AN1569" s="154"/>
      <c r="AO1569" s="154"/>
      <c r="AP1569" s="154"/>
      <c r="AQ1569" s="154"/>
      <c r="AR1569" s="154"/>
      <c r="AS1569" s="154"/>
      <c r="AT1569" s="154"/>
      <c r="AU1569" s="154"/>
      <c r="AV1569" s="154"/>
      <c r="AW1569" s="154"/>
      <c r="AX1569" s="154"/>
      <c r="AY1569" s="154"/>
      <c r="AZ1569" s="154"/>
      <c r="BA1569" s="154"/>
      <c r="BB1569" s="154"/>
      <c r="BC1569" s="154"/>
      <c r="BD1569" s="154"/>
      <c r="BE1569" s="154"/>
      <c r="BF1569" s="154"/>
      <c r="BG1569" s="154"/>
      <c r="BH1569" s="154"/>
      <c r="BI1569" s="154"/>
      <c r="BJ1569" s="154"/>
      <c r="BK1569" s="154"/>
      <c r="BL1569" s="154"/>
      <c r="BM1569" s="154"/>
      <c r="BN1569" s="154"/>
      <c r="BO1569" s="154"/>
      <c r="BP1569" s="154"/>
      <c r="BQ1569" s="154"/>
      <c r="BR1569" s="154"/>
      <c r="BS1569" s="154"/>
      <c r="BT1569" s="154"/>
      <c r="BU1569" s="154"/>
      <c r="BV1569" s="154"/>
    </row>
    <row r="1570" spans="1:74" x14ac:dyDescent="0.25">
      <c r="A1570" s="154"/>
      <c r="B1570" s="154"/>
      <c r="C1570" s="154"/>
      <c r="D1570" s="154"/>
      <c r="E1570" s="154"/>
      <c r="F1570" s="154"/>
      <c r="G1570" s="154"/>
      <c r="H1570" s="154"/>
      <c r="I1570" s="154"/>
      <c r="J1570" s="154"/>
      <c r="K1570" s="154"/>
      <c r="L1570" s="154"/>
      <c r="M1570" s="154"/>
      <c r="N1570" s="154"/>
      <c r="O1570" s="154"/>
      <c r="P1570" s="154"/>
      <c r="Q1570" s="154"/>
      <c r="R1570" s="154"/>
      <c r="S1570" s="154"/>
      <c r="T1570" s="154"/>
      <c r="U1570" s="154"/>
      <c r="V1570" s="154"/>
      <c r="W1570" s="154"/>
      <c r="X1570" s="154"/>
      <c r="Y1570" s="154"/>
      <c r="Z1570" s="154"/>
      <c r="AA1570" s="154"/>
      <c r="AB1570" s="154"/>
      <c r="AC1570" s="154"/>
      <c r="AD1570" s="154"/>
      <c r="AE1570" s="154"/>
      <c r="AF1570" s="154"/>
      <c r="AG1570" s="154"/>
      <c r="AH1570" s="154"/>
      <c r="AI1570" s="154"/>
      <c r="AJ1570" s="154"/>
      <c r="AK1570" s="154"/>
      <c r="AL1570" s="154"/>
      <c r="AM1570" s="154"/>
      <c r="AN1570" s="154"/>
      <c r="AO1570" s="154"/>
      <c r="AP1570" s="154"/>
      <c r="AQ1570" s="154"/>
      <c r="AR1570" s="154"/>
      <c r="AS1570" s="154"/>
      <c r="AT1570" s="154"/>
      <c r="AU1570" s="154"/>
      <c r="AV1570" s="154"/>
      <c r="AW1570" s="154"/>
      <c r="AX1570" s="154"/>
      <c r="AY1570" s="154"/>
      <c r="AZ1570" s="154"/>
      <c r="BA1570" s="154"/>
      <c r="BB1570" s="154"/>
      <c r="BC1570" s="154"/>
      <c r="BD1570" s="154"/>
      <c r="BE1570" s="154"/>
      <c r="BF1570" s="154"/>
      <c r="BG1570" s="154"/>
      <c r="BH1570" s="154"/>
      <c r="BI1570" s="154"/>
      <c r="BJ1570" s="154"/>
      <c r="BK1570" s="154"/>
      <c r="BL1570" s="154"/>
      <c r="BM1570" s="154"/>
      <c r="BN1570" s="154"/>
      <c r="BO1570" s="154"/>
      <c r="BP1570" s="154"/>
      <c r="BQ1570" s="154"/>
      <c r="BR1570" s="154"/>
      <c r="BS1570" s="154"/>
      <c r="BT1570" s="154"/>
      <c r="BU1570" s="154"/>
      <c r="BV1570" s="154"/>
    </row>
    <row r="1571" spans="1:74" x14ac:dyDescent="0.25">
      <c r="A1571" s="154"/>
      <c r="B1571" s="154"/>
      <c r="C1571" s="154"/>
      <c r="D1571" s="154"/>
      <c r="E1571" s="154"/>
      <c r="F1571" s="154"/>
      <c r="G1571" s="154"/>
      <c r="H1571" s="154"/>
      <c r="I1571" s="154"/>
      <c r="J1571" s="154"/>
      <c r="K1571" s="154"/>
      <c r="L1571" s="154"/>
      <c r="M1571" s="154"/>
      <c r="N1571" s="154"/>
      <c r="O1571" s="154"/>
      <c r="P1571" s="154"/>
      <c r="Q1571" s="154"/>
      <c r="R1571" s="154"/>
      <c r="S1571" s="154"/>
      <c r="T1571" s="154"/>
      <c r="U1571" s="154"/>
      <c r="V1571" s="154"/>
      <c r="W1571" s="154"/>
      <c r="X1571" s="154"/>
      <c r="Y1571" s="154"/>
      <c r="Z1571" s="154"/>
      <c r="AA1571" s="154"/>
      <c r="AB1571" s="154"/>
      <c r="AC1571" s="154"/>
      <c r="AD1571" s="154"/>
      <c r="AE1571" s="154"/>
      <c r="AF1571" s="154"/>
      <c r="AG1571" s="154"/>
      <c r="AH1571" s="154"/>
      <c r="AI1571" s="154"/>
      <c r="AJ1571" s="154"/>
      <c r="AK1571" s="154"/>
      <c r="AL1571" s="154"/>
      <c r="AM1571" s="154"/>
      <c r="AN1571" s="154"/>
      <c r="AO1571" s="154"/>
      <c r="AP1571" s="154"/>
      <c r="AQ1571" s="154"/>
      <c r="AR1571" s="154"/>
      <c r="AS1571" s="154"/>
      <c r="AT1571" s="154"/>
      <c r="AU1571" s="154"/>
      <c r="AV1571" s="154"/>
      <c r="AW1571" s="154"/>
      <c r="AX1571" s="154"/>
      <c r="AY1571" s="154"/>
      <c r="AZ1571" s="154"/>
      <c r="BA1571" s="154"/>
      <c r="BB1571" s="154"/>
      <c r="BC1571" s="154"/>
      <c r="BD1571" s="154"/>
      <c r="BE1571" s="154"/>
      <c r="BF1571" s="154"/>
      <c r="BG1571" s="154"/>
      <c r="BH1571" s="154"/>
      <c r="BI1571" s="154"/>
      <c r="BJ1571" s="154"/>
      <c r="BK1571" s="154"/>
      <c r="BL1571" s="154"/>
      <c r="BM1571" s="154"/>
      <c r="BN1571" s="154"/>
      <c r="BO1571" s="154"/>
      <c r="BP1571" s="154"/>
      <c r="BQ1571" s="154"/>
      <c r="BR1571" s="154"/>
      <c r="BS1571" s="154"/>
      <c r="BT1571" s="154"/>
      <c r="BU1571" s="154"/>
      <c r="BV1571" s="154"/>
    </row>
    <row r="1572" spans="1:74" x14ac:dyDescent="0.25">
      <c r="A1572" s="154"/>
      <c r="B1572" s="154"/>
      <c r="C1572" s="154"/>
      <c r="D1572" s="154"/>
      <c r="E1572" s="154"/>
      <c r="F1572" s="154"/>
      <c r="G1572" s="154"/>
      <c r="H1572" s="154"/>
      <c r="I1572" s="154"/>
      <c r="J1572" s="154"/>
      <c r="K1572" s="154"/>
      <c r="L1572" s="154"/>
      <c r="M1572" s="154"/>
      <c r="N1572" s="154"/>
      <c r="O1572" s="154"/>
      <c r="P1572" s="154"/>
      <c r="Q1572" s="154"/>
      <c r="R1572" s="154"/>
      <c r="S1572" s="154"/>
      <c r="T1572" s="154"/>
      <c r="U1572" s="154"/>
      <c r="V1572" s="154"/>
      <c r="W1572" s="154"/>
      <c r="X1572" s="154"/>
      <c r="Y1572" s="154"/>
      <c r="Z1572" s="154"/>
      <c r="AA1572" s="154"/>
      <c r="AB1572" s="154"/>
      <c r="AC1572" s="154"/>
      <c r="AD1572" s="154"/>
      <c r="AE1572" s="154"/>
      <c r="AF1572" s="154"/>
      <c r="AG1572" s="154"/>
      <c r="AH1572" s="154"/>
      <c r="AI1572" s="154"/>
      <c r="AJ1572" s="154"/>
      <c r="AK1572" s="154"/>
      <c r="AL1572" s="154"/>
      <c r="AM1572" s="154"/>
      <c r="AN1572" s="154"/>
      <c r="AO1572" s="154"/>
      <c r="AP1572" s="154"/>
      <c r="AQ1572" s="154"/>
      <c r="AR1572" s="154"/>
      <c r="AS1572" s="154"/>
      <c r="AT1572" s="154"/>
      <c r="AU1572" s="154"/>
      <c r="AV1572" s="154"/>
      <c r="AW1572" s="154"/>
      <c r="AX1572" s="154"/>
      <c r="AY1572" s="154"/>
      <c r="AZ1572" s="154"/>
      <c r="BA1572" s="154"/>
      <c r="BB1572" s="154"/>
      <c r="BC1572" s="154"/>
      <c r="BD1572" s="154"/>
      <c r="BE1572" s="154"/>
      <c r="BF1572" s="154"/>
      <c r="BG1572" s="154"/>
      <c r="BH1572" s="154"/>
      <c r="BI1572" s="154"/>
      <c r="BJ1572" s="154"/>
      <c r="BK1572" s="154"/>
      <c r="BL1572" s="154"/>
      <c r="BM1572" s="154"/>
      <c r="BN1572" s="154"/>
      <c r="BO1572" s="154"/>
      <c r="BP1572" s="154"/>
      <c r="BQ1572" s="154"/>
      <c r="BR1572" s="154"/>
      <c r="BS1572" s="154"/>
      <c r="BT1572" s="154"/>
      <c r="BU1572" s="154"/>
      <c r="BV1572" s="154"/>
    </row>
    <row r="1573" spans="1:74" x14ac:dyDescent="0.25">
      <c r="A1573" s="154"/>
      <c r="B1573" s="154"/>
      <c r="C1573" s="154"/>
      <c r="D1573" s="154"/>
      <c r="E1573" s="154"/>
      <c r="F1573" s="154"/>
      <c r="G1573" s="154"/>
      <c r="H1573" s="154"/>
      <c r="I1573" s="154"/>
      <c r="J1573" s="154"/>
      <c r="K1573" s="154"/>
      <c r="L1573" s="154"/>
      <c r="M1573" s="154"/>
      <c r="N1573" s="154"/>
      <c r="O1573" s="154"/>
      <c r="P1573" s="154"/>
      <c r="Q1573" s="154"/>
      <c r="R1573" s="154"/>
      <c r="S1573" s="154"/>
      <c r="T1573" s="154"/>
      <c r="U1573" s="154"/>
      <c r="V1573" s="154"/>
      <c r="W1573" s="154"/>
      <c r="X1573" s="154"/>
      <c r="Y1573" s="154"/>
      <c r="Z1573" s="154"/>
      <c r="AA1573" s="154"/>
      <c r="AB1573" s="154"/>
      <c r="AC1573" s="154"/>
      <c r="AD1573" s="154"/>
      <c r="AE1573" s="154"/>
      <c r="AF1573" s="154"/>
      <c r="AG1573" s="154"/>
      <c r="AH1573" s="154"/>
      <c r="AI1573" s="154"/>
      <c r="AJ1573" s="154"/>
      <c r="AK1573" s="154"/>
      <c r="AL1573" s="154"/>
      <c r="AM1573" s="154"/>
      <c r="AN1573" s="154"/>
      <c r="AO1573" s="154"/>
      <c r="AP1573" s="154"/>
      <c r="AQ1573" s="154"/>
      <c r="AR1573" s="154"/>
      <c r="AS1573" s="154"/>
      <c r="AT1573" s="154"/>
      <c r="AU1573" s="154"/>
      <c r="AV1573" s="154"/>
      <c r="AW1573" s="154"/>
      <c r="AX1573" s="154"/>
      <c r="AY1573" s="154"/>
      <c r="AZ1573" s="154"/>
      <c r="BA1573" s="154"/>
      <c r="BB1573" s="154"/>
      <c r="BC1573" s="154"/>
      <c r="BD1573" s="154"/>
      <c r="BE1573" s="154"/>
      <c r="BF1573" s="154"/>
      <c r="BG1573" s="154"/>
      <c r="BH1573" s="154"/>
      <c r="BI1573" s="154"/>
      <c r="BJ1573" s="154"/>
      <c r="BK1573" s="154"/>
      <c r="BL1573" s="154"/>
      <c r="BM1573" s="154"/>
      <c r="BN1573" s="154"/>
      <c r="BO1573" s="154"/>
      <c r="BP1573" s="154"/>
      <c r="BQ1573" s="154"/>
      <c r="BR1573" s="154"/>
      <c r="BS1573" s="154"/>
      <c r="BT1573" s="154"/>
      <c r="BU1573" s="154"/>
      <c r="BV1573" s="154"/>
    </row>
    <row r="1574" spans="1:74" x14ac:dyDescent="0.25">
      <c r="A1574" s="154"/>
      <c r="B1574" s="154"/>
      <c r="C1574" s="154"/>
      <c r="D1574" s="154"/>
      <c r="E1574" s="154"/>
      <c r="F1574" s="154"/>
      <c r="G1574" s="154"/>
      <c r="H1574" s="154"/>
      <c r="I1574" s="154"/>
      <c r="J1574" s="154"/>
      <c r="K1574" s="154"/>
      <c r="L1574" s="154"/>
      <c r="M1574" s="154"/>
      <c r="N1574" s="154"/>
      <c r="O1574" s="154"/>
      <c r="P1574" s="154"/>
      <c r="Q1574" s="154"/>
      <c r="R1574" s="154"/>
      <c r="S1574" s="154"/>
      <c r="T1574" s="154"/>
      <c r="U1574" s="154"/>
      <c r="V1574" s="154"/>
      <c r="W1574" s="154"/>
      <c r="X1574" s="154"/>
      <c r="Y1574" s="154"/>
      <c r="Z1574" s="154"/>
      <c r="AA1574" s="154"/>
      <c r="AB1574" s="154"/>
      <c r="AC1574" s="154"/>
      <c r="AD1574" s="154"/>
      <c r="AE1574" s="154"/>
      <c r="AF1574" s="154"/>
      <c r="AG1574" s="154"/>
      <c r="AH1574" s="154"/>
      <c r="AI1574" s="154"/>
      <c r="AJ1574" s="154"/>
      <c r="AK1574" s="154"/>
      <c r="AL1574" s="154"/>
      <c r="AM1574" s="154"/>
      <c r="AN1574" s="154"/>
      <c r="AO1574" s="154"/>
      <c r="AP1574" s="154"/>
      <c r="AQ1574" s="154"/>
      <c r="AR1574" s="154"/>
      <c r="AS1574" s="154"/>
      <c r="AT1574" s="154"/>
      <c r="AU1574" s="154"/>
      <c r="AV1574" s="154"/>
      <c r="AW1574" s="154"/>
      <c r="AX1574" s="154"/>
      <c r="AY1574" s="154"/>
      <c r="AZ1574" s="154"/>
      <c r="BA1574" s="154"/>
      <c r="BB1574" s="154"/>
      <c r="BC1574" s="154"/>
      <c r="BD1574" s="154"/>
      <c r="BE1574" s="154"/>
      <c r="BF1574" s="154"/>
      <c r="BG1574" s="154"/>
      <c r="BH1574" s="154"/>
      <c r="BI1574" s="154"/>
      <c r="BJ1574" s="154"/>
      <c r="BK1574" s="154"/>
      <c r="BL1574" s="154"/>
      <c r="BM1574" s="154"/>
      <c r="BN1574" s="154"/>
      <c r="BO1574" s="154"/>
      <c r="BP1574" s="154"/>
      <c r="BQ1574" s="154"/>
      <c r="BR1574" s="154"/>
      <c r="BS1574" s="154"/>
      <c r="BT1574" s="154"/>
      <c r="BU1574" s="154"/>
      <c r="BV1574" s="154"/>
    </row>
    <row r="1575" spans="1:74" x14ac:dyDescent="0.25">
      <c r="A1575" s="154"/>
      <c r="B1575" s="154"/>
      <c r="C1575" s="154"/>
      <c r="D1575" s="154"/>
      <c r="E1575" s="154"/>
      <c r="F1575" s="154"/>
      <c r="G1575" s="154"/>
      <c r="H1575" s="154"/>
      <c r="I1575" s="154"/>
      <c r="J1575" s="154"/>
      <c r="K1575" s="154"/>
      <c r="L1575" s="154"/>
      <c r="M1575" s="154"/>
      <c r="N1575" s="154"/>
      <c r="O1575" s="154"/>
      <c r="P1575" s="154"/>
      <c r="Q1575" s="154"/>
      <c r="R1575" s="154"/>
      <c r="S1575" s="154"/>
      <c r="T1575" s="154"/>
      <c r="U1575" s="154"/>
      <c r="V1575" s="154"/>
      <c r="W1575" s="154"/>
      <c r="X1575" s="154"/>
      <c r="Y1575" s="154"/>
      <c r="Z1575" s="154"/>
      <c r="AA1575" s="154"/>
      <c r="AB1575" s="154"/>
      <c r="AC1575" s="154"/>
      <c r="AD1575" s="154"/>
      <c r="AE1575" s="154"/>
      <c r="AF1575" s="154"/>
      <c r="AG1575" s="154"/>
      <c r="AH1575" s="154"/>
      <c r="AI1575" s="154"/>
      <c r="AJ1575" s="154"/>
      <c r="AK1575" s="154"/>
      <c r="AL1575" s="154"/>
      <c r="AM1575" s="154"/>
      <c r="AN1575" s="154"/>
      <c r="AO1575" s="154"/>
      <c r="AP1575" s="154"/>
      <c r="AQ1575" s="154"/>
      <c r="AR1575" s="154"/>
      <c r="AS1575" s="154"/>
      <c r="AT1575" s="154"/>
      <c r="AU1575" s="154"/>
      <c r="AV1575" s="154"/>
      <c r="AW1575" s="154"/>
      <c r="AX1575" s="154"/>
      <c r="AY1575" s="154"/>
      <c r="AZ1575" s="154"/>
      <c r="BA1575" s="154"/>
      <c r="BB1575" s="154"/>
      <c r="BC1575" s="154"/>
      <c r="BD1575" s="154"/>
      <c r="BE1575" s="154"/>
      <c r="BF1575" s="154"/>
      <c r="BG1575" s="154"/>
      <c r="BH1575" s="154"/>
      <c r="BI1575" s="154"/>
      <c r="BJ1575" s="154"/>
      <c r="BK1575" s="154"/>
      <c r="BL1575" s="154"/>
      <c r="BM1575" s="154"/>
      <c r="BN1575" s="154"/>
      <c r="BO1575" s="154"/>
      <c r="BP1575" s="154"/>
      <c r="BQ1575" s="154"/>
      <c r="BR1575" s="154"/>
      <c r="BS1575" s="154"/>
      <c r="BT1575" s="154"/>
      <c r="BU1575" s="154"/>
      <c r="BV1575" s="154"/>
    </row>
    <row r="1576" spans="1:74" x14ac:dyDescent="0.25">
      <c r="A1576" s="154"/>
      <c r="B1576" s="154"/>
      <c r="C1576" s="154"/>
      <c r="D1576" s="154"/>
      <c r="E1576" s="154"/>
      <c r="F1576" s="154"/>
      <c r="G1576" s="154"/>
      <c r="H1576" s="154"/>
      <c r="I1576" s="154"/>
      <c r="J1576" s="154"/>
      <c r="K1576" s="154"/>
      <c r="L1576" s="154"/>
      <c r="M1576" s="154"/>
      <c r="N1576" s="154"/>
      <c r="O1576" s="154"/>
      <c r="P1576" s="154"/>
      <c r="Q1576" s="154"/>
      <c r="R1576" s="154"/>
      <c r="S1576" s="154"/>
      <c r="T1576" s="154"/>
      <c r="U1576" s="154"/>
      <c r="V1576" s="154"/>
      <c r="W1576" s="154"/>
      <c r="X1576" s="154"/>
      <c r="Y1576" s="154"/>
      <c r="Z1576" s="154"/>
      <c r="AA1576" s="154"/>
      <c r="AB1576" s="154"/>
      <c r="AC1576" s="154"/>
      <c r="AD1576" s="154"/>
      <c r="AE1576" s="154"/>
      <c r="AF1576" s="154"/>
      <c r="AG1576" s="154"/>
      <c r="AH1576" s="154"/>
      <c r="AI1576" s="154"/>
      <c r="AJ1576" s="154"/>
      <c r="AK1576" s="154"/>
      <c r="AL1576" s="154"/>
      <c r="AM1576" s="154"/>
      <c r="AN1576" s="154"/>
      <c r="AO1576" s="154"/>
      <c r="AP1576" s="154"/>
      <c r="AQ1576" s="154"/>
      <c r="AR1576" s="154"/>
      <c r="AS1576" s="154"/>
      <c r="AT1576" s="154"/>
      <c r="AU1576" s="154"/>
      <c r="AV1576" s="154"/>
      <c r="AW1576" s="154"/>
      <c r="AX1576" s="154"/>
      <c r="AY1576" s="154"/>
      <c r="AZ1576" s="154"/>
      <c r="BA1576" s="154"/>
      <c r="BB1576" s="154"/>
      <c r="BC1576" s="154"/>
      <c r="BD1576" s="154"/>
      <c r="BE1576" s="154"/>
      <c r="BF1576" s="154"/>
      <c r="BG1576" s="154"/>
      <c r="BH1576" s="154"/>
      <c r="BI1576" s="154"/>
      <c r="BJ1576" s="154"/>
      <c r="BK1576" s="154"/>
      <c r="BL1576" s="154"/>
      <c r="BM1576" s="154"/>
      <c r="BN1576" s="154"/>
      <c r="BO1576" s="154"/>
      <c r="BP1576" s="154"/>
      <c r="BQ1576" s="154"/>
      <c r="BR1576" s="154"/>
      <c r="BS1576" s="154"/>
      <c r="BT1576" s="154"/>
      <c r="BU1576" s="154"/>
      <c r="BV1576" s="154"/>
    </row>
    <row r="1577" spans="1:74" x14ac:dyDescent="0.25">
      <c r="A1577" s="154"/>
      <c r="B1577" s="154"/>
      <c r="C1577" s="154"/>
      <c r="D1577" s="154"/>
      <c r="E1577" s="154"/>
      <c r="F1577" s="154"/>
      <c r="G1577" s="154"/>
      <c r="H1577" s="154"/>
      <c r="I1577" s="154"/>
      <c r="J1577" s="154"/>
      <c r="K1577" s="154"/>
      <c r="L1577" s="154"/>
      <c r="M1577" s="154"/>
      <c r="N1577" s="154"/>
      <c r="O1577" s="154"/>
      <c r="P1577" s="154"/>
      <c r="Q1577" s="154"/>
      <c r="R1577" s="154"/>
      <c r="S1577" s="154"/>
      <c r="T1577" s="154"/>
      <c r="U1577" s="154"/>
      <c r="V1577" s="154"/>
      <c r="W1577" s="154"/>
      <c r="X1577" s="154"/>
      <c r="Y1577" s="154"/>
      <c r="Z1577" s="154"/>
      <c r="AA1577" s="154"/>
      <c r="AB1577" s="154"/>
      <c r="AC1577" s="154"/>
      <c r="AD1577" s="154"/>
      <c r="AE1577" s="154"/>
      <c r="AF1577" s="154"/>
      <c r="AG1577" s="154"/>
      <c r="AH1577" s="154"/>
      <c r="AI1577" s="154"/>
      <c r="AJ1577" s="154"/>
      <c r="AK1577" s="154"/>
      <c r="AL1577" s="154"/>
      <c r="AM1577" s="154"/>
      <c r="AN1577" s="154"/>
      <c r="AO1577" s="154"/>
      <c r="AP1577" s="154"/>
      <c r="AQ1577" s="154"/>
      <c r="AR1577" s="154"/>
      <c r="AS1577" s="154"/>
      <c r="AT1577" s="154"/>
      <c r="AU1577" s="154"/>
      <c r="AV1577" s="154"/>
      <c r="AW1577" s="154"/>
      <c r="AX1577" s="154"/>
      <c r="AY1577" s="154"/>
      <c r="AZ1577" s="154"/>
      <c r="BA1577" s="154"/>
      <c r="BB1577" s="154"/>
      <c r="BC1577" s="154"/>
      <c r="BD1577" s="154"/>
      <c r="BE1577" s="154"/>
      <c r="BF1577" s="154"/>
      <c r="BG1577" s="154"/>
      <c r="BH1577" s="154"/>
      <c r="BI1577" s="154"/>
      <c r="BJ1577" s="154"/>
      <c r="BK1577" s="154"/>
      <c r="BL1577" s="154"/>
      <c r="BM1577" s="154"/>
      <c r="BN1577" s="154"/>
      <c r="BO1577" s="154"/>
      <c r="BP1577" s="154"/>
      <c r="BQ1577" s="154"/>
      <c r="BR1577" s="154"/>
      <c r="BS1577" s="154"/>
      <c r="BT1577" s="154"/>
      <c r="BU1577" s="154"/>
      <c r="BV1577" s="154"/>
    </row>
    <row r="1578" spans="1:74" x14ac:dyDescent="0.25">
      <c r="A1578" s="154"/>
      <c r="B1578" s="154"/>
      <c r="C1578" s="154"/>
      <c r="D1578" s="154"/>
      <c r="E1578" s="154"/>
      <c r="F1578" s="154"/>
      <c r="G1578" s="154"/>
      <c r="H1578" s="154"/>
      <c r="I1578" s="154"/>
      <c r="J1578" s="154"/>
      <c r="K1578" s="154"/>
      <c r="L1578" s="154"/>
      <c r="M1578" s="154"/>
      <c r="N1578" s="154"/>
      <c r="O1578" s="154"/>
      <c r="P1578" s="154"/>
      <c r="Q1578" s="154"/>
      <c r="R1578" s="154"/>
      <c r="S1578" s="154"/>
      <c r="T1578" s="154"/>
      <c r="U1578" s="154"/>
      <c r="V1578" s="154"/>
      <c r="W1578" s="154"/>
      <c r="X1578" s="154"/>
      <c r="Y1578" s="154"/>
      <c r="Z1578" s="154"/>
      <c r="AA1578" s="154"/>
      <c r="AB1578" s="154"/>
      <c r="AC1578" s="154"/>
      <c r="AD1578" s="154"/>
      <c r="AE1578" s="154"/>
      <c r="AF1578" s="154"/>
      <c r="AG1578" s="154"/>
      <c r="AH1578" s="154"/>
      <c r="AI1578" s="154"/>
      <c r="AJ1578" s="154"/>
      <c r="AK1578" s="154"/>
      <c r="AL1578" s="154"/>
      <c r="AM1578" s="154"/>
      <c r="AN1578" s="154"/>
      <c r="AO1578" s="154"/>
      <c r="AP1578" s="154"/>
      <c r="AQ1578" s="154"/>
      <c r="AR1578" s="154"/>
      <c r="AS1578" s="154"/>
      <c r="AT1578" s="154"/>
      <c r="AU1578" s="154"/>
      <c r="AV1578" s="154"/>
      <c r="AW1578" s="154"/>
      <c r="AX1578" s="154"/>
      <c r="AY1578" s="154"/>
      <c r="AZ1578" s="154"/>
      <c r="BA1578" s="154"/>
      <c r="BB1578" s="154"/>
      <c r="BC1578" s="154"/>
      <c r="BD1578" s="154"/>
      <c r="BE1578" s="154"/>
      <c r="BF1578" s="154"/>
      <c r="BG1578" s="154"/>
      <c r="BH1578" s="154"/>
      <c r="BI1578" s="154"/>
      <c r="BJ1578" s="154"/>
      <c r="BK1578" s="154"/>
      <c r="BL1578" s="154"/>
      <c r="BM1578" s="154"/>
      <c r="BN1578" s="154"/>
      <c r="BO1578" s="154"/>
      <c r="BP1578" s="154"/>
      <c r="BQ1578" s="154"/>
      <c r="BR1578" s="154"/>
      <c r="BS1578" s="154"/>
      <c r="BT1578" s="154"/>
      <c r="BU1578" s="154"/>
      <c r="BV1578" s="154"/>
    </row>
    <row r="1579" spans="1:74" x14ac:dyDescent="0.25">
      <c r="A1579" s="154"/>
      <c r="B1579" s="154"/>
      <c r="C1579" s="154"/>
      <c r="D1579" s="154"/>
      <c r="E1579" s="154"/>
      <c r="F1579" s="154"/>
      <c r="G1579" s="154"/>
      <c r="H1579" s="154"/>
      <c r="I1579" s="154"/>
      <c r="J1579" s="154"/>
      <c r="K1579" s="154"/>
      <c r="L1579" s="154"/>
      <c r="M1579" s="154"/>
      <c r="N1579" s="154"/>
      <c r="O1579" s="154"/>
      <c r="P1579" s="154"/>
      <c r="Q1579" s="154"/>
      <c r="R1579" s="154"/>
      <c r="S1579" s="154"/>
      <c r="T1579" s="154"/>
      <c r="U1579" s="154"/>
      <c r="V1579" s="154"/>
      <c r="W1579" s="154"/>
      <c r="X1579" s="154"/>
      <c r="Y1579" s="154"/>
      <c r="Z1579" s="154"/>
      <c r="AA1579" s="154"/>
      <c r="AB1579" s="154"/>
      <c r="AC1579" s="154"/>
      <c r="AD1579" s="154"/>
      <c r="AE1579" s="154"/>
      <c r="AF1579" s="154"/>
      <c r="AG1579" s="154"/>
      <c r="AH1579" s="154"/>
      <c r="AI1579" s="154"/>
      <c r="AJ1579" s="154"/>
      <c r="AK1579" s="154"/>
      <c r="AL1579" s="154"/>
      <c r="AM1579" s="154"/>
      <c r="AN1579" s="154"/>
      <c r="AO1579" s="154"/>
      <c r="AP1579" s="154"/>
      <c r="AQ1579" s="154"/>
      <c r="AR1579" s="154"/>
      <c r="AS1579" s="154"/>
      <c r="AT1579" s="154"/>
      <c r="AU1579" s="154"/>
      <c r="AV1579" s="154"/>
      <c r="AW1579" s="154"/>
      <c r="AX1579" s="154"/>
      <c r="AY1579" s="154"/>
      <c r="AZ1579" s="154"/>
      <c r="BA1579" s="154"/>
      <c r="BB1579" s="154"/>
      <c r="BC1579" s="154"/>
      <c r="BD1579" s="154"/>
      <c r="BE1579" s="154"/>
      <c r="BF1579" s="154"/>
      <c r="BG1579" s="154"/>
      <c r="BH1579" s="154"/>
      <c r="BI1579" s="154"/>
      <c r="BJ1579" s="154"/>
      <c r="BK1579" s="154"/>
      <c r="BL1579" s="154"/>
      <c r="BM1579" s="154"/>
      <c r="BN1579" s="154"/>
      <c r="BO1579" s="154"/>
      <c r="BP1579" s="154"/>
      <c r="BQ1579" s="154"/>
      <c r="BR1579" s="154"/>
      <c r="BS1579" s="154"/>
      <c r="BT1579" s="154"/>
      <c r="BU1579" s="154"/>
      <c r="BV1579" s="154"/>
    </row>
    <row r="1580" spans="1:74" x14ac:dyDescent="0.25">
      <c r="A1580" s="154"/>
      <c r="B1580" s="154"/>
      <c r="C1580" s="154"/>
      <c r="D1580" s="154"/>
      <c r="E1580" s="154"/>
      <c r="F1580" s="154"/>
      <c r="G1580" s="154"/>
      <c r="H1580" s="154"/>
      <c r="I1580" s="154"/>
      <c r="J1580" s="154"/>
      <c r="K1580" s="154"/>
      <c r="L1580" s="154"/>
      <c r="M1580" s="154"/>
      <c r="N1580" s="154"/>
      <c r="O1580" s="154"/>
      <c r="P1580" s="154"/>
      <c r="Q1580" s="154"/>
      <c r="R1580" s="154"/>
      <c r="S1580" s="154"/>
      <c r="T1580" s="154"/>
      <c r="U1580" s="154"/>
      <c r="V1580" s="154"/>
      <c r="W1580" s="154"/>
      <c r="X1580" s="154"/>
      <c r="Y1580" s="154"/>
      <c r="Z1580" s="154"/>
      <c r="AA1580" s="154"/>
      <c r="AB1580" s="154"/>
      <c r="AC1580" s="154"/>
      <c r="AD1580" s="154"/>
      <c r="AE1580" s="154"/>
      <c r="AF1580" s="154"/>
      <c r="AG1580" s="154"/>
      <c r="AH1580" s="154"/>
      <c r="AI1580" s="154"/>
      <c r="AJ1580" s="154"/>
      <c r="AK1580" s="154"/>
      <c r="AL1580" s="154"/>
      <c r="AM1580" s="154"/>
      <c r="AN1580" s="154"/>
      <c r="AO1580" s="154"/>
      <c r="AP1580" s="154"/>
      <c r="AQ1580" s="154"/>
      <c r="AR1580" s="154"/>
      <c r="AS1580" s="154"/>
      <c r="AT1580" s="154"/>
      <c r="AU1580" s="154"/>
      <c r="AV1580" s="154"/>
      <c r="AW1580" s="154"/>
      <c r="AX1580" s="154"/>
      <c r="AY1580" s="154"/>
      <c r="AZ1580" s="154"/>
      <c r="BA1580" s="154"/>
      <c r="BB1580" s="154"/>
      <c r="BC1580" s="154"/>
      <c r="BD1580" s="154"/>
      <c r="BE1580" s="154"/>
      <c r="BF1580" s="154"/>
      <c r="BG1580" s="154"/>
      <c r="BH1580" s="154"/>
      <c r="BI1580" s="154"/>
      <c r="BJ1580" s="154"/>
      <c r="BK1580" s="154"/>
      <c r="BL1580" s="154"/>
      <c r="BM1580" s="154"/>
      <c r="BN1580" s="154"/>
      <c r="BO1580" s="154"/>
      <c r="BP1580" s="154"/>
      <c r="BQ1580" s="154"/>
      <c r="BR1580" s="154"/>
      <c r="BS1580" s="154"/>
      <c r="BT1580" s="154"/>
      <c r="BU1580" s="154"/>
      <c r="BV1580" s="154"/>
    </row>
    <row r="1581" spans="1:74" x14ac:dyDescent="0.25">
      <c r="A1581" s="154"/>
      <c r="B1581" s="154"/>
      <c r="C1581" s="154"/>
      <c r="D1581" s="154"/>
      <c r="E1581" s="154"/>
      <c r="F1581" s="154"/>
      <c r="G1581" s="154"/>
      <c r="H1581" s="154"/>
      <c r="I1581" s="154"/>
      <c r="J1581" s="154"/>
      <c r="K1581" s="154"/>
      <c r="L1581" s="154"/>
      <c r="M1581" s="154"/>
      <c r="N1581" s="154"/>
      <c r="O1581" s="154"/>
      <c r="P1581" s="154"/>
      <c r="Q1581" s="154"/>
      <c r="R1581" s="154"/>
      <c r="S1581" s="154"/>
      <c r="T1581" s="154"/>
      <c r="U1581" s="154"/>
      <c r="V1581" s="154"/>
      <c r="W1581" s="154"/>
      <c r="X1581" s="154"/>
      <c r="Y1581" s="154"/>
      <c r="Z1581" s="154"/>
      <c r="AA1581" s="154"/>
      <c r="AB1581" s="154"/>
      <c r="AC1581" s="154"/>
      <c r="AD1581" s="154"/>
      <c r="AE1581" s="154"/>
      <c r="AF1581" s="154"/>
      <c r="AG1581" s="154"/>
      <c r="AH1581" s="154"/>
      <c r="AI1581" s="154"/>
      <c r="AJ1581" s="154"/>
      <c r="AK1581" s="154"/>
      <c r="AL1581" s="154"/>
      <c r="AM1581" s="154"/>
      <c r="AN1581" s="154"/>
      <c r="AO1581" s="154"/>
      <c r="AP1581" s="154"/>
      <c r="AQ1581" s="154"/>
      <c r="AR1581" s="154"/>
      <c r="AS1581" s="154"/>
      <c r="AT1581" s="154"/>
      <c r="AU1581" s="154"/>
      <c r="AV1581" s="154"/>
      <c r="AW1581" s="154"/>
      <c r="AX1581" s="154"/>
      <c r="AY1581" s="154"/>
      <c r="AZ1581" s="154"/>
      <c r="BA1581" s="154"/>
      <c r="BB1581" s="154"/>
      <c r="BC1581" s="154"/>
      <c r="BD1581" s="154"/>
      <c r="BE1581" s="154"/>
      <c r="BF1581" s="154"/>
      <c r="BG1581" s="154"/>
      <c r="BH1581" s="154"/>
      <c r="BI1581" s="154"/>
      <c r="BJ1581" s="154"/>
      <c r="BK1581" s="154"/>
      <c r="BL1581" s="154"/>
      <c r="BM1581" s="154"/>
      <c r="BN1581" s="154"/>
      <c r="BO1581" s="154"/>
      <c r="BP1581" s="154"/>
      <c r="BQ1581" s="154"/>
      <c r="BR1581" s="154"/>
      <c r="BS1581" s="154"/>
      <c r="BT1581" s="154"/>
      <c r="BU1581" s="154"/>
      <c r="BV1581" s="154"/>
    </row>
    <row r="1582" spans="1:74" x14ac:dyDescent="0.25">
      <c r="A1582" s="154"/>
      <c r="B1582" s="154"/>
      <c r="C1582" s="154"/>
      <c r="D1582" s="154"/>
      <c r="E1582" s="154"/>
      <c r="F1582" s="154"/>
      <c r="G1582" s="154"/>
      <c r="H1582" s="154"/>
      <c r="I1582" s="154"/>
      <c r="J1582" s="154"/>
      <c r="K1582" s="154"/>
      <c r="L1582" s="154"/>
      <c r="M1582" s="154"/>
      <c r="N1582" s="154"/>
      <c r="O1582" s="154"/>
      <c r="P1582" s="154"/>
      <c r="Q1582" s="154"/>
      <c r="R1582" s="154"/>
      <c r="S1582" s="154"/>
      <c r="T1582" s="154"/>
      <c r="U1582" s="154"/>
      <c r="V1582" s="154"/>
      <c r="W1582" s="154"/>
      <c r="X1582" s="154"/>
      <c r="Y1582" s="154"/>
      <c r="Z1582" s="154"/>
      <c r="AA1582" s="154"/>
      <c r="AB1582" s="154"/>
      <c r="AC1582" s="154"/>
      <c r="AD1582" s="154"/>
      <c r="AE1582" s="154"/>
      <c r="AF1582" s="154"/>
      <c r="AG1582" s="154"/>
      <c r="AH1582" s="154"/>
      <c r="AI1582" s="154"/>
      <c r="AJ1582" s="154"/>
      <c r="AK1582" s="154"/>
      <c r="AL1582" s="154"/>
      <c r="AM1582" s="154"/>
      <c r="AN1582" s="154"/>
      <c r="AO1582" s="154"/>
      <c r="AP1582" s="154"/>
      <c r="AQ1582" s="154"/>
      <c r="AR1582" s="154"/>
      <c r="AS1582" s="154"/>
      <c r="AT1582" s="154"/>
      <c r="AU1582" s="154"/>
      <c r="AV1582" s="154"/>
      <c r="AW1582" s="154"/>
      <c r="AX1582" s="154"/>
      <c r="AY1582" s="154"/>
      <c r="AZ1582" s="154"/>
      <c r="BA1582" s="154"/>
      <c r="BB1582" s="154"/>
      <c r="BC1582" s="154"/>
      <c r="BD1582" s="154"/>
      <c r="BE1582" s="154"/>
      <c r="BF1582" s="154"/>
      <c r="BG1582" s="154"/>
      <c r="BH1582" s="154"/>
      <c r="BI1582" s="154"/>
      <c r="BJ1582" s="154"/>
      <c r="BK1582" s="154"/>
      <c r="BL1582" s="154"/>
      <c r="BM1582" s="154"/>
      <c r="BN1582" s="154"/>
      <c r="BO1582" s="154"/>
      <c r="BP1582" s="154"/>
      <c r="BQ1582" s="154"/>
      <c r="BR1582" s="154"/>
      <c r="BS1582" s="154"/>
      <c r="BT1582" s="154"/>
      <c r="BU1582" s="154"/>
      <c r="BV1582" s="154"/>
    </row>
    <row r="1583" spans="1:74" x14ac:dyDescent="0.25">
      <c r="A1583" s="154"/>
      <c r="B1583" s="154"/>
      <c r="C1583" s="154"/>
      <c r="D1583" s="154"/>
      <c r="E1583" s="154"/>
      <c r="F1583" s="154"/>
      <c r="G1583" s="154"/>
      <c r="H1583" s="154"/>
      <c r="I1583" s="154"/>
      <c r="J1583" s="154"/>
      <c r="K1583" s="154"/>
      <c r="L1583" s="154"/>
      <c r="M1583" s="154"/>
      <c r="N1583" s="154"/>
      <c r="O1583" s="154"/>
      <c r="P1583" s="154"/>
      <c r="Q1583" s="154"/>
      <c r="R1583" s="154"/>
      <c r="S1583" s="154"/>
      <c r="T1583" s="154"/>
      <c r="U1583" s="154"/>
      <c r="V1583" s="154"/>
      <c r="W1583" s="154"/>
      <c r="X1583" s="154"/>
      <c r="Y1583" s="154"/>
      <c r="Z1583" s="154"/>
      <c r="AA1583" s="154"/>
      <c r="AB1583" s="154"/>
      <c r="AC1583" s="154"/>
      <c r="AD1583" s="154"/>
      <c r="AE1583" s="154"/>
      <c r="AF1583" s="154"/>
      <c r="AG1583" s="154"/>
      <c r="AH1583" s="154"/>
      <c r="AI1583" s="154"/>
      <c r="AJ1583" s="154"/>
      <c r="AK1583" s="154"/>
      <c r="AL1583" s="154"/>
      <c r="AM1583" s="154"/>
      <c r="AN1583" s="154"/>
      <c r="AO1583" s="154"/>
      <c r="AP1583" s="154"/>
      <c r="AQ1583" s="154"/>
      <c r="AR1583" s="154"/>
      <c r="AS1583" s="154"/>
      <c r="AT1583" s="154"/>
      <c r="AU1583" s="154"/>
      <c r="AV1583" s="154"/>
      <c r="AW1583" s="154"/>
      <c r="AX1583" s="154"/>
      <c r="AY1583" s="154"/>
      <c r="AZ1583" s="154"/>
      <c r="BA1583" s="154"/>
      <c r="BB1583" s="154"/>
      <c r="BC1583" s="154"/>
      <c r="BD1583" s="154"/>
      <c r="BE1583" s="154"/>
      <c r="BF1583" s="154"/>
      <c r="BG1583" s="154"/>
      <c r="BH1583" s="154"/>
      <c r="BI1583" s="154"/>
      <c r="BJ1583" s="154"/>
      <c r="BK1583" s="154"/>
      <c r="BL1583" s="154"/>
      <c r="BM1583" s="154"/>
      <c r="BN1583" s="154"/>
      <c r="BO1583" s="154"/>
      <c r="BP1583" s="154"/>
      <c r="BQ1583" s="154"/>
      <c r="BR1583" s="154"/>
      <c r="BS1583" s="154"/>
      <c r="BT1583" s="154"/>
      <c r="BU1583" s="154"/>
      <c r="BV1583" s="154"/>
    </row>
    <row r="1584" spans="1:74" x14ac:dyDescent="0.25">
      <c r="A1584" s="154"/>
      <c r="B1584" s="154"/>
      <c r="C1584" s="154"/>
      <c r="D1584" s="154"/>
      <c r="E1584" s="154"/>
      <c r="F1584" s="154"/>
      <c r="G1584" s="154"/>
      <c r="H1584" s="154"/>
      <c r="I1584" s="154"/>
      <c r="J1584" s="154"/>
      <c r="K1584" s="154"/>
      <c r="L1584" s="154"/>
      <c r="M1584" s="154"/>
      <c r="N1584" s="154"/>
      <c r="O1584" s="154"/>
      <c r="P1584" s="154"/>
      <c r="Q1584" s="154"/>
      <c r="R1584" s="154"/>
      <c r="S1584" s="154"/>
      <c r="T1584" s="154"/>
      <c r="U1584" s="154"/>
      <c r="V1584" s="154"/>
      <c r="W1584" s="154"/>
      <c r="X1584" s="154"/>
      <c r="Y1584" s="154"/>
      <c r="Z1584" s="154"/>
      <c r="AA1584" s="154"/>
      <c r="AB1584" s="154"/>
      <c r="AC1584" s="154"/>
      <c r="AD1584" s="154"/>
      <c r="AE1584" s="154"/>
      <c r="AF1584" s="154"/>
      <c r="AG1584" s="154"/>
      <c r="AH1584" s="154"/>
      <c r="AI1584" s="154"/>
      <c r="AJ1584" s="154"/>
      <c r="AK1584" s="154"/>
      <c r="AL1584" s="154"/>
      <c r="AM1584" s="154"/>
      <c r="AN1584" s="154"/>
      <c r="AO1584" s="154"/>
      <c r="AP1584" s="154"/>
      <c r="AQ1584" s="154"/>
      <c r="AR1584" s="154"/>
      <c r="AS1584" s="154"/>
      <c r="AT1584" s="154"/>
      <c r="AU1584" s="154"/>
      <c r="AV1584" s="154"/>
      <c r="AW1584" s="154"/>
      <c r="AX1584" s="154"/>
      <c r="AY1584" s="154"/>
      <c r="AZ1584" s="154"/>
      <c r="BA1584" s="154"/>
      <c r="BB1584" s="154"/>
      <c r="BC1584" s="154"/>
      <c r="BD1584" s="154"/>
      <c r="BE1584" s="154"/>
      <c r="BF1584" s="154"/>
      <c r="BG1584" s="154"/>
      <c r="BH1584" s="154"/>
      <c r="BI1584" s="154"/>
      <c r="BJ1584" s="154"/>
      <c r="BK1584" s="154"/>
      <c r="BL1584" s="154"/>
      <c r="BM1584" s="154"/>
      <c r="BN1584" s="154"/>
      <c r="BO1584" s="154"/>
      <c r="BP1584" s="154"/>
      <c r="BQ1584" s="154"/>
      <c r="BR1584" s="154"/>
      <c r="BS1584" s="154"/>
      <c r="BT1584" s="154"/>
      <c r="BU1584" s="154"/>
      <c r="BV1584" s="154"/>
    </row>
    <row r="1585" spans="1:74" x14ac:dyDescent="0.25">
      <c r="A1585" s="154"/>
      <c r="B1585" s="154"/>
      <c r="C1585" s="154"/>
      <c r="D1585" s="154"/>
      <c r="E1585" s="154"/>
      <c r="F1585" s="154"/>
      <c r="G1585" s="154"/>
      <c r="H1585" s="154"/>
      <c r="I1585" s="154"/>
      <c r="J1585" s="154"/>
      <c r="K1585" s="154"/>
      <c r="L1585" s="154"/>
      <c r="M1585" s="154"/>
      <c r="N1585" s="154"/>
      <c r="O1585" s="154"/>
      <c r="P1585" s="154"/>
      <c r="Q1585" s="154"/>
      <c r="R1585" s="154"/>
      <c r="S1585" s="154"/>
      <c r="T1585" s="154"/>
      <c r="U1585" s="154"/>
      <c r="V1585" s="154"/>
      <c r="W1585" s="154"/>
      <c r="X1585" s="154"/>
      <c r="Y1585" s="154"/>
      <c r="Z1585" s="154"/>
      <c r="AA1585" s="154"/>
      <c r="AB1585" s="154"/>
      <c r="AC1585" s="154"/>
      <c r="AD1585" s="154"/>
      <c r="AE1585" s="154"/>
      <c r="AF1585" s="154"/>
      <c r="AG1585" s="154"/>
      <c r="AH1585" s="154"/>
      <c r="AI1585" s="154"/>
      <c r="AJ1585" s="154"/>
      <c r="AK1585" s="154"/>
      <c r="AL1585" s="154"/>
      <c r="AM1585" s="154"/>
      <c r="AN1585" s="154"/>
      <c r="AO1585" s="154"/>
      <c r="AP1585" s="154"/>
      <c r="AQ1585" s="154"/>
      <c r="AR1585" s="154"/>
      <c r="AS1585" s="154"/>
      <c r="AT1585" s="154"/>
      <c r="AU1585" s="154"/>
      <c r="AV1585" s="154"/>
      <c r="AW1585" s="154"/>
      <c r="AX1585" s="154"/>
      <c r="AY1585" s="154"/>
      <c r="AZ1585" s="154"/>
      <c r="BA1585" s="154"/>
      <c r="BB1585" s="154"/>
      <c r="BC1585" s="154"/>
      <c r="BD1585" s="154"/>
      <c r="BE1585" s="154"/>
      <c r="BF1585" s="154"/>
      <c r="BG1585" s="154"/>
      <c r="BH1585" s="154"/>
      <c r="BI1585" s="154"/>
      <c r="BJ1585" s="154"/>
      <c r="BK1585" s="154"/>
      <c r="BL1585" s="154"/>
      <c r="BM1585" s="154"/>
      <c r="BN1585" s="154"/>
      <c r="BO1585" s="154"/>
      <c r="BP1585" s="154"/>
      <c r="BQ1585" s="154"/>
      <c r="BR1585" s="154"/>
      <c r="BS1585" s="154"/>
      <c r="BT1585" s="154"/>
      <c r="BU1585" s="154"/>
      <c r="BV1585" s="154"/>
    </row>
    <row r="1586" spans="1:74" x14ac:dyDescent="0.25">
      <c r="A1586" s="154"/>
      <c r="B1586" s="154"/>
      <c r="C1586" s="154"/>
      <c r="D1586" s="154"/>
      <c r="E1586" s="154"/>
      <c r="F1586" s="154"/>
      <c r="G1586" s="154"/>
      <c r="H1586" s="154"/>
      <c r="I1586" s="154"/>
      <c r="J1586" s="154"/>
      <c r="K1586" s="154"/>
      <c r="L1586" s="154"/>
      <c r="M1586" s="154"/>
      <c r="N1586" s="154"/>
      <c r="O1586" s="154"/>
      <c r="P1586" s="154"/>
      <c r="Q1586" s="154"/>
      <c r="R1586" s="154"/>
      <c r="S1586" s="154"/>
      <c r="T1586" s="154"/>
      <c r="U1586" s="154"/>
      <c r="V1586" s="154"/>
      <c r="W1586" s="154"/>
      <c r="X1586" s="154"/>
      <c r="Y1586" s="154"/>
      <c r="Z1586" s="154"/>
      <c r="AA1586" s="154"/>
      <c r="AB1586" s="154"/>
      <c r="AC1586" s="154"/>
      <c r="AD1586" s="154"/>
      <c r="AE1586" s="154"/>
      <c r="AF1586" s="154"/>
      <c r="AG1586" s="154"/>
      <c r="AH1586" s="154"/>
      <c r="AI1586" s="154"/>
      <c r="AJ1586" s="154"/>
      <c r="AK1586" s="154"/>
      <c r="AL1586" s="154"/>
      <c r="AM1586" s="154"/>
      <c r="AN1586" s="154"/>
      <c r="AO1586" s="154"/>
      <c r="AP1586" s="154"/>
      <c r="AQ1586" s="154"/>
      <c r="AR1586" s="154"/>
      <c r="AS1586" s="154"/>
      <c r="AT1586" s="154"/>
      <c r="AU1586" s="154"/>
      <c r="AV1586" s="154"/>
      <c r="AW1586" s="154"/>
      <c r="AX1586" s="154"/>
      <c r="AY1586" s="154"/>
      <c r="AZ1586" s="154"/>
      <c r="BA1586" s="154"/>
      <c r="BB1586" s="154"/>
      <c r="BC1586" s="154"/>
      <c r="BD1586" s="154"/>
      <c r="BE1586" s="154"/>
      <c r="BF1586" s="154"/>
      <c r="BG1586" s="154"/>
      <c r="BH1586" s="154"/>
      <c r="BI1586" s="154"/>
      <c r="BJ1586" s="154"/>
      <c r="BK1586" s="154"/>
      <c r="BL1586" s="154"/>
      <c r="BM1586" s="154"/>
      <c r="BN1586" s="154"/>
      <c r="BO1586" s="154"/>
      <c r="BP1586" s="154"/>
      <c r="BQ1586" s="154"/>
      <c r="BR1586" s="154"/>
      <c r="BS1586" s="154"/>
      <c r="BT1586" s="154"/>
      <c r="BU1586" s="154"/>
      <c r="BV1586" s="154"/>
    </row>
    <row r="1587" spans="1:74" x14ac:dyDescent="0.25">
      <c r="A1587" s="154"/>
      <c r="B1587" s="154"/>
      <c r="C1587" s="154"/>
      <c r="D1587" s="154"/>
      <c r="E1587" s="154"/>
      <c r="F1587" s="154"/>
      <c r="G1587" s="154"/>
      <c r="H1587" s="154"/>
      <c r="I1587" s="154"/>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AN1587" s="154"/>
      <c r="AO1587" s="154"/>
      <c r="AP1587" s="154"/>
      <c r="AQ1587" s="154"/>
      <c r="AR1587" s="154"/>
      <c r="AS1587" s="154"/>
      <c r="AT1587" s="154"/>
      <c r="AU1587" s="154"/>
      <c r="AV1587" s="154"/>
      <c r="AW1587" s="154"/>
      <c r="AX1587" s="154"/>
      <c r="AY1587" s="154"/>
      <c r="AZ1587" s="154"/>
      <c r="BA1587" s="154"/>
      <c r="BB1587" s="154"/>
      <c r="BC1587" s="154"/>
      <c r="BD1587" s="154"/>
      <c r="BE1587" s="154"/>
      <c r="BF1587" s="154"/>
      <c r="BG1587" s="154"/>
      <c r="BH1587" s="154"/>
      <c r="BI1587" s="154"/>
      <c r="BJ1587" s="154"/>
      <c r="BK1587" s="154"/>
      <c r="BL1587" s="154"/>
      <c r="BM1587" s="154"/>
      <c r="BN1587" s="154"/>
      <c r="BO1587" s="154"/>
      <c r="BP1587" s="154"/>
      <c r="BQ1587" s="154"/>
      <c r="BR1587" s="154"/>
      <c r="BS1587" s="154"/>
      <c r="BT1587" s="154"/>
      <c r="BU1587" s="154"/>
      <c r="BV1587" s="154"/>
    </row>
    <row r="1588" spans="1:74" x14ac:dyDescent="0.25">
      <c r="A1588" s="154"/>
      <c r="B1588" s="154"/>
      <c r="C1588" s="154"/>
      <c r="D1588" s="154"/>
      <c r="E1588" s="154"/>
      <c r="F1588" s="154"/>
      <c r="G1588" s="154"/>
      <c r="H1588" s="154"/>
      <c r="I1588" s="154"/>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AN1588" s="154"/>
      <c r="AO1588" s="154"/>
      <c r="AP1588" s="154"/>
      <c r="AQ1588" s="154"/>
      <c r="AR1588" s="154"/>
      <c r="AS1588" s="154"/>
      <c r="AT1588" s="154"/>
      <c r="AU1588" s="154"/>
      <c r="AV1588" s="154"/>
      <c r="AW1588" s="154"/>
      <c r="AX1588" s="154"/>
      <c r="AY1588" s="154"/>
      <c r="AZ1588" s="154"/>
      <c r="BA1588" s="154"/>
      <c r="BB1588" s="154"/>
      <c r="BC1588" s="154"/>
      <c r="BD1588" s="154"/>
      <c r="BE1588" s="154"/>
      <c r="BF1588" s="154"/>
      <c r="BG1588" s="154"/>
      <c r="BH1588" s="154"/>
      <c r="BI1588" s="154"/>
      <c r="BJ1588" s="154"/>
      <c r="BK1588" s="154"/>
      <c r="BL1588" s="154"/>
      <c r="BM1588" s="154"/>
      <c r="BN1588" s="154"/>
      <c r="BO1588" s="154"/>
      <c r="BP1588" s="154"/>
      <c r="BQ1588" s="154"/>
      <c r="BR1588" s="154"/>
      <c r="BS1588" s="154"/>
      <c r="BT1588" s="154"/>
      <c r="BU1588" s="154"/>
      <c r="BV1588" s="154"/>
    </row>
    <row r="1589" spans="1:74" x14ac:dyDescent="0.25">
      <c r="A1589" s="154"/>
      <c r="B1589" s="154"/>
      <c r="C1589" s="154"/>
      <c r="D1589" s="154"/>
      <c r="E1589" s="154"/>
      <c r="F1589" s="154"/>
      <c r="G1589" s="154"/>
      <c r="H1589" s="154"/>
      <c r="I1589" s="154"/>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AN1589" s="154"/>
      <c r="AO1589" s="154"/>
      <c r="AP1589" s="154"/>
      <c r="AQ1589" s="154"/>
      <c r="AR1589" s="154"/>
      <c r="AS1589" s="154"/>
      <c r="AT1589" s="154"/>
      <c r="AU1589" s="154"/>
      <c r="AV1589" s="154"/>
      <c r="AW1589" s="154"/>
      <c r="AX1589" s="154"/>
      <c r="AY1589" s="154"/>
      <c r="AZ1589" s="154"/>
      <c r="BA1589" s="154"/>
      <c r="BB1589" s="154"/>
      <c r="BC1589" s="154"/>
      <c r="BD1589" s="154"/>
      <c r="BE1589" s="154"/>
      <c r="BF1589" s="154"/>
      <c r="BG1589" s="154"/>
      <c r="BH1589" s="154"/>
      <c r="BI1589" s="154"/>
      <c r="BJ1589" s="154"/>
      <c r="BK1589" s="154"/>
      <c r="BL1589" s="154"/>
      <c r="BM1589" s="154"/>
      <c r="BN1589" s="154"/>
      <c r="BO1589" s="154"/>
      <c r="BP1589" s="154"/>
      <c r="BQ1589" s="154"/>
      <c r="BR1589" s="154"/>
      <c r="BS1589" s="154"/>
      <c r="BT1589" s="154"/>
      <c r="BU1589" s="154"/>
      <c r="BV1589" s="154"/>
    </row>
    <row r="1590" spans="1:74" x14ac:dyDescent="0.25">
      <c r="A1590" s="154"/>
      <c r="B1590" s="154"/>
      <c r="C1590" s="154"/>
      <c r="D1590" s="154"/>
      <c r="E1590" s="154"/>
      <c r="F1590" s="154"/>
      <c r="G1590" s="154"/>
      <c r="H1590" s="154"/>
      <c r="I1590" s="154"/>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AN1590" s="154"/>
      <c r="AO1590" s="154"/>
      <c r="AP1590" s="154"/>
      <c r="AQ1590" s="154"/>
      <c r="AR1590" s="154"/>
      <c r="AS1590" s="154"/>
      <c r="AT1590" s="154"/>
      <c r="AU1590" s="154"/>
      <c r="AV1590" s="154"/>
      <c r="AW1590" s="154"/>
      <c r="AX1590" s="154"/>
      <c r="AY1590" s="154"/>
      <c r="AZ1590" s="154"/>
      <c r="BA1590" s="154"/>
      <c r="BB1590" s="154"/>
      <c r="BC1590" s="154"/>
      <c r="BD1590" s="154"/>
      <c r="BE1590" s="154"/>
      <c r="BF1590" s="154"/>
      <c r="BG1590" s="154"/>
      <c r="BH1590" s="154"/>
      <c r="BI1590" s="154"/>
      <c r="BJ1590" s="154"/>
      <c r="BK1590" s="154"/>
      <c r="BL1590" s="154"/>
      <c r="BM1590" s="154"/>
      <c r="BN1590" s="154"/>
      <c r="BO1590" s="154"/>
      <c r="BP1590" s="154"/>
      <c r="BQ1590" s="154"/>
      <c r="BR1590" s="154"/>
      <c r="BS1590" s="154"/>
      <c r="BT1590" s="154"/>
      <c r="BU1590" s="154"/>
      <c r="BV1590" s="154"/>
    </row>
    <row r="1591" spans="1:74" x14ac:dyDescent="0.25">
      <c r="A1591" s="154"/>
      <c r="B1591" s="154"/>
      <c r="C1591" s="154"/>
      <c r="D1591" s="154"/>
      <c r="E1591" s="154"/>
      <c r="F1591" s="154"/>
      <c r="G1591" s="154"/>
      <c r="H1591" s="154"/>
      <c r="I1591" s="154"/>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AN1591" s="154"/>
      <c r="AO1591" s="154"/>
      <c r="AP1591" s="154"/>
      <c r="AQ1591" s="154"/>
      <c r="AR1591" s="154"/>
      <c r="AS1591" s="154"/>
      <c r="AT1591" s="154"/>
      <c r="AU1591" s="154"/>
      <c r="AV1591" s="154"/>
      <c r="AW1591" s="154"/>
      <c r="AX1591" s="154"/>
      <c r="AY1591" s="154"/>
      <c r="AZ1591" s="154"/>
      <c r="BA1591" s="154"/>
      <c r="BB1591" s="154"/>
      <c r="BC1591" s="154"/>
      <c r="BD1591" s="154"/>
      <c r="BE1591" s="154"/>
      <c r="BF1591" s="154"/>
      <c r="BG1591" s="154"/>
      <c r="BH1591" s="154"/>
      <c r="BI1591" s="154"/>
      <c r="BJ1591" s="154"/>
      <c r="BK1591" s="154"/>
      <c r="BL1591" s="154"/>
      <c r="BM1591" s="154"/>
      <c r="BN1591" s="154"/>
      <c r="BO1591" s="154"/>
      <c r="BP1591" s="154"/>
      <c r="BQ1591" s="154"/>
      <c r="BR1591" s="154"/>
      <c r="BS1591" s="154"/>
      <c r="BT1591" s="154"/>
      <c r="BU1591" s="154"/>
      <c r="BV1591" s="154"/>
    </row>
    <row r="1592" spans="1:74" x14ac:dyDescent="0.25">
      <c r="A1592" s="154"/>
      <c r="B1592" s="154"/>
      <c r="C1592" s="154"/>
      <c r="D1592" s="154"/>
      <c r="E1592" s="154"/>
      <c r="F1592" s="154"/>
      <c r="G1592" s="154"/>
      <c r="H1592" s="154"/>
      <c r="I1592" s="154"/>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AN1592" s="154"/>
      <c r="AO1592" s="154"/>
      <c r="AP1592" s="154"/>
      <c r="AQ1592" s="154"/>
      <c r="AR1592" s="154"/>
      <c r="AS1592" s="154"/>
      <c r="AT1592" s="154"/>
      <c r="AU1592" s="154"/>
      <c r="AV1592" s="154"/>
      <c r="AW1592" s="154"/>
      <c r="AX1592" s="154"/>
      <c r="AY1592" s="154"/>
      <c r="AZ1592" s="154"/>
      <c r="BA1592" s="154"/>
      <c r="BB1592" s="154"/>
      <c r="BC1592" s="154"/>
      <c r="BD1592" s="154"/>
      <c r="BE1592" s="154"/>
      <c r="BF1592" s="154"/>
      <c r="BG1592" s="154"/>
      <c r="BH1592" s="154"/>
      <c r="BI1592" s="154"/>
      <c r="BJ1592" s="154"/>
      <c r="BK1592" s="154"/>
      <c r="BL1592" s="154"/>
      <c r="BM1592" s="154"/>
      <c r="BN1592" s="154"/>
      <c r="BO1592" s="154"/>
      <c r="BP1592" s="154"/>
      <c r="BQ1592" s="154"/>
      <c r="BR1592" s="154"/>
      <c r="BS1592" s="154"/>
      <c r="BT1592" s="154"/>
      <c r="BU1592" s="154"/>
      <c r="BV1592" s="154"/>
    </row>
    <row r="1593" spans="1:74" x14ac:dyDescent="0.25">
      <c r="A1593" s="154"/>
      <c r="B1593" s="154"/>
      <c r="C1593" s="154"/>
      <c r="D1593" s="154"/>
      <c r="E1593" s="154"/>
      <c r="F1593" s="154"/>
      <c r="G1593" s="154"/>
      <c r="H1593" s="154"/>
      <c r="I1593" s="154"/>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AN1593" s="154"/>
      <c r="AO1593" s="154"/>
      <c r="AP1593" s="154"/>
      <c r="AQ1593" s="154"/>
      <c r="AR1593" s="154"/>
      <c r="AS1593" s="154"/>
      <c r="AT1593" s="154"/>
      <c r="AU1593" s="154"/>
      <c r="AV1593" s="154"/>
      <c r="AW1593" s="154"/>
      <c r="AX1593" s="154"/>
      <c r="AY1593" s="154"/>
      <c r="AZ1593" s="154"/>
      <c r="BA1593" s="154"/>
      <c r="BB1593" s="154"/>
      <c r="BC1593" s="154"/>
      <c r="BD1593" s="154"/>
      <c r="BE1593" s="154"/>
      <c r="BF1593" s="154"/>
      <c r="BG1593" s="154"/>
      <c r="BH1593" s="154"/>
      <c r="BI1593" s="154"/>
      <c r="BJ1593" s="154"/>
      <c r="BK1593" s="154"/>
      <c r="BL1593" s="154"/>
      <c r="BM1593" s="154"/>
      <c r="BN1593" s="154"/>
      <c r="BO1593" s="154"/>
      <c r="BP1593" s="154"/>
      <c r="BQ1593" s="154"/>
      <c r="BR1593" s="154"/>
      <c r="BS1593" s="154"/>
      <c r="BT1593" s="154"/>
      <c r="BU1593" s="154"/>
      <c r="BV1593" s="154"/>
    </row>
    <row r="1594" spans="1:74" x14ac:dyDescent="0.25">
      <c r="A1594" s="154"/>
      <c r="B1594" s="154"/>
      <c r="C1594" s="154"/>
      <c r="D1594" s="154"/>
      <c r="E1594" s="154"/>
      <c r="F1594" s="154"/>
      <c r="G1594" s="154"/>
      <c r="H1594" s="154"/>
      <c r="I1594" s="154"/>
      <c r="J1594" s="154"/>
      <c r="K1594" s="154"/>
      <c r="L1594" s="154"/>
      <c r="M1594" s="154"/>
      <c r="N1594" s="154"/>
      <c r="O1594" s="154"/>
      <c r="P1594" s="154"/>
      <c r="Q1594" s="154"/>
      <c r="R1594" s="154"/>
      <c r="S1594" s="154"/>
      <c r="T1594" s="154"/>
      <c r="U1594" s="154"/>
      <c r="V1594" s="154"/>
      <c r="W1594" s="154"/>
      <c r="X1594" s="154"/>
      <c r="Y1594" s="154"/>
      <c r="Z1594" s="154"/>
      <c r="AA1594" s="154"/>
      <c r="AB1594" s="154"/>
      <c r="AC1594" s="154"/>
      <c r="AD1594" s="154"/>
      <c r="AE1594" s="154"/>
      <c r="AF1594" s="154"/>
      <c r="AG1594" s="154"/>
      <c r="AH1594" s="154"/>
      <c r="AI1594" s="154"/>
      <c r="AJ1594" s="154"/>
      <c r="AK1594" s="154"/>
      <c r="AL1594" s="154"/>
      <c r="AM1594" s="154"/>
      <c r="AN1594" s="154"/>
      <c r="AO1594" s="154"/>
      <c r="AP1594" s="154"/>
      <c r="AQ1594" s="154"/>
      <c r="AR1594" s="154"/>
      <c r="AS1594" s="154"/>
      <c r="AT1594" s="154"/>
      <c r="AU1594" s="154"/>
      <c r="AV1594" s="154"/>
      <c r="AW1594" s="154"/>
      <c r="AX1594" s="154"/>
      <c r="AY1594" s="154"/>
      <c r="AZ1594" s="154"/>
      <c r="BA1594" s="154"/>
      <c r="BB1594" s="154"/>
      <c r="BC1594" s="154"/>
      <c r="BD1594" s="154"/>
      <c r="BE1594" s="154"/>
      <c r="BF1594" s="154"/>
      <c r="BG1594" s="154"/>
      <c r="BH1594" s="154"/>
      <c r="BI1594" s="154"/>
      <c r="BJ1594" s="154"/>
      <c r="BK1594" s="154"/>
      <c r="BL1594" s="154"/>
      <c r="BM1594" s="154"/>
      <c r="BN1594" s="154"/>
      <c r="BO1594" s="154"/>
      <c r="BP1594" s="154"/>
      <c r="BQ1594" s="154"/>
      <c r="BR1594" s="154"/>
      <c r="BS1594" s="154"/>
      <c r="BT1594" s="154"/>
      <c r="BU1594" s="154"/>
      <c r="BV1594" s="154"/>
    </row>
    <row r="1595" spans="1:74" x14ac:dyDescent="0.25">
      <c r="A1595" s="154"/>
      <c r="B1595" s="154"/>
      <c r="C1595" s="154"/>
      <c r="D1595" s="154"/>
      <c r="E1595" s="154"/>
      <c r="F1595" s="154"/>
      <c r="G1595" s="154"/>
      <c r="H1595" s="154"/>
      <c r="I1595" s="154"/>
      <c r="J1595" s="154"/>
      <c r="K1595" s="154"/>
      <c r="L1595" s="154"/>
      <c r="M1595" s="154"/>
      <c r="N1595" s="154"/>
      <c r="O1595" s="154"/>
      <c r="P1595" s="154"/>
      <c r="Q1595" s="154"/>
      <c r="R1595" s="154"/>
      <c r="S1595" s="154"/>
      <c r="T1595" s="154"/>
      <c r="U1595" s="154"/>
      <c r="V1595" s="154"/>
      <c r="W1595" s="154"/>
      <c r="X1595" s="154"/>
      <c r="Y1595" s="154"/>
      <c r="Z1595" s="154"/>
      <c r="AA1595" s="154"/>
      <c r="AB1595" s="154"/>
      <c r="AC1595" s="154"/>
      <c r="AD1595" s="154"/>
      <c r="AE1595" s="154"/>
      <c r="AF1595" s="154"/>
      <c r="AG1595" s="154"/>
      <c r="AH1595" s="154"/>
      <c r="AI1595" s="154"/>
      <c r="AJ1595" s="154"/>
      <c r="AK1595" s="154"/>
      <c r="AL1595" s="154"/>
      <c r="AM1595" s="154"/>
      <c r="AN1595" s="154"/>
      <c r="AO1595" s="154"/>
      <c r="AP1595" s="154"/>
      <c r="AQ1595" s="154"/>
      <c r="AR1595" s="154"/>
      <c r="AS1595" s="154"/>
      <c r="AT1595" s="154"/>
      <c r="AU1595" s="154"/>
      <c r="AV1595" s="154"/>
      <c r="AW1595" s="154"/>
      <c r="AX1595" s="154"/>
      <c r="AY1595" s="154"/>
      <c r="AZ1595" s="154"/>
      <c r="BA1595" s="154"/>
      <c r="BB1595" s="154"/>
      <c r="BC1595" s="154"/>
      <c r="BD1595" s="154"/>
      <c r="BE1595" s="154"/>
      <c r="BF1595" s="154"/>
      <c r="BG1595" s="154"/>
      <c r="BH1595" s="154"/>
      <c r="BI1595" s="154"/>
      <c r="BJ1595" s="154"/>
      <c r="BK1595" s="154"/>
      <c r="BL1595" s="154"/>
      <c r="BM1595" s="154"/>
      <c r="BN1595" s="154"/>
      <c r="BO1595" s="154"/>
      <c r="BP1595" s="154"/>
      <c r="BQ1595" s="154"/>
      <c r="BR1595" s="154"/>
      <c r="BS1595" s="154"/>
      <c r="BT1595" s="154"/>
      <c r="BU1595" s="154"/>
      <c r="BV1595" s="154"/>
    </row>
    <row r="1596" spans="1:74" x14ac:dyDescent="0.25">
      <c r="A1596" s="154"/>
      <c r="B1596" s="154"/>
      <c r="C1596" s="154"/>
      <c r="D1596" s="154"/>
      <c r="E1596" s="154"/>
      <c r="F1596" s="154"/>
      <c r="G1596" s="154"/>
      <c r="H1596" s="154"/>
      <c r="I1596" s="154"/>
      <c r="J1596" s="154"/>
      <c r="K1596" s="154"/>
      <c r="L1596" s="154"/>
      <c r="M1596" s="154"/>
      <c r="N1596" s="154"/>
      <c r="O1596" s="154"/>
      <c r="P1596" s="154"/>
      <c r="Q1596" s="154"/>
      <c r="R1596" s="154"/>
      <c r="S1596" s="154"/>
      <c r="T1596" s="154"/>
      <c r="U1596" s="154"/>
      <c r="V1596" s="154"/>
      <c r="W1596" s="154"/>
      <c r="X1596" s="154"/>
      <c r="Y1596" s="154"/>
      <c r="Z1596" s="154"/>
      <c r="AA1596" s="154"/>
      <c r="AB1596" s="154"/>
      <c r="AC1596" s="154"/>
      <c r="AD1596" s="154"/>
      <c r="AE1596" s="154"/>
      <c r="AF1596" s="154"/>
      <c r="AG1596" s="154"/>
      <c r="AH1596" s="154"/>
      <c r="AI1596" s="154"/>
      <c r="AJ1596" s="154"/>
      <c r="AK1596" s="154"/>
      <c r="AL1596" s="154"/>
      <c r="AM1596" s="154"/>
      <c r="AN1596" s="154"/>
      <c r="AO1596" s="154"/>
      <c r="AP1596" s="154"/>
      <c r="AQ1596" s="154"/>
      <c r="AR1596" s="154"/>
      <c r="AS1596" s="154"/>
      <c r="AT1596" s="154"/>
      <c r="AU1596" s="154"/>
      <c r="AV1596" s="154"/>
      <c r="AW1596" s="154"/>
      <c r="AX1596" s="154"/>
      <c r="AY1596" s="154"/>
      <c r="AZ1596" s="154"/>
      <c r="BA1596" s="154"/>
      <c r="BB1596" s="154"/>
      <c r="BC1596" s="154"/>
      <c r="BD1596" s="154"/>
      <c r="BE1596" s="154"/>
      <c r="BF1596" s="154"/>
      <c r="BG1596" s="154"/>
      <c r="BH1596" s="154"/>
      <c r="BI1596" s="154"/>
      <c r="BJ1596" s="154"/>
      <c r="BK1596" s="154"/>
      <c r="BL1596" s="154"/>
      <c r="BM1596" s="154"/>
      <c r="BN1596" s="154"/>
      <c r="BO1596" s="154"/>
      <c r="BP1596" s="154"/>
      <c r="BQ1596" s="154"/>
      <c r="BR1596" s="154"/>
      <c r="BS1596" s="154"/>
      <c r="BT1596" s="154"/>
      <c r="BU1596" s="154"/>
      <c r="BV1596" s="154"/>
    </row>
    <row r="1597" spans="1:74" x14ac:dyDescent="0.25">
      <c r="A1597" s="154"/>
      <c r="B1597" s="154"/>
      <c r="C1597" s="154"/>
      <c r="D1597" s="154"/>
      <c r="E1597" s="154"/>
      <c r="F1597" s="154"/>
      <c r="G1597" s="154"/>
      <c r="H1597" s="154"/>
      <c r="I1597" s="154"/>
      <c r="J1597" s="154"/>
      <c r="K1597" s="154"/>
      <c r="L1597" s="154"/>
      <c r="M1597" s="154"/>
      <c r="N1597" s="154"/>
      <c r="O1597" s="154"/>
      <c r="P1597" s="154"/>
      <c r="Q1597" s="154"/>
      <c r="R1597" s="154"/>
      <c r="S1597" s="154"/>
      <c r="T1597" s="154"/>
      <c r="U1597" s="154"/>
      <c r="V1597" s="154"/>
      <c r="W1597" s="154"/>
      <c r="X1597" s="154"/>
      <c r="Y1597" s="154"/>
      <c r="Z1597" s="154"/>
      <c r="AA1597" s="154"/>
      <c r="AB1597" s="154"/>
      <c r="AC1597" s="154"/>
      <c r="AD1597" s="154"/>
      <c r="AE1597" s="154"/>
      <c r="AF1597" s="154"/>
      <c r="AG1597" s="154"/>
      <c r="AH1597" s="154"/>
      <c r="AI1597" s="154"/>
      <c r="AJ1597" s="154"/>
      <c r="AK1597" s="154"/>
      <c r="AL1597" s="154"/>
      <c r="AM1597" s="154"/>
      <c r="AN1597" s="154"/>
      <c r="AO1597" s="154"/>
      <c r="AP1597" s="154"/>
      <c r="AQ1597" s="154"/>
      <c r="AR1597" s="154"/>
      <c r="AS1597" s="154"/>
      <c r="AT1597" s="154"/>
      <c r="AU1597" s="154"/>
      <c r="AV1597" s="154"/>
      <c r="AW1597" s="154"/>
      <c r="AX1597" s="154"/>
      <c r="AY1597" s="154"/>
      <c r="AZ1597" s="154"/>
      <c r="BA1597" s="154"/>
      <c r="BB1597" s="154"/>
      <c r="BC1597" s="154"/>
      <c r="BD1597" s="154"/>
      <c r="BE1597" s="154"/>
      <c r="BF1597" s="154"/>
      <c r="BG1597" s="154"/>
      <c r="BH1597" s="154"/>
      <c r="BI1597" s="154"/>
      <c r="BJ1597" s="154"/>
      <c r="BK1597" s="154"/>
      <c r="BL1597" s="154"/>
      <c r="BM1597" s="154"/>
      <c r="BN1597" s="154"/>
      <c r="BO1597" s="154"/>
      <c r="BP1597" s="154"/>
      <c r="BQ1597" s="154"/>
      <c r="BR1597" s="154"/>
      <c r="BS1597" s="154"/>
      <c r="BT1597" s="154"/>
      <c r="BU1597" s="154"/>
      <c r="BV1597" s="154"/>
    </row>
    <row r="1598" spans="1:74" x14ac:dyDescent="0.25">
      <c r="A1598" s="154"/>
      <c r="B1598" s="154"/>
      <c r="C1598" s="154"/>
      <c r="D1598" s="154"/>
      <c r="E1598" s="154"/>
      <c r="F1598" s="154"/>
      <c r="G1598" s="154"/>
      <c r="H1598" s="154"/>
      <c r="I1598" s="154"/>
      <c r="J1598" s="154"/>
      <c r="K1598" s="154"/>
      <c r="L1598" s="154"/>
      <c r="M1598" s="154"/>
      <c r="N1598" s="154"/>
      <c r="O1598" s="154"/>
      <c r="P1598" s="154"/>
      <c r="Q1598" s="154"/>
      <c r="R1598" s="154"/>
      <c r="S1598" s="154"/>
      <c r="T1598" s="154"/>
      <c r="U1598" s="154"/>
      <c r="V1598" s="154"/>
      <c r="W1598" s="154"/>
      <c r="X1598" s="154"/>
      <c r="Y1598" s="154"/>
      <c r="Z1598" s="154"/>
      <c r="AA1598" s="154"/>
      <c r="AB1598" s="154"/>
      <c r="AC1598" s="154"/>
      <c r="AD1598" s="154"/>
      <c r="AE1598" s="154"/>
      <c r="AF1598" s="154"/>
      <c r="AG1598" s="154"/>
      <c r="AH1598" s="154"/>
      <c r="AI1598" s="154"/>
      <c r="AJ1598" s="154"/>
      <c r="AK1598" s="154"/>
      <c r="AL1598" s="154"/>
      <c r="AM1598" s="154"/>
      <c r="AN1598" s="154"/>
      <c r="AO1598" s="154"/>
      <c r="AP1598" s="154"/>
      <c r="AQ1598" s="154"/>
      <c r="AR1598" s="154"/>
      <c r="AS1598" s="154"/>
      <c r="AT1598" s="154"/>
      <c r="AU1598" s="154"/>
      <c r="AV1598" s="154"/>
      <c r="AW1598" s="154"/>
      <c r="AX1598" s="154"/>
      <c r="AY1598" s="154"/>
      <c r="AZ1598" s="154"/>
      <c r="BA1598" s="154"/>
      <c r="BB1598" s="154"/>
      <c r="BC1598" s="154"/>
      <c r="BD1598" s="154"/>
      <c r="BE1598" s="154"/>
      <c r="BF1598" s="154"/>
      <c r="BG1598" s="154"/>
      <c r="BH1598" s="154"/>
      <c r="BI1598" s="154"/>
      <c r="BJ1598" s="154"/>
      <c r="BK1598" s="154"/>
      <c r="BL1598" s="154"/>
      <c r="BM1598" s="154"/>
      <c r="BN1598" s="154"/>
      <c r="BO1598" s="154"/>
      <c r="BP1598" s="154"/>
      <c r="BQ1598" s="154"/>
      <c r="BR1598" s="154"/>
      <c r="BS1598" s="154"/>
      <c r="BT1598" s="154"/>
      <c r="BU1598" s="154"/>
      <c r="BV1598" s="154"/>
    </row>
    <row r="1599" spans="1:74" x14ac:dyDescent="0.25">
      <c r="A1599" s="154"/>
      <c r="B1599" s="154"/>
      <c r="C1599" s="154"/>
      <c r="D1599" s="154"/>
      <c r="E1599" s="154"/>
      <c r="F1599" s="154"/>
      <c r="G1599" s="154"/>
      <c r="H1599" s="154"/>
      <c r="I1599" s="154"/>
      <c r="J1599" s="154"/>
      <c r="K1599" s="154"/>
      <c r="L1599" s="154"/>
      <c r="M1599" s="154"/>
      <c r="N1599" s="154"/>
      <c r="O1599" s="154"/>
      <c r="P1599" s="154"/>
      <c r="Q1599" s="154"/>
      <c r="R1599" s="154"/>
      <c r="S1599" s="154"/>
      <c r="T1599" s="154"/>
      <c r="U1599" s="154"/>
      <c r="V1599" s="154"/>
      <c r="W1599" s="154"/>
      <c r="X1599" s="154"/>
      <c r="Y1599" s="154"/>
      <c r="Z1599" s="154"/>
      <c r="AA1599" s="154"/>
      <c r="AB1599" s="154"/>
      <c r="AC1599" s="154"/>
      <c r="AD1599" s="154"/>
      <c r="AE1599" s="154"/>
      <c r="AF1599" s="154"/>
      <c r="AG1599" s="154"/>
      <c r="AH1599" s="154"/>
      <c r="AI1599" s="154"/>
      <c r="AJ1599" s="154"/>
      <c r="AK1599" s="154"/>
      <c r="AL1599" s="154"/>
      <c r="AM1599" s="154"/>
      <c r="AN1599" s="154"/>
      <c r="AO1599" s="154"/>
      <c r="AP1599" s="154"/>
      <c r="AQ1599" s="154"/>
      <c r="AR1599" s="154"/>
      <c r="AS1599" s="154"/>
      <c r="AT1599" s="154"/>
      <c r="AU1599" s="154"/>
      <c r="AV1599" s="154"/>
      <c r="AW1599" s="154"/>
      <c r="AX1599" s="154"/>
      <c r="AY1599" s="154"/>
      <c r="AZ1599" s="154"/>
      <c r="BA1599" s="154"/>
      <c r="BB1599" s="154"/>
      <c r="BC1599" s="154"/>
      <c r="BD1599" s="154"/>
      <c r="BE1599" s="154"/>
      <c r="BF1599" s="154"/>
      <c r="BG1599" s="154"/>
      <c r="BH1599" s="154"/>
      <c r="BI1599" s="154"/>
      <c r="BJ1599" s="154"/>
      <c r="BK1599" s="154"/>
      <c r="BL1599" s="154"/>
      <c r="BM1599" s="154"/>
      <c r="BN1599" s="154"/>
      <c r="BO1599" s="154"/>
      <c r="BP1599" s="154"/>
      <c r="BQ1599" s="154"/>
      <c r="BR1599" s="154"/>
      <c r="BS1599" s="154"/>
      <c r="BT1599" s="154"/>
      <c r="BU1599" s="154"/>
      <c r="BV1599" s="154"/>
    </row>
    <row r="1600" spans="1:74" x14ac:dyDescent="0.25">
      <c r="A1600" s="154"/>
      <c r="B1600" s="154"/>
      <c r="C1600" s="154"/>
      <c r="D1600" s="154"/>
      <c r="E1600" s="154"/>
      <c r="F1600" s="154"/>
      <c r="G1600" s="154"/>
      <c r="H1600" s="154"/>
      <c r="I1600" s="154"/>
      <c r="J1600" s="154"/>
      <c r="K1600" s="154"/>
      <c r="L1600" s="154"/>
      <c r="M1600" s="154"/>
      <c r="N1600" s="154"/>
      <c r="O1600" s="154"/>
      <c r="P1600" s="154"/>
      <c r="Q1600" s="154"/>
      <c r="R1600" s="154"/>
      <c r="S1600" s="154"/>
      <c r="T1600" s="154"/>
      <c r="U1600" s="154"/>
      <c r="V1600" s="154"/>
      <c r="W1600" s="154"/>
      <c r="X1600" s="154"/>
      <c r="Y1600" s="154"/>
      <c r="Z1600" s="154"/>
      <c r="AA1600" s="154"/>
      <c r="AB1600" s="154"/>
      <c r="AC1600" s="154"/>
      <c r="AD1600" s="154"/>
      <c r="AE1600" s="154"/>
      <c r="AF1600" s="154"/>
      <c r="AG1600" s="154"/>
      <c r="AH1600" s="154"/>
      <c r="AI1600" s="154"/>
      <c r="AJ1600" s="154"/>
      <c r="AK1600" s="154"/>
      <c r="AL1600" s="154"/>
      <c r="AM1600" s="154"/>
      <c r="AN1600" s="154"/>
      <c r="AO1600" s="154"/>
      <c r="AP1600" s="154"/>
      <c r="AQ1600" s="154"/>
      <c r="AR1600" s="154"/>
      <c r="AS1600" s="154"/>
      <c r="AT1600" s="154"/>
      <c r="AU1600" s="154"/>
      <c r="AV1600" s="154"/>
      <c r="AW1600" s="154"/>
      <c r="AX1600" s="154"/>
      <c r="AY1600" s="154"/>
      <c r="AZ1600" s="154"/>
      <c r="BA1600" s="154"/>
      <c r="BB1600" s="154"/>
      <c r="BC1600" s="154"/>
      <c r="BD1600" s="154"/>
      <c r="BE1600" s="154"/>
      <c r="BF1600" s="154"/>
      <c r="BG1600" s="154"/>
      <c r="BH1600" s="154"/>
      <c r="BI1600" s="154"/>
      <c r="BJ1600" s="154"/>
      <c r="BK1600" s="154"/>
      <c r="BL1600" s="154"/>
      <c r="BM1600" s="154"/>
      <c r="BN1600" s="154"/>
      <c r="BO1600" s="154"/>
      <c r="BP1600" s="154"/>
      <c r="BQ1600" s="154"/>
      <c r="BR1600" s="154"/>
      <c r="BS1600" s="154"/>
      <c r="BT1600" s="154"/>
      <c r="BU1600" s="154"/>
      <c r="BV1600" s="154"/>
    </row>
    <row r="1601" spans="1:74" x14ac:dyDescent="0.25">
      <c r="A1601" s="154"/>
      <c r="B1601" s="154"/>
      <c r="C1601" s="154"/>
      <c r="D1601" s="154"/>
      <c r="E1601" s="154"/>
      <c r="F1601" s="154"/>
      <c r="G1601" s="154"/>
      <c r="H1601" s="154"/>
      <c r="I1601" s="154"/>
      <c r="J1601" s="154"/>
      <c r="K1601" s="154"/>
      <c r="L1601" s="154"/>
      <c r="M1601" s="154"/>
      <c r="N1601" s="154"/>
      <c r="O1601" s="154"/>
      <c r="P1601" s="154"/>
      <c r="Q1601" s="154"/>
      <c r="R1601" s="154"/>
      <c r="S1601" s="154"/>
      <c r="T1601" s="154"/>
      <c r="U1601" s="154"/>
      <c r="V1601" s="154"/>
      <c r="W1601" s="154"/>
      <c r="X1601" s="154"/>
      <c r="Y1601" s="154"/>
      <c r="Z1601" s="154"/>
      <c r="AA1601" s="154"/>
      <c r="AB1601" s="154"/>
      <c r="AC1601" s="154"/>
      <c r="AD1601" s="154"/>
      <c r="AE1601" s="154"/>
      <c r="AF1601" s="154"/>
      <c r="AG1601" s="154"/>
      <c r="AH1601" s="154"/>
      <c r="AI1601" s="154"/>
      <c r="AJ1601" s="154"/>
      <c r="AK1601" s="154"/>
      <c r="AL1601" s="154"/>
      <c r="AM1601" s="154"/>
      <c r="AN1601" s="154"/>
      <c r="AO1601" s="154"/>
      <c r="AP1601" s="154"/>
      <c r="AQ1601" s="154"/>
      <c r="AR1601" s="154"/>
      <c r="AS1601" s="154"/>
      <c r="AT1601" s="154"/>
      <c r="AU1601" s="154"/>
      <c r="AV1601" s="154"/>
      <c r="AW1601" s="154"/>
      <c r="AX1601" s="154"/>
      <c r="AY1601" s="154"/>
      <c r="AZ1601" s="154"/>
      <c r="BA1601" s="154"/>
      <c r="BB1601" s="154"/>
      <c r="BC1601" s="154"/>
      <c r="BD1601" s="154"/>
      <c r="BE1601" s="154"/>
      <c r="BF1601" s="154"/>
      <c r="BG1601" s="154"/>
      <c r="BH1601" s="154"/>
      <c r="BI1601" s="154"/>
      <c r="BJ1601" s="154"/>
      <c r="BK1601" s="154"/>
      <c r="BL1601" s="154"/>
      <c r="BM1601" s="154"/>
      <c r="BN1601" s="154"/>
      <c r="BO1601" s="154"/>
      <c r="BP1601" s="154"/>
      <c r="BQ1601" s="154"/>
      <c r="BR1601" s="154"/>
      <c r="BS1601" s="154"/>
      <c r="BT1601" s="154"/>
      <c r="BU1601" s="154"/>
      <c r="BV1601" s="154"/>
    </row>
    <row r="1602" spans="1:74" x14ac:dyDescent="0.25">
      <c r="A1602" s="154"/>
      <c r="B1602" s="154"/>
      <c r="C1602" s="154"/>
      <c r="D1602" s="154"/>
      <c r="E1602" s="154"/>
      <c r="F1602" s="154"/>
      <c r="G1602" s="154"/>
      <c r="H1602" s="154"/>
      <c r="I1602" s="154"/>
      <c r="J1602" s="154"/>
      <c r="K1602" s="154"/>
      <c r="L1602" s="154"/>
      <c r="M1602" s="154"/>
      <c r="N1602" s="154"/>
      <c r="O1602" s="154"/>
      <c r="P1602" s="154"/>
      <c r="Q1602" s="154"/>
      <c r="R1602" s="154"/>
      <c r="S1602" s="154"/>
      <c r="T1602" s="154"/>
      <c r="U1602" s="154"/>
      <c r="V1602" s="154"/>
      <c r="W1602" s="154"/>
      <c r="X1602" s="154"/>
      <c r="Y1602" s="154"/>
      <c r="Z1602" s="154"/>
      <c r="AA1602" s="154"/>
      <c r="AB1602" s="154"/>
      <c r="AC1602" s="154"/>
      <c r="AD1602" s="154"/>
      <c r="AE1602" s="154"/>
      <c r="AF1602" s="154"/>
      <c r="AG1602" s="154"/>
      <c r="AH1602" s="154"/>
      <c r="AI1602" s="154"/>
      <c r="AJ1602" s="154"/>
      <c r="AK1602" s="154"/>
      <c r="AL1602" s="154"/>
      <c r="AM1602" s="154"/>
      <c r="AN1602" s="154"/>
      <c r="AO1602" s="154"/>
      <c r="AP1602" s="154"/>
      <c r="AQ1602" s="154"/>
      <c r="AR1602" s="154"/>
      <c r="AS1602" s="154"/>
      <c r="AT1602" s="154"/>
      <c r="AU1602" s="154"/>
      <c r="AV1602" s="154"/>
      <c r="AW1602" s="154"/>
      <c r="AX1602" s="154"/>
      <c r="AY1602" s="154"/>
      <c r="AZ1602" s="154"/>
      <c r="BA1602" s="154"/>
      <c r="BB1602" s="154"/>
      <c r="BC1602" s="154"/>
      <c r="BD1602" s="154"/>
      <c r="BE1602" s="154"/>
      <c r="BF1602" s="154"/>
      <c r="BG1602" s="154"/>
      <c r="BH1602" s="154"/>
      <c r="BI1602" s="154"/>
      <c r="BJ1602" s="154"/>
      <c r="BK1602" s="154"/>
      <c r="BL1602" s="154"/>
      <c r="BM1602" s="154"/>
      <c r="BN1602" s="154"/>
      <c r="BO1602" s="154"/>
      <c r="BP1602" s="154"/>
      <c r="BQ1602" s="154"/>
      <c r="BR1602" s="154"/>
      <c r="BS1602" s="154"/>
      <c r="BT1602" s="154"/>
      <c r="BU1602" s="154"/>
      <c r="BV1602" s="154"/>
    </row>
    <row r="1603" spans="1:74" x14ac:dyDescent="0.25">
      <c r="A1603" s="154"/>
      <c r="B1603" s="154"/>
      <c r="C1603" s="154"/>
      <c r="D1603" s="154"/>
      <c r="E1603" s="154"/>
      <c r="F1603" s="154"/>
      <c r="G1603" s="154"/>
      <c r="H1603" s="154"/>
      <c r="I1603" s="154"/>
      <c r="J1603" s="154"/>
      <c r="K1603" s="154"/>
      <c r="L1603" s="154"/>
      <c r="M1603" s="154"/>
      <c r="N1603" s="154"/>
      <c r="O1603" s="154"/>
      <c r="P1603" s="154"/>
      <c r="Q1603" s="154"/>
      <c r="R1603" s="154"/>
      <c r="S1603" s="154"/>
      <c r="T1603" s="154"/>
      <c r="U1603" s="154"/>
      <c r="V1603" s="154"/>
      <c r="W1603" s="154"/>
      <c r="X1603" s="154"/>
      <c r="Y1603" s="154"/>
      <c r="Z1603" s="154"/>
      <c r="AA1603" s="154"/>
      <c r="AB1603" s="154"/>
      <c r="AC1603" s="154"/>
      <c r="AD1603" s="154"/>
      <c r="AE1603" s="154"/>
      <c r="AF1603" s="154"/>
      <c r="AG1603" s="154"/>
      <c r="AH1603" s="154"/>
      <c r="AI1603" s="154"/>
      <c r="AJ1603" s="154"/>
      <c r="AK1603" s="154"/>
      <c r="AL1603" s="154"/>
      <c r="AM1603" s="154"/>
      <c r="AN1603" s="154"/>
      <c r="AO1603" s="154"/>
      <c r="AP1603" s="154"/>
      <c r="AQ1603" s="154"/>
      <c r="AR1603" s="154"/>
      <c r="AS1603" s="154"/>
      <c r="AT1603" s="154"/>
      <c r="AU1603" s="154"/>
      <c r="AV1603" s="154"/>
      <c r="AW1603" s="154"/>
      <c r="AX1603" s="154"/>
      <c r="AY1603" s="154"/>
      <c r="AZ1603" s="154"/>
      <c r="BA1603" s="154"/>
      <c r="BB1603" s="154"/>
      <c r="BC1603" s="154"/>
      <c r="BD1603" s="154"/>
      <c r="BE1603" s="154"/>
      <c r="BF1603" s="154"/>
      <c r="BG1603" s="154"/>
      <c r="BH1603" s="154"/>
      <c r="BI1603" s="154"/>
      <c r="BJ1603" s="154"/>
      <c r="BK1603" s="154"/>
      <c r="BL1603" s="154"/>
      <c r="BM1603" s="154"/>
      <c r="BN1603" s="154"/>
      <c r="BO1603" s="154"/>
      <c r="BP1603" s="154"/>
      <c r="BQ1603" s="154"/>
      <c r="BR1603" s="154"/>
      <c r="BS1603" s="154"/>
      <c r="BT1603" s="154"/>
      <c r="BU1603" s="154"/>
      <c r="BV1603" s="154"/>
    </row>
    <row r="1604" spans="1:74" x14ac:dyDescent="0.25">
      <c r="A1604" s="154"/>
      <c r="B1604" s="154"/>
      <c r="C1604" s="154"/>
      <c r="D1604" s="154"/>
      <c r="E1604" s="154"/>
      <c r="F1604" s="154"/>
      <c r="G1604" s="154"/>
      <c r="H1604" s="154"/>
      <c r="I1604" s="154"/>
      <c r="J1604" s="154"/>
      <c r="K1604" s="154"/>
      <c r="L1604" s="154"/>
      <c r="M1604" s="154"/>
      <c r="N1604" s="154"/>
      <c r="O1604" s="154"/>
      <c r="P1604" s="154"/>
      <c r="Q1604" s="154"/>
      <c r="R1604" s="154"/>
      <c r="S1604" s="154"/>
      <c r="T1604" s="154"/>
      <c r="U1604" s="154"/>
      <c r="V1604" s="154"/>
      <c r="W1604" s="154"/>
      <c r="X1604" s="154"/>
      <c r="Y1604" s="154"/>
      <c r="Z1604" s="154"/>
      <c r="AA1604" s="154"/>
      <c r="AB1604" s="154"/>
      <c r="AC1604" s="154"/>
      <c r="AD1604" s="154"/>
      <c r="AE1604" s="154"/>
      <c r="AF1604" s="154"/>
      <c r="AG1604" s="154"/>
      <c r="AH1604" s="154"/>
      <c r="AI1604" s="154"/>
      <c r="AJ1604" s="154"/>
      <c r="AK1604" s="154"/>
      <c r="AL1604" s="154"/>
      <c r="AM1604" s="154"/>
      <c r="AN1604" s="154"/>
      <c r="AO1604" s="154"/>
      <c r="AP1604" s="154"/>
      <c r="AQ1604" s="154"/>
      <c r="AR1604" s="154"/>
      <c r="AS1604" s="154"/>
      <c r="AT1604" s="154"/>
      <c r="AU1604" s="154"/>
      <c r="AV1604" s="154"/>
      <c r="AW1604" s="154"/>
      <c r="AX1604" s="154"/>
      <c r="AY1604" s="154"/>
      <c r="AZ1604" s="154"/>
      <c r="BA1604" s="154"/>
      <c r="BB1604" s="154"/>
      <c r="BC1604" s="154"/>
      <c r="BD1604" s="154"/>
      <c r="BE1604" s="154"/>
      <c r="BF1604" s="154"/>
      <c r="BG1604" s="154"/>
      <c r="BH1604" s="154"/>
      <c r="BI1604" s="154"/>
      <c r="BJ1604" s="154"/>
      <c r="BK1604" s="154"/>
      <c r="BL1604" s="154"/>
      <c r="BM1604" s="154"/>
      <c r="BN1604" s="154"/>
      <c r="BO1604" s="154"/>
      <c r="BP1604" s="154"/>
      <c r="BQ1604" s="154"/>
      <c r="BR1604" s="154"/>
      <c r="BS1604" s="154"/>
      <c r="BT1604" s="154"/>
      <c r="BU1604" s="154"/>
      <c r="BV1604" s="154"/>
    </row>
    <row r="1605" spans="1:74" x14ac:dyDescent="0.25">
      <c r="A1605" s="154"/>
      <c r="B1605" s="154"/>
      <c r="C1605" s="154"/>
      <c r="D1605" s="154"/>
      <c r="E1605" s="154"/>
      <c r="F1605" s="154"/>
      <c r="G1605" s="154"/>
      <c r="H1605" s="154"/>
      <c r="I1605" s="154"/>
      <c r="J1605" s="154"/>
      <c r="K1605" s="154"/>
      <c r="L1605" s="154"/>
      <c r="M1605" s="154"/>
      <c r="N1605" s="154"/>
      <c r="O1605" s="154"/>
      <c r="P1605" s="154"/>
      <c r="Q1605" s="154"/>
      <c r="R1605" s="154"/>
      <c r="S1605" s="154"/>
      <c r="T1605" s="154"/>
      <c r="U1605" s="154"/>
      <c r="V1605" s="154"/>
      <c r="W1605" s="154"/>
      <c r="X1605" s="154"/>
      <c r="Y1605" s="154"/>
      <c r="Z1605" s="154"/>
      <c r="AA1605" s="154"/>
      <c r="AB1605" s="154"/>
      <c r="AC1605" s="154"/>
      <c r="AD1605" s="154"/>
      <c r="AE1605" s="154"/>
      <c r="AF1605" s="154"/>
      <c r="AG1605" s="154"/>
      <c r="AH1605" s="154"/>
      <c r="AI1605" s="154"/>
      <c r="AJ1605" s="154"/>
      <c r="AK1605" s="154"/>
      <c r="AL1605" s="154"/>
      <c r="AM1605" s="154"/>
      <c r="AN1605" s="154"/>
      <c r="AO1605" s="154"/>
      <c r="AP1605" s="154"/>
      <c r="AQ1605" s="154"/>
      <c r="AR1605" s="154"/>
      <c r="AS1605" s="154"/>
      <c r="AT1605" s="154"/>
      <c r="AU1605" s="154"/>
      <c r="AV1605" s="154"/>
      <c r="AW1605" s="154"/>
      <c r="AX1605" s="154"/>
      <c r="AY1605" s="154"/>
      <c r="AZ1605" s="154"/>
      <c r="BA1605" s="154"/>
      <c r="BB1605" s="154"/>
      <c r="BC1605" s="154"/>
      <c r="BD1605" s="154"/>
      <c r="BE1605" s="154"/>
      <c r="BF1605" s="154"/>
      <c r="BG1605" s="154"/>
      <c r="BH1605" s="154"/>
      <c r="BI1605" s="154"/>
      <c r="BJ1605" s="154"/>
      <c r="BK1605" s="154"/>
      <c r="BL1605" s="154"/>
      <c r="BM1605" s="154"/>
      <c r="BN1605" s="154"/>
      <c r="BO1605" s="154"/>
      <c r="BP1605" s="154"/>
      <c r="BQ1605" s="154"/>
      <c r="BR1605" s="154"/>
      <c r="BS1605" s="154"/>
      <c r="BT1605" s="154"/>
      <c r="BU1605" s="154"/>
      <c r="BV1605" s="154"/>
    </row>
    <row r="1606" spans="1:74" x14ac:dyDescent="0.25">
      <c r="A1606" s="154"/>
      <c r="B1606" s="154"/>
      <c r="C1606" s="154"/>
      <c r="D1606" s="154"/>
      <c r="E1606" s="154"/>
      <c r="F1606" s="154"/>
      <c r="G1606" s="154"/>
      <c r="H1606" s="154"/>
      <c r="I1606" s="154"/>
      <c r="J1606" s="154"/>
      <c r="K1606" s="154"/>
      <c r="L1606" s="154"/>
      <c r="M1606" s="154"/>
      <c r="N1606" s="154"/>
      <c r="O1606" s="154"/>
      <c r="P1606" s="154"/>
      <c r="Q1606" s="154"/>
      <c r="R1606" s="154"/>
      <c r="S1606" s="154"/>
      <c r="T1606" s="154"/>
      <c r="U1606" s="154"/>
      <c r="V1606" s="154"/>
      <c r="W1606" s="154"/>
      <c r="X1606" s="154"/>
      <c r="Y1606" s="154"/>
      <c r="Z1606" s="154"/>
      <c r="AA1606" s="154"/>
      <c r="AB1606" s="154"/>
      <c r="AC1606" s="154"/>
      <c r="AD1606" s="154"/>
      <c r="AE1606" s="154"/>
      <c r="AF1606" s="154"/>
      <c r="AG1606" s="154"/>
      <c r="AH1606" s="154"/>
      <c r="AI1606" s="154"/>
      <c r="AJ1606" s="154"/>
      <c r="AK1606" s="154"/>
      <c r="AL1606" s="154"/>
      <c r="AM1606" s="154"/>
      <c r="AN1606" s="154"/>
      <c r="AO1606" s="154"/>
      <c r="AP1606" s="154"/>
      <c r="AQ1606" s="154"/>
      <c r="AR1606" s="154"/>
      <c r="AS1606" s="154"/>
      <c r="AT1606" s="154"/>
      <c r="AU1606" s="154"/>
      <c r="AV1606" s="154"/>
      <c r="AW1606" s="154"/>
      <c r="AX1606" s="154"/>
      <c r="AY1606" s="154"/>
      <c r="AZ1606" s="154"/>
      <c r="BA1606" s="154"/>
      <c r="BB1606" s="154"/>
      <c r="BC1606" s="154"/>
      <c r="BD1606" s="154"/>
      <c r="BE1606" s="154"/>
      <c r="BF1606" s="154"/>
      <c r="BG1606" s="154"/>
      <c r="BH1606" s="154"/>
      <c r="BI1606" s="154"/>
      <c r="BJ1606" s="154"/>
      <c r="BK1606" s="154"/>
      <c r="BL1606" s="154"/>
      <c r="BM1606" s="154"/>
      <c r="BN1606" s="154"/>
      <c r="BO1606" s="154"/>
      <c r="BP1606" s="154"/>
      <c r="BQ1606" s="154"/>
      <c r="BR1606" s="154"/>
      <c r="BS1606" s="154"/>
      <c r="BT1606" s="154"/>
      <c r="BU1606" s="154"/>
      <c r="BV1606" s="154"/>
    </row>
    <row r="1607" spans="1:74" x14ac:dyDescent="0.25">
      <c r="A1607" s="154"/>
      <c r="B1607" s="154"/>
      <c r="C1607" s="154"/>
      <c r="D1607" s="154"/>
      <c r="E1607" s="154"/>
      <c r="F1607" s="154"/>
      <c r="G1607" s="154"/>
      <c r="H1607" s="154"/>
      <c r="I1607" s="154"/>
      <c r="J1607" s="154"/>
      <c r="K1607" s="154"/>
      <c r="L1607" s="154"/>
      <c r="M1607" s="154"/>
      <c r="N1607" s="154"/>
      <c r="O1607" s="154"/>
      <c r="P1607" s="154"/>
      <c r="Q1607" s="154"/>
      <c r="R1607" s="154"/>
      <c r="S1607" s="154"/>
      <c r="T1607" s="154"/>
      <c r="U1607" s="154"/>
      <c r="V1607" s="154"/>
      <c r="W1607" s="154"/>
      <c r="X1607" s="154"/>
      <c r="Y1607" s="154"/>
      <c r="Z1607" s="154"/>
      <c r="AA1607" s="154"/>
      <c r="AB1607" s="154"/>
      <c r="AC1607" s="154"/>
      <c r="AD1607" s="154"/>
      <c r="AE1607" s="154"/>
      <c r="AF1607" s="154"/>
      <c r="AG1607" s="154"/>
      <c r="AH1607" s="154"/>
      <c r="AI1607" s="154"/>
      <c r="AJ1607" s="154"/>
      <c r="AK1607" s="154"/>
      <c r="AL1607" s="154"/>
      <c r="AM1607" s="154"/>
      <c r="AN1607" s="154"/>
      <c r="AO1607" s="154"/>
      <c r="AP1607" s="154"/>
      <c r="AQ1607" s="154"/>
      <c r="AR1607" s="154"/>
      <c r="AS1607" s="154"/>
      <c r="AT1607" s="154"/>
      <c r="AU1607" s="154"/>
      <c r="AV1607" s="154"/>
      <c r="AW1607" s="154"/>
      <c r="AX1607" s="154"/>
      <c r="AY1607" s="154"/>
      <c r="AZ1607" s="154"/>
      <c r="BA1607" s="154"/>
      <c r="BB1607" s="154"/>
      <c r="BC1607" s="154"/>
      <c r="BD1607" s="154"/>
      <c r="BE1607" s="154"/>
      <c r="BF1607" s="154"/>
      <c r="BG1607" s="154"/>
      <c r="BH1607" s="154"/>
      <c r="BI1607" s="154"/>
      <c r="BJ1607" s="154"/>
      <c r="BK1607" s="154"/>
      <c r="BL1607" s="154"/>
      <c r="BM1607" s="154"/>
      <c r="BN1607" s="154"/>
      <c r="BO1607" s="154"/>
      <c r="BP1607" s="154"/>
      <c r="BQ1607" s="154"/>
      <c r="BR1607" s="154"/>
      <c r="BS1607" s="154"/>
      <c r="BT1607" s="154"/>
      <c r="BU1607" s="154"/>
      <c r="BV1607" s="154"/>
    </row>
    <row r="1608" spans="1:74" x14ac:dyDescent="0.25">
      <c r="A1608" s="154"/>
      <c r="B1608" s="154"/>
      <c r="C1608" s="154"/>
      <c r="D1608" s="154"/>
      <c r="E1608" s="154"/>
      <c r="F1608" s="154"/>
      <c r="G1608" s="154"/>
      <c r="H1608" s="154"/>
      <c r="I1608" s="154"/>
      <c r="J1608" s="154"/>
      <c r="K1608" s="154"/>
      <c r="L1608" s="154"/>
      <c r="M1608" s="154"/>
      <c r="N1608" s="154"/>
      <c r="O1608" s="154"/>
      <c r="P1608" s="154"/>
      <c r="Q1608" s="154"/>
      <c r="R1608" s="154"/>
      <c r="S1608" s="154"/>
      <c r="T1608" s="154"/>
      <c r="U1608" s="154"/>
      <c r="V1608" s="154"/>
      <c r="W1608" s="154"/>
      <c r="X1608" s="154"/>
      <c r="Y1608" s="154"/>
      <c r="Z1608" s="154"/>
      <c r="AA1608" s="154"/>
      <c r="AB1608" s="154"/>
      <c r="AC1608" s="154"/>
      <c r="AD1608" s="154"/>
      <c r="AE1608" s="154"/>
      <c r="AF1608" s="154"/>
      <c r="AG1608" s="154"/>
      <c r="AH1608" s="154"/>
      <c r="AI1608" s="154"/>
      <c r="AJ1608" s="154"/>
      <c r="AK1608" s="154"/>
      <c r="AL1608" s="154"/>
      <c r="AM1608" s="154"/>
      <c r="AN1608" s="154"/>
      <c r="AO1608" s="154"/>
      <c r="AP1608" s="154"/>
      <c r="AQ1608" s="154"/>
      <c r="AR1608" s="154"/>
      <c r="AS1608" s="154"/>
      <c r="AT1608" s="154"/>
      <c r="AU1608" s="154"/>
      <c r="AV1608" s="154"/>
      <c r="AW1608" s="154"/>
      <c r="AX1608" s="154"/>
      <c r="AY1608" s="154"/>
      <c r="AZ1608" s="154"/>
      <c r="BA1608" s="154"/>
      <c r="BB1608" s="154"/>
      <c r="BC1608" s="154"/>
      <c r="BD1608" s="154"/>
      <c r="BE1608" s="154"/>
      <c r="BF1608" s="154"/>
      <c r="BG1608" s="154"/>
      <c r="BH1608" s="154"/>
      <c r="BI1608" s="154"/>
      <c r="BJ1608" s="154"/>
      <c r="BK1608" s="154"/>
      <c r="BL1608" s="154"/>
      <c r="BM1608" s="154"/>
      <c r="BN1608" s="154"/>
      <c r="BO1608" s="154"/>
      <c r="BP1608" s="154"/>
      <c r="BQ1608" s="154"/>
      <c r="BR1608" s="154"/>
      <c r="BS1608" s="154"/>
      <c r="BT1608" s="154"/>
      <c r="BU1608" s="154"/>
      <c r="BV1608" s="154"/>
    </row>
    <row r="1609" spans="1:74" x14ac:dyDescent="0.25">
      <c r="A1609" s="154"/>
      <c r="B1609" s="154"/>
      <c r="C1609" s="154"/>
      <c r="D1609" s="154"/>
      <c r="E1609" s="154"/>
      <c r="F1609" s="154"/>
      <c r="G1609" s="154"/>
      <c r="H1609" s="154"/>
      <c r="I1609" s="154"/>
      <c r="J1609" s="154"/>
      <c r="K1609" s="154"/>
      <c r="L1609" s="154"/>
      <c r="M1609" s="154"/>
      <c r="N1609" s="154"/>
      <c r="O1609" s="154"/>
      <c r="P1609" s="154"/>
      <c r="Q1609" s="154"/>
      <c r="R1609" s="154"/>
      <c r="S1609" s="154"/>
      <c r="T1609" s="154"/>
      <c r="U1609" s="154"/>
      <c r="V1609" s="154"/>
      <c r="W1609" s="154"/>
      <c r="X1609" s="154"/>
      <c r="Y1609" s="154"/>
      <c r="Z1609" s="154"/>
      <c r="AA1609" s="154"/>
      <c r="AB1609" s="154"/>
      <c r="AC1609" s="154"/>
      <c r="AD1609" s="154"/>
      <c r="AE1609" s="154"/>
      <c r="AF1609" s="154"/>
      <c r="AG1609" s="154"/>
      <c r="AH1609" s="154"/>
      <c r="AI1609" s="154"/>
      <c r="AJ1609" s="154"/>
      <c r="AK1609" s="154"/>
      <c r="AL1609" s="154"/>
      <c r="AM1609" s="154"/>
      <c r="AN1609" s="154"/>
      <c r="AO1609" s="154"/>
      <c r="AP1609" s="154"/>
      <c r="AQ1609" s="154"/>
      <c r="AR1609" s="154"/>
      <c r="AS1609" s="154"/>
      <c r="AT1609" s="154"/>
      <c r="AU1609" s="154"/>
      <c r="AV1609" s="154"/>
      <c r="AW1609" s="154"/>
      <c r="AX1609" s="154"/>
      <c r="AY1609" s="154"/>
      <c r="AZ1609" s="154"/>
      <c r="BA1609" s="154"/>
      <c r="BB1609" s="154"/>
      <c r="BC1609" s="154"/>
      <c r="BD1609" s="154"/>
      <c r="BE1609" s="154"/>
      <c r="BF1609" s="154"/>
      <c r="BG1609" s="154"/>
      <c r="BH1609" s="154"/>
      <c r="BI1609" s="154"/>
      <c r="BJ1609" s="154"/>
      <c r="BK1609" s="154"/>
      <c r="BL1609" s="154"/>
      <c r="BM1609" s="154"/>
      <c r="BN1609" s="154"/>
      <c r="BO1609" s="154"/>
      <c r="BP1609" s="154"/>
      <c r="BQ1609" s="154"/>
      <c r="BR1609" s="154"/>
      <c r="BS1609" s="154"/>
      <c r="BT1609" s="154"/>
      <c r="BU1609" s="154"/>
      <c r="BV1609" s="154"/>
    </row>
    <row r="1610" spans="1:74" x14ac:dyDescent="0.25">
      <c r="A1610" s="154"/>
      <c r="B1610" s="154"/>
      <c r="C1610" s="154"/>
      <c r="D1610" s="154"/>
      <c r="E1610" s="154"/>
      <c r="F1610" s="154"/>
      <c r="G1610" s="154"/>
      <c r="H1610" s="154"/>
      <c r="I1610" s="154"/>
      <c r="J1610" s="154"/>
      <c r="K1610" s="154"/>
      <c r="L1610" s="154"/>
      <c r="M1610" s="154"/>
      <c r="N1610" s="154"/>
      <c r="O1610" s="154"/>
      <c r="P1610" s="154"/>
      <c r="Q1610" s="154"/>
      <c r="R1610" s="154"/>
      <c r="S1610" s="154"/>
      <c r="T1610" s="154"/>
      <c r="U1610" s="154"/>
      <c r="V1610" s="154"/>
      <c r="W1610" s="154"/>
      <c r="X1610" s="154"/>
      <c r="Y1610" s="154"/>
      <c r="Z1610" s="154"/>
      <c r="AA1610" s="154"/>
      <c r="AB1610" s="154"/>
      <c r="AC1610" s="154"/>
      <c r="AD1610" s="154"/>
      <c r="AE1610" s="154"/>
      <c r="AF1610" s="154"/>
      <c r="AG1610" s="154"/>
      <c r="AH1610" s="154"/>
      <c r="AI1610" s="154"/>
      <c r="AJ1610" s="154"/>
      <c r="AK1610" s="154"/>
      <c r="AL1610" s="154"/>
      <c r="AM1610" s="154"/>
      <c r="AN1610" s="154"/>
      <c r="AO1610" s="154"/>
      <c r="AP1610" s="154"/>
      <c r="AQ1610" s="154"/>
      <c r="AR1610" s="154"/>
      <c r="AS1610" s="154"/>
      <c r="AT1610" s="154"/>
      <c r="AU1610" s="154"/>
      <c r="AV1610" s="154"/>
      <c r="AW1610" s="154"/>
      <c r="AX1610" s="154"/>
      <c r="AY1610" s="154"/>
      <c r="AZ1610" s="154"/>
      <c r="BA1610" s="154"/>
      <c r="BB1610" s="154"/>
      <c r="BC1610" s="154"/>
      <c r="BD1610" s="154"/>
      <c r="BE1610" s="154"/>
      <c r="BF1610" s="154"/>
      <c r="BG1610" s="154"/>
      <c r="BH1610" s="154"/>
      <c r="BI1610" s="154"/>
      <c r="BJ1610" s="154"/>
      <c r="BK1610" s="154"/>
      <c r="BL1610" s="154"/>
      <c r="BM1610" s="154"/>
      <c r="BN1610" s="154"/>
      <c r="BO1610" s="154"/>
      <c r="BP1610" s="154"/>
      <c r="BQ1610" s="154"/>
      <c r="BR1610" s="154"/>
      <c r="BS1610" s="154"/>
      <c r="BT1610" s="154"/>
      <c r="BU1610" s="154"/>
      <c r="BV1610" s="154"/>
    </row>
    <row r="1611" spans="1:74" x14ac:dyDescent="0.25">
      <c r="A1611" s="154"/>
      <c r="B1611" s="154"/>
      <c r="C1611" s="154"/>
      <c r="D1611" s="154"/>
      <c r="E1611" s="154"/>
      <c r="F1611" s="154"/>
      <c r="G1611" s="154"/>
      <c r="H1611" s="154"/>
      <c r="I1611" s="154"/>
      <c r="J1611" s="154"/>
      <c r="K1611" s="154"/>
      <c r="L1611" s="154"/>
      <c r="M1611" s="154"/>
      <c r="N1611" s="154"/>
      <c r="O1611" s="154"/>
      <c r="P1611" s="154"/>
      <c r="Q1611" s="154"/>
      <c r="R1611" s="154"/>
      <c r="S1611" s="154"/>
      <c r="T1611" s="154"/>
      <c r="U1611" s="154"/>
      <c r="V1611" s="154"/>
      <c r="W1611" s="154"/>
      <c r="X1611" s="154"/>
      <c r="Y1611" s="154"/>
      <c r="Z1611" s="154"/>
      <c r="AA1611" s="154"/>
      <c r="AB1611" s="154"/>
      <c r="AC1611" s="154"/>
      <c r="AD1611" s="154"/>
      <c r="AE1611" s="154"/>
      <c r="AF1611" s="154"/>
      <c r="AG1611" s="154"/>
      <c r="AH1611" s="154"/>
      <c r="AI1611" s="154"/>
      <c r="AJ1611" s="154"/>
      <c r="AK1611" s="154"/>
      <c r="AL1611" s="154"/>
      <c r="AM1611" s="154"/>
      <c r="AN1611" s="154"/>
      <c r="AO1611" s="154"/>
      <c r="AP1611" s="154"/>
      <c r="AQ1611" s="154"/>
      <c r="AR1611" s="154"/>
      <c r="AS1611" s="154"/>
      <c r="AT1611" s="154"/>
      <c r="AU1611" s="154"/>
      <c r="AV1611" s="154"/>
      <c r="AW1611" s="154"/>
      <c r="AX1611" s="154"/>
      <c r="AY1611" s="154"/>
      <c r="AZ1611" s="154"/>
      <c r="BA1611" s="154"/>
      <c r="BB1611" s="154"/>
      <c r="BC1611" s="154"/>
      <c r="BD1611" s="154"/>
      <c r="BE1611" s="154"/>
      <c r="BF1611" s="154"/>
      <c r="BG1611" s="154"/>
      <c r="BH1611" s="154"/>
      <c r="BI1611" s="154"/>
      <c r="BJ1611" s="154"/>
      <c r="BK1611" s="154"/>
      <c r="BL1611" s="154"/>
      <c r="BM1611" s="154"/>
      <c r="BN1611" s="154"/>
      <c r="BO1611" s="154"/>
      <c r="BP1611" s="154"/>
      <c r="BQ1611" s="154"/>
      <c r="BR1611" s="154"/>
      <c r="BS1611" s="154"/>
      <c r="BT1611" s="154"/>
      <c r="BU1611" s="154"/>
      <c r="BV1611" s="154"/>
    </row>
    <row r="1612" spans="1:74" x14ac:dyDescent="0.25">
      <c r="A1612" s="154"/>
      <c r="B1612" s="154"/>
      <c r="C1612" s="154"/>
      <c r="D1612" s="154"/>
      <c r="E1612" s="154"/>
      <c r="F1612" s="154"/>
      <c r="G1612" s="154"/>
      <c r="H1612" s="154"/>
      <c r="I1612" s="154"/>
      <c r="J1612" s="154"/>
      <c r="K1612" s="154"/>
      <c r="L1612" s="154"/>
      <c r="M1612" s="154"/>
      <c r="N1612" s="154"/>
      <c r="O1612" s="154"/>
      <c r="P1612" s="154"/>
      <c r="Q1612" s="154"/>
      <c r="R1612" s="154"/>
      <c r="S1612" s="154"/>
      <c r="T1612" s="154"/>
      <c r="U1612" s="154"/>
      <c r="V1612" s="154"/>
      <c r="W1612" s="154"/>
      <c r="X1612" s="154"/>
      <c r="Y1612" s="154"/>
      <c r="Z1612" s="154"/>
      <c r="AA1612" s="154"/>
      <c r="AB1612" s="154"/>
      <c r="AC1612" s="154"/>
      <c r="AD1612" s="154"/>
      <c r="AE1612" s="154"/>
      <c r="AF1612" s="154"/>
      <c r="AG1612" s="154"/>
      <c r="AH1612" s="154"/>
      <c r="AI1612" s="154"/>
      <c r="AJ1612" s="154"/>
      <c r="AK1612" s="154"/>
      <c r="AL1612" s="154"/>
      <c r="AM1612" s="154"/>
      <c r="AN1612" s="154"/>
      <c r="AO1612" s="154"/>
      <c r="AP1612" s="154"/>
      <c r="AQ1612" s="154"/>
      <c r="AR1612" s="154"/>
      <c r="AS1612" s="154"/>
      <c r="AT1612" s="154"/>
      <c r="AU1612" s="154"/>
      <c r="AV1612" s="154"/>
      <c r="AW1612" s="154"/>
      <c r="AX1612" s="154"/>
      <c r="AY1612" s="154"/>
      <c r="AZ1612" s="154"/>
      <c r="BA1612" s="154"/>
      <c r="BB1612" s="154"/>
      <c r="BC1612" s="154"/>
      <c r="BD1612" s="154"/>
      <c r="BE1612" s="154"/>
      <c r="BF1612" s="154"/>
      <c r="BG1612" s="154"/>
      <c r="BH1612" s="154"/>
      <c r="BI1612" s="154"/>
      <c r="BJ1612" s="154"/>
      <c r="BK1612" s="154"/>
      <c r="BL1612" s="154"/>
      <c r="BM1612" s="154"/>
      <c r="BN1612" s="154"/>
      <c r="BO1612" s="154"/>
      <c r="BP1612" s="154"/>
      <c r="BQ1612" s="154"/>
      <c r="BR1612" s="154"/>
      <c r="BS1612" s="154"/>
      <c r="BT1612" s="154"/>
      <c r="BU1612" s="154"/>
      <c r="BV1612" s="154"/>
    </row>
    <row r="1613" spans="1:74" x14ac:dyDescent="0.25">
      <c r="A1613" s="154"/>
      <c r="B1613" s="154"/>
      <c r="C1613" s="154"/>
      <c r="D1613" s="154"/>
      <c r="E1613" s="154"/>
      <c r="F1613" s="154"/>
      <c r="G1613" s="154"/>
      <c r="H1613" s="154"/>
      <c r="I1613" s="154"/>
      <c r="J1613" s="154"/>
      <c r="K1613" s="154"/>
      <c r="L1613" s="154"/>
      <c r="M1613" s="154"/>
      <c r="N1613" s="154"/>
      <c r="O1613" s="154"/>
      <c r="P1613" s="154"/>
      <c r="Q1613" s="154"/>
      <c r="R1613" s="154"/>
      <c r="S1613" s="154"/>
      <c r="T1613" s="154"/>
      <c r="U1613" s="154"/>
      <c r="V1613" s="154"/>
      <c r="W1613" s="154"/>
      <c r="X1613" s="154"/>
      <c r="Y1613" s="154"/>
      <c r="Z1613" s="154"/>
      <c r="AA1613" s="154"/>
      <c r="AB1613" s="154"/>
      <c r="AC1613" s="154"/>
      <c r="AD1613" s="154"/>
      <c r="AE1613" s="154"/>
      <c r="AF1613" s="154"/>
      <c r="AG1613" s="154"/>
      <c r="AH1613" s="154"/>
      <c r="AI1613" s="154"/>
      <c r="AJ1613" s="154"/>
      <c r="AK1613" s="154"/>
      <c r="AL1613" s="154"/>
      <c r="AM1613" s="154"/>
      <c r="AN1613" s="154"/>
      <c r="AO1613" s="154"/>
      <c r="AP1613" s="154"/>
      <c r="AQ1613" s="154"/>
      <c r="AR1613" s="154"/>
      <c r="AS1613" s="154"/>
      <c r="AT1613" s="154"/>
      <c r="AU1613" s="154"/>
      <c r="AV1613" s="154"/>
      <c r="AW1613" s="154"/>
      <c r="AX1613" s="154"/>
      <c r="AY1613" s="154"/>
      <c r="AZ1613" s="154"/>
      <c r="BA1613" s="154"/>
      <c r="BB1613" s="154"/>
      <c r="BC1613" s="154"/>
      <c r="BD1613" s="154"/>
      <c r="BE1613" s="154"/>
      <c r="BF1613" s="154"/>
      <c r="BG1613" s="154"/>
      <c r="BH1613" s="154"/>
      <c r="BI1613" s="154"/>
      <c r="BJ1613" s="154"/>
      <c r="BK1613" s="154"/>
      <c r="BL1613" s="154"/>
      <c r="BM1613" s="154"/>
      <c r="BN1613" s="154"/>
      <c r="BO1613" s="154"/>
      <c r="BP1613" s="154"/>
      <c r="BQ1613" s="154"/>
      <c r="BR1613" s="154"/>
      <c r="BS1613" s="154"/>
      <c r="BT1613" s="154"/>
      <c r="BU1613" s="154"/>
      <c r="BV1613" s="154"/>
    </row>
    <row r="1614" spans="1:74" x14ac:dyDescent="0.25">
      <c r="A1614" s="154"/>
      <c r="B1614" s="154"/>
      <c r="C1614" s="154"/>
      <c r="D1614" s="154"/>
      <c r="E1614" s="154"/>
      <c r="F1614" s="154"/>
      <c r="G1614" s="154"/>
      <c r="H1614" s="154"/>
      <c r="I1614" s="154"/>
      <c r="J1614" s="154"/>
      <c r="K1614" s="154"/>
      <c r="L1614" s="154"/>
      <c r="M1614" s="154"/>
      <c r="N1614" s="154"/>
      <c r="O1614" s="154"/>
      <c r="P1614" s="154"/>
      <c r="Q1614" s="154"/>
      <c r="R1614" s="154"/>
      <c r="S1614" s="154"/>
      <c r="T1614" s="154"/>
      <c r="U1614" s="154"/>
      <c r="V1614" s="154"/>
      <c r="W1614" s="154"/>
      <c r="X1614" s="154"/>
      <c r="Y1614" s="154"/>
      <c r="Z1614" s="154"/>
      <c r="AA1614" s="154"/>
      <c r="AB1614" s="154"/>
      <c r="AC1614" s="154"/>
      <c r="AD1614" s="154"/>
      <c r="AE1614" s="154"/>
      <c r="AF1614" s="154"/>
      <c r="AG1614" s="154"/>
      <c r="AH1614" s="154"/>
      <c r="AI1614" s="154"/>
      <c r="AJ1614" s="154"/>
      <c r="AK1614" s="154"/>
      <c r="AL1614" s="154"/>
      <c r="AM1614" s="154"/>
      <c r="AN1614" s="154"/>
      <c r="AO1614" s="154"/>
      <c r="AP1614" s="154"/>
      <c r="AQ1614" s="154"/>
      <c r="AR1614" s="154"/>
      <c r="AS1614" s="154"/>
      <c r="AT1614" s="154"/>
      <c r="AU1614" s="154"/>
      <c r="AV1614" s="154"/>
      <c r="AW1614" s="154"/>
      <c r="AX1614" s="154"/>
      <c r="AY1614" s="154"/>
      <c r="AZ1614" s="154"/>
      <c r="BA1614" s="154"/>
      <c r="BB1614" s="154"/>
      <c r="BC1614" s="154"/>
      <c r="BD1614" s="154"/>
      <c r="BE1614" s="154"/>
      <c r="BF1614" s="154"/>
      <c r="BG1614" s="154"/>
      <c r="BH1614" s="154"/>
      <c r="BI1614" s="154"/>
      <c r="BJ1614" s="154"/>
      <c r="BK1614" s="154"/>
      <c r="BL1614" s="154"/>
      <c r="BM1614" s="154"/>
      <c r="BN1614" s="154"/>
      <c r="BO1614" s="154"/>
      <c r="BP1614" s="154"/>
      <c r="BQ1614" s="154"/>
      <c r="BR1614" s="154"/>
      <c r="BS1614" s="154"/>
      <c r="BT1614" s="154"/>
      <c r="BU1614" s="154"/>
      <c r="BV1614" s="154"/>
    </row>
    <row r="1615" spans="1:74" x14ac:dyDescent="0.25">
      <c r="A1615" s="154"/>
      <c r="B1615" s="154"/>
      <c r="C1615" s="154"/>
      <c r="D1615" s="154"/>
      <c r="E1615" s="154"/>
      <c r="F1615" s="154"/>
      <c r="G1615" s="154"/>
      <c r="H1615" s="154"/>
      <c r="I1615" s="154"/>
      <c r="J1615" s="154"/>
      <c r="K1615" s="154"/>
      <c r="L1615" s="154"/>
      <c r="M1615" s="154"/>
      <c r="N1615" s="154"/>
      <c r="O1615" s="154"/>
      <c r="P1615" s="154"/>
      <c r="Q1615" s="154"/>
      <c r="R1615" s="154"/>
      <c r="S1615" s="154"/>
      <c r="T1615" s="154"/>
      <c r="U1615" s="154"/>
      <c r="V1615" s="154"/>
      <c r="W1615" s="154"/>
      <c r="X1615" s="154"/>
      <c r="Y1615" s="154"/>
      <c r="Z1615" s="154"/>
      <c r="AA1615" s="154"/>
      <c r="AB1615" s="154"/>
      <c r="AC1615" s="154"/>
      <c r="AD1615" s="154"/>
      <c r="AE1615" s="154"/>
      <c r="AF1615" s="154"/>
      <c r="AG1615" s="154"/>
      <c r="AH1615" s="154"/>
      <c r="AI1615" s="154"/>
      <c r="AJ1615" s="154"/>
      <c r="AK1615" s="154"/>
      <c r="AL1615" s="154"/>
      <c r="AM1615" s="154"/>
      <c r="AN1615" s="154"/>
      <c r="AO1615" s="154"/>
      <c r="AP1615" s="154"/>
      <c r="AQ1615" s="154"/>
      <c r="AR1615" s="154"/>
      <c r="AS1615" s="154"/>
      <c r="AT1615" s="154"/>
      <c r="AU1615" s="154"/>
      <c r="AV1615" s="154"/>
      <c r="AW1615" s="154"/>
      <c r="AX1615" s="154"/>
      <c r="AY1615" s="154"/>
      <c r="AZ1615" s="154"/>
      <c r="BA1615" s="154"/>
      <c r="BB1615" s="154"/>
      <c r="BC1615" s="154"/>
      <c r="BD1615" s="154"/>
      <c r="BE1615" s="154"/>
      <c r="BF1615" s="154"/>
      <c r="BG1615" s="154"/>
      <c r="BH1615" s="154"/>
      <c r="BI1615" s="154"/>
      <c r="BJ1615" s="154"/>
      <c r="BK1615" s="154"/>
      <c r="BL1615" s="154"/>
      <c r="BM1615" s="154"/>
      <c r="BN1615" s="154"/>
      <c r="BO1615" s="154"/>
      <c r="BP1615" s="154"/>
      <c r="BQ1615" s="154"/>
      <c r="BR1615" s="154"/>
      <c r="BS1615" s="154"/>
      <c r="BT1615" s="154"/>
      <c r="BU1615" s="154"/>
      <c r="BV1615" s="154"/>
    </row>
    <row r="1616" spans="1:74" x14ac:dyDescent="0.25">
      <c r="A1616" s="154"/>
      <c r="B1616" s="154"/>
      <c r="C1616" s="154"/>
      <c r="D1616" s="154"/>
      <c r="E1616" s="154"/>
      <c r="F1616" s="154"/>
      <c r="G1616" s="154"/>
      <c r="H1616" s="154"/>
      <c r="I1616" s="154"/>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AN1616" s="154"/>
      <c r="AO1616" s="154"/>
      <c r="AP1616" s="154"/>
      <c r="AQ1616" s="154"/>
      <c r="AR1616" s="154"/>
      <c r="AS1616" s="154"/>
      <c r="AT1616" s="154"/>
      <c r="AU1616" s="154"/>
      <c r="AV1616" s="154"/>
      <c r="AW1616" s="154"/>
      <c r="AX1616" s="154"/>
      <c r="AY1616" s="154"/>
      <c r="AZ1616" s="154"/>
      <c r="BA1616" s="154"/>
      <c r="BB1616" s="154"/>
      <c r="BC1616" s="154"/>
      <c r="BD1616" s="154"/>
      <c r="BE1616" s="154"/>
      <c r="BF1616" s="154"/>
      <c r="BG1616" s="154"/>
      <c r="BH1616" s="154"/>
      <c r="BI1616" s="154"/>
      <c r="BJ1616" s="154"/>
      <c r="BK1616" s="154"/>
      <c r="BL1616" s="154"/>
      <c r="BM1616" s="154"/>
      <c r="BN1616" s="154"/>
      <c r="BO1616" s="154"/>
      <c r="BP1616" s="154"/>
      <c r="BQ1616" s="154"/>
      <c r="BR1616" s="154"/>
      <c r="BS1616" s="154"/>
      <c r="BT1616" s="154"/>
      <c r="BU1616" s="154"/>
      <c r="BV1616" s="154"/>
    </row>
    <row r="1617" spans="1:74" x14ac:dyDescent="0.25">
      <c r="A1617" s="154"/>
      <c r="B1617" s="154"/>
      <c r="C1617" s="154"/>
      <c r="D1617" s="154"/>
      <c r="E1617" s="154"/>
      <c r="F1617" s="154"/>
      <c r="G1617" s="154"/>
      <c r="H1617" s="154"/>
      <c r="I1617" s="154"/>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AN1617" s="154"/>
      <c r="AO1617" s="154"/>
      <c r="AP1617" s="154"/>
      <c r="AQ1617" s="154"/>
      <c r="AR1617" s="154"/>
      <c r="AS1617" s="154"/>
      <c r="AT1617" s="154"/>
      <c r="AU1617" s="154"/>
      <c r="AV1617" s="154"/>
      <c r="AW1617" s="154"/>
      <c r="AX1617" s="154"/>
      <c r="AY1617" s="154"/>
      <c r="AZ1617" s="154"/>
      <c r="BA1617" s="154"/>
      <c r="BB1617" s="154"/>
      <c r="BC1617" s="154"/>
      <c r="BD1617" s="154"/>
      <c r="BE1617" s="154"/>
      <c r="BF1617" s="154"/>
      <c r="BG1617" s="154"/>
      <c r="BH1617" s="154"/>
      <c r="BI1617" s="154"/>
      <c r="BJ1617" s="154"/>
      <c r="BK1617" s="154"/>
      <c r="BL1617" s="154"/>
      <c r="BM1617" s="154"/>
      <c r="BN1617" s="154"/>
      <c r="BO1617" s="154"/>
      <c r="BP1617" s="154"/>
      <c r="BQ1617" s="154"/>
      <c r="BR1617" s="154"/>
      <c r="BS1617" s="154"/>
      <c r="BT1617" s="154"/>
      <c r="BU1617" s="154"/>
      <c r="BV1617" s="154"/>
    </row>
    <row r="1618" spans="1:74" x14ac:dyDescent="0.25">
      <c r="A1618" s="154"/>
      <c r="B1618" s="154"/>
      <c r="C1618" s="154"/>
      <c r="D1618" s="154"/>
      <c r="E1618" s="154"/>
      <c r="F1618" s="154"/>
      <c r="G1618" s="154"/>
      <c r="H1618" s="154"/>
      <c r="I1618" s="154"/>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AN1618" s="154"/>
      <c r="AO1618" s="154"/>
      <c r="AP1618" s="154"/>
      <c r="AQ1618" s="154"/>
      <c r="AR1618" s="154"/>
      <c r="AS1618" s="154"/>
      <c r="AT1618" s="154"/>
      <c r="AU1618" s="154"/>
      <c r="AV1618" s="154"/>
      <c r="AW1618" s="154"/>
      <c r="AX1618" s="154"/>
      <c r="AY1618" s="154"/>
      <c r="AZ1618" s="154"/>
      <c r="BA1618" s="154"/>
      <c r="BB1618" s="154"/>
      <c r="BC1618" s="154"/>
      <c r="BD1618" s="154"/>
      <c r="BE1618" s="154"/>
      <c r="BF1618" s="154"/>
      <c r="BG1618" s="154"/>
      <c r="BH1618" s="154"/>
      <c r="BI1618" s="154"/>
      <c r="BJ1618" s="154"/>
      <c r="BK1618" s="154"/>
      <c r="BL1618" s="154"/>
      <c r="BM1618" s="154"/>
      <c r="BN1618" s="154"/>
      <c r="BO1618" s="154"/>
      <c r="BP1618" s="154"/>
      <c r="BQ1618" s="154"/>
      <c r="BR1618" s="154"/>
      <c r="BS1618" s="154"/>
      <c r="BT1618" s="154"/>
      <c r="BU1618" s="154"/>
      <c r="BV1618" s="154"/>
    </row>
    <row r="1619" spans="1:74" x14ac:dyDescent="0.25">
      <c r="A1619" s="154"/>
      <c r="B1619" s="154"/>
      <c r="C1619" s="154"/>
      <c r="D1619" s="154"/>
      <c r="E1619" s="154"/>
      <c r="F1619" s="154"/>
      <c r="G1619" s="154"/>
      <c r="H1619" s="154"/>
      <c r="I1619" s="154"/>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AN1619" s="154"/>
      <c r="AO1619" s="154"/>
      <c r="AP1619" s="154"/>
      <c r="AQ1619" s="154"/>
      <c r="AR1619" s="154"/>
      <c r="AS1619" s="154"/>
      <c r="AT1619" s="154"/>
      <c r="AU1619" s="154"/>
      <c r="AV1619" s="154"/>
      <c r="AW1619" s="154"/>
      <c r="AX1619" s="154"/>
      <c r="AY1619" s="154"/>
      <c r="AZ1619" s="154"/>
      <c r="BA1619" s="154"/>
      <c r="BB1619" s="154"/>
      <c r="BC1619" s="154"/>
      <c r="BD1619" s="154"/>
      <c r="BE1619" s="154"/>
      <c r="BF1619" s="154"/>
      <c r="BG1619" s="154"/>
      <c r="BH1619" s="154"/>
      <c r="BI1619" s="154"/>
      <c r="BJ1619" s="154"/>
      <c r="BK1619" s="154"/>
      <c r="BL1619" s="154"/>
      <c r="BM1619" s="154"/>
      <c r="BN1619" s="154"/>
      <c r="BO1619" s="154"/>
      <c r="BP1619" s="154"/>
      <c r="BQ1619" s="154"/>
      <c r="BR1619" s="154"/>
      <c r="BS1619" s="154"/>
      <c r="BT1619" s="154"/>
      <c r="BU1619" s="154"/>
      <c r="BV1619" s="154"/>
    </row>
    <row r="1620" spans="1:74" x14ac:dyDescent="0.25">
      <c r="A1620" s="154"/>
      <c r="B1620" s="154"/>
      <c r="C1620" s="154"/>
      <c r="D1620" s="154"/>
      <c r="E1620" s="154"/>
      <c r="F1620" s="154"/>
      <c r="G1620" s="154"/>
      <c r="H1620" s="154"/>
      <c r="I1620" s="154"/>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AN1620" s="154"/>
      <c r="AO1620" s="154"/>
      <c r="AP1620" s="154"/>
      <c r="AQ1620" s="154"/>
      <c r="AR1620" s="154"/>
      <c r="AS1620" s="154"/>
      <c r="AT1620" s="154"/>
      <c r="AU1620" s="154"/>
      <c r="AV1620" s="154"/>
      <c r="AW1620" s="154"/>
      <c r="AX1620" s="154"/>
      <c r="AY1620" s="154"/>
      <c r="AZ1620" s="154"/>
      <c r="BA1620" s="154"/>
      <c r="BB1620" s="154"/>
      <c r="BC1620" s="154"/>
      <c r="BD1620" s="154"/>
      <c r="BE1620" s="154"/>
      <c r="BF1620" s="154"/>
      <c r="BG1620" s="154"/>
      <c r="BH1620" s="154"/>
      <c r="BI1620" s="154"/>
      <c r="BJ1620" s="154"/>
      <c r="BK1620" s="154"/>
      <c r="BL1620" s="154"/>
      <c r="BM1620" s="154"/>
      <c r="BN1620" s="154"/>
      <c r="BO1620" s="154"/>
      <c r="BP1620" s="154"/>
      <c r="BQ1620" s="154"/>
      <c r="BR1620" s="154"/>
      <c r="BS1620" s="154"/>
      <c r="BT1620" s="154"/>
      <c r="BU1620" s="154"/>
      <c r="BV1620" s="154"/>
    </row>
    <row r="1621" spans="1:74" x14ac:dyDescent="0.25">
      <c r="A1621" s="154"/>
      <c r="B1621" s="154"/>
      <c r="C1621" s="154"/>
      <c r="D1621" s="154"/>
      <c r="E1621" s="154"/>
      <c r="F1621" s="154"/>
      <c r="G1621" s="154"/>
      <c r="H1621" s="154"/>
      <c r="I1621" s="154"/>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AN1621" s="154"/>
      <c r="AO1621" s="154"/>
      <c r="AP1621" s="154"/>
      <c r="AQ1621" s="154"/>
      <c r="AR1621" s="154"/>
      <c r="AS1621" s="154"/>
      <c r="AT1621" s="154"/>
      <c r="AU1621" s="154"/>
      <c r="AV1621" s="154"/>
      <c r="AW1621" s="154"/>
      <c r="AX1621" s="154"/>
      <c r="AY1621" s="154"/>
      <c r="AZ1621" s="154"/>
      <c r="BA1621" s="154"/>
      <c r="BB1621" s="154"/>
      <c r="BC1621" s="154"/>
      <c r="BD1621" s="154"/>
      <c r="BE1621" s="154"/>
      <c r="BF1621" s="154"/>
      <c r="BG1621" s="154"/>
      <c r="BH1621" s="154"/>
      <c r="BI1621" s="154"/>
      <c r="BJ1621" s="154"/>
      <c r="BK1621" s="154"/>
      <c r="BL1621" s="154"/>
      <c r="BM1621" s="154"/>
      <c r="BN1621" s="154"/>
      <c r="BO1621" s="154"/>
      <c r="BP1621" s="154"/>
      <c r="BQ1621" s="154"/>
      <c r="BR1621" s="154"/>
      <c r="BS1621" s="154"/>
      <c r="BT1621" s="154"/>
      <c r="BU1621" s="154"/>
      <c r="BV1621" s="154"/>
    </row>
    <row r="1622" spans="1:74" x14ac:dyDescent="0.25">
      <c r="A1622" s="154"/>
      <c r="B1622" s="154"/>
      <c r="C1622" s="154"/>
      <c r="D1622" s="154"/>
      <c r="E1622" s="154"/>
      <c r="F1622" s="154"/>
      <c r="G1622" s="154"/>
      <c r="H1622" s="154"/>
      <c r="I1622" s="154"/>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AN1622" s="154"/>
      <c r="AO1622" s="154"/>
      <c r="AP1622" s="154"/>
      <c r="AQ1622" s="154"/>
      <c r="AR1622" s="154"/>
      <c r="AS1622" s="154"/>
      <c r="AT1622" s="154"/>
      <c r="AU1622" s="154"/>
      <c r="AV1622" s="154"/>
      <c r="AW1622" s="154"/>
      <c r="AX1622" s="154"/>
      <c r="AY1622" s="154"/>
      <c r="AZ1622" s="154"/>
      <c r="BA1622" s="154"/>
      <c r="BB1622" s="154"/>
      <c r="BC1622" s="154"/>
      <c r="BD1622" s="154"/>
      <c r="BE1622" s="154"/>
      <c r="BF1622" s="154"/>
      <c r="BG1622" s="154"/>
      <c r="BH1622" s="154"/>
      <c r="BI1622" s="154"/>
      <c r="BJ1622" s="154"/>
      <c r="BK1622" s="154"/>
      <c r="BL1622" s="154"/>
      <c r="BM1622" s="154"/>
      <c r="BN1622" s="154"/>
      <c r="BO1622" s="154"/>
      <c r="BP1622" s="154"/>
      <c r="BQ1622" s="154"/>
      <c r="BR1622" s="154"/>
      <c r="BS1622" s="154"/>
      <c r="BT1622" s="154"/>
      <c r="BU1622" s="154"/>
      <c r="BV1622" s="154"/>
    </row>
    <row r="1623" spans="1:74" x14ac:dyDescent="0.25">
      <c r="A1623" s="154"/>
      <c r="B1623" s="154"/>
      <c r="C1623" s="154"/>
      <c r="D1623" s="154"/>
      <c r="E1623" s="154"/>
      <c r="F1623" s="154"/>
      <c r="G1623" s="154"/>
      <c r="H1623" s="154"/>
      <c r="I1623" s="154"/>
      <c r="J1623" s="154"/>
      <c r="K1623" s="154"/>
      <c r="L1623" s="154"/>
      <c r="M1623" s="154"/>
      <c r="N1623" s="154"/>
      <c r="O1623" s="154"/>
      <c r="P1623" s="154"/>
      <c r="Q1623" s="154"/>
      <c r="R1623" s="154"/>
      <c r="S1623" s="154"/>
      <c r="T1623" s="154"/>
      <c r="U1623" s="154"/>
      <c r="V1623" s="154"/>
      <c r="W1623" s="154"/>
      <c r="X1623" s="154"/>
      <c r="Y1623" s="154"/>
      <c r="Z1623" s="154"/>
      <c r="AA1623" s="154"/>
      <c r="AB1623" s="154"/>
      <c r="AC1623" s="154"/>
      <c r="AD1623" s="154"/>
      <c r="AE1623" s="154"/>
      <c r="AF1623" s="154"/>
      <c r="AG1623" s="154"/>
      <c r="AH1623" s="154"/>
      <c r="AI1623" s="154"/>
      <c r="AJ1623" s="154"/>
      <c r="AK1623" s="154"/>
      <c r="AL1623" s="154"/>
      <c r="AM1623" s="154"/>
      <c r="AN1623" s="154"/>
      <c r="AO1623" s="154"/>
      <c r="AP1623" s="154"/>
      <c r="AQ1623" s="154"/>
      <c r="AR1623" s="154"/>
      <c r="AS1623" s="154"/>
      <c r="AT1623" s="154"/>
      <c r="AU1623" s="154"/>
      <c r="AV1623" s="154"/>
      <c r="AW1623" s="154"/>
      <c r="AX1623" s="154"/>
      <c r="AY1623" s="154"/>
      <c r="AZ1623" s="154"/>
      <c r="BA1623" s="154"/>
      <c r="BB1623" s="154"/>
      <c r="BC1623" s="154"/>
      <c r="BD1623" s="154"/>
      <c r="BE1623" s="154"/>
      <c r="BF1623" s="154"/>
      <c r="BG1623" s="154"/>
      <c r="BH1623" s="154"/>
      <c r="BI1623" s="154"/>
      <c r="BJ1623" s="154"/>
      <c r="BK1623" s="154"/>
      <c r="BL1623" s="154"/>
      <c r="BM1623" s="154"/>
      <c r="BN1623" s="154"/>
      <c r="BO1623" s="154"/>
      <c r="BP1623" s="154"/>
      <c r="BQ1623" s="154"/>
      <c r="BR1623" s="154"/>
      <c r="BS1623" s="154"/>
      <c r="BT1623" s="154"/>
      <c r="BU1623" s="154"/>
      <c r="BV1623" s="154"/>
    </row>
    <row r="1624" spans="1:74" x14ac:dyDescent="0.25">
      <c r="A1624" s="154"/>
      <c r="B1624" s="154"/>
      <c r="C1624" s="154"/>
      <c r="D1624" s="154"/>
      <c r="E1624" s="154"/>
      <c r="F1624" s="154"/>
      <c r="G1624" s="154"/>
      <c r="H1624" s="154"/>
      <c r="I1624" s="154"/>
      <c r="J1624" s="154"/>
      <c r="K1624" s="154"/>
      <c r="L1624" s="154"/>
      <c r="M1624" s="154"/>
      <c r="N1624" s="154"/>
      <c r="O1624" s="154"/>
      <c r="P1624" s="154"/>
      <c r="Q1624" s="154"/>
      <c r="R1624" s="154"/>
      <c r="S1624" s="154"/>
      <c r="T1624" s="154"/>
      <c r="U1624" s="154"/>
      <c r="V1624" s="154"/>
      <c r="W1624" s="154"/>
      <c r="X1624" s="154"/>
      <c r="Y1624" s="154"/>
      <c r="Z1624" s="154"/>
      <c r="AA1624" s="154"/>
      <c r="AB1624" s="154"/>
      <c r="AC1624" s="154"/>
      <c r="AD1624" s="154"/>
      <c r="AE1624" s="154"/>
      <c r="AF1624" s="154"/>
      <c r="AG1624" s="154"/>
      <c r="AH1624" s="154"/>
      <c r="AI1624" s="154"/>
      <c r="AJ1624" s="154"/>
      <c r="AK1624" s="154"/>
      <c r="AL1624" s="154"/>
      <c r="AM1624" s="154"/>
      <c r="AN1624" s="154"/>
      <c r="AO1624" s="154"/>
      <c r="AP1624" s="154"/>
      <c r="AQ1624" s="154"/>
      <c r="AR1624" s="154"/>
      <c r="AS1624" s="154"/>
      <c r="AT1624" s="154"/>
      <c r="AU1624" s="154"/>
      <c r="AV1624" s="154"/>
      <c r="AW1624" s="154"/>
      <c r="AX1624" s="154"/>
      <c r="AY1624" s="154"/>
      <c r="AZ1624" s="154"/>
      <c r="BA1624" s="154"/>
      <c r="BB1624" s="154"/>
      <c r="BC1624" s="154"/>
      <c r="BD1624" s="154"/>
      <c r="BE1624" s="154"/>
      <c r="BF1624" s="154"/>
      <c r="BG1624" s="154"/>
      <c r="BH1624" s="154"/>
      <c r="BI1624" s="154"/>
      <c r="BJ1624" s="154"/>
      <c r="BK1624" s="154"/>
      <c r="BL1624" s="154"/>
      <c r="BM1624" s="154"/>
      <c r="BN1624" s="154"/>
      <c r="BO1624" s="154"/>
      <c r="BP1624" s="154"/>
      <c r="BQ1624" s="154"/>
      <c r="BR1624" s="154"/>
      <c r="BS1624" s="154"/>
      <c r="BT1624" s="154"/>
      <c r="BU1624" s="154"/>
      <c r="BV1624" s="154"/>
    </row>
    <row r="1625" spans="1:74" x14ac:dyDescent="0.25">
      <c r="A1625" s="154"/>
      <c r="B1625" s="154"/>
      <c r="C1625" s="154"/>
      <c r="D1625" s="154"/>
      <c r="E1625" s="154"/>
      <c r="F1625" s="154"/>
      <c r="G1625" s="154"/>
      <c r="H1625" s="154"/>
      <c r="I1625" s="154"/>
      <c r="J1625" s="154"/>
      <c r="K1625" s="154"/>
      <c r="L1625" s="154"/>
      <c r="M1625" s="154"/>
      <c r="N1625" s="154"/>
      <c r="O1625" s="154"/>
      <c r="P1625" s="154"/>
      <c r="Q1625" s="154"/>
      <c r="R1625" s="154"/>
      <c r="S1625" s="154"/>
      <c r="T1625" s="154"/>
      <c r="U1625" s="154"/>
      <c r="V1625" s="154"/>
      <c r="W1625" s="154"/>
      <c r="X1625" s="154"/>
      <c r="Y1625" s="154"/>
      <c r="Z1625" s="154"/>
      <c r="AA1625" s="154"/>
      <c r="AB1625" s="154"/>
      <c r="AC1625" s="154"/>
      <c r="AD1625" s="154"/>
      <c r="AE1625" s="154"/>
      <c r="AF1625" s="154"/>
      <c r="AG1625" s="154"/>
      <c r="AH1625" s="154"/>
      <c r="AI1625" s="154"/>
      <c r="AJ1625" s="154"/>
      <c r="AK1625" s="154"/>
      <c r="AL1625" s="154"/>
      <c r="AM1625" s="154"/>
      <c r="AN1625" s="154"/>
      <c r="AO1625" s="154"/>
      <c r="AP1625" s="154"/>
      <c r="AQ1625" s="154"/>
      <c r="AR1625" s="154"/>
      <c r="AS1625" s="154"/>
      <c r="AT1625" s="154"/>
      <c r="AU1625" s="154"/>
      <c r="AV1625" s="154"/>
      <c r="AW1625" s="154"/>
      <c r="AX1625" s="154"/>
      <c r="AY1625" s="154"/>
      <c r="AZ1625" s="154"/>
      <c r="BA1625" s="154"/>
      <c r="BB1625" s="154"/>
      <c r="BC1625" s="154"/>
      <c r="BD1625" s="154"/>
      <c r="BE1625" s="154"/>
      <c r="BF1625" s="154"/>
      <c r="BG1625" s="154"/>
      <c r="BH1625" s="154"/>
      <c r="BI1625" s="154"/>
      <c r="BJ1625" s="154"/>
      <c r="BK1625" s="154"/>
      <c r="BL1625" s="154"/>
      <c r="BM1625" s="154"/>
      <c r="BN1625" s="154"/>
      <c r="BO1625" s="154"/>
      <c r="BP1625" s="154"/>
      <c r="BQ1625" s="154"/>
      <c r="BR1625" s="154"/>
      <c r="BS1625" s="154"/>
      <c r="BT1625" s="154"/>
      <c r="BU1625" s="154"/>
      <c r="BV1625" s="154"/>
    </row>
    <row r="1626" spans="1:74" x14ac:dyDescent="0.25">
      <c r="A1626" s="154"/>
      <c r="B1626" s="154"/>
      <c r="C1626" s="154"/>
      <c r="D1626" s="154"/>
      <c r="E1626" s="154"/>
      <c r="F1626" s="154"/>
      <c r="G1626" s="154"/>
      <c r="H1626" s="154"/>
      <c r="I1626" s="154"/>
      <c r="J1626" s="154"/>
      <c r="K1626" s="154"/>
      <c r="L1626" s="154"/>
      <c r="M1626" s="154"/>
      <c r="N1626" s="154"/>
      <c r="O1626" s="154"/>
      <c r="P1626" s="154"/>
      <c r="Q1626" s="154"/>
      <c r="R1626" s="154"/>
      <c r="S1626" s="154"/>
      <c r="T1626" s="154"/>
      <c r="U1626" s="154"/>
      <c r="V1626" s="154"/>
      <c r="W1626" s="154"/>
      <c r="X1626" s="154"/>
      <c r="Y1626" s="154"/>
      <c r="Z1626" s="154"/>
      <c r="AA1626" s="154"/>
      <c r="AB1626" s="154"/>
      <c r="AC1626" s="154"/>
      <c r="AD1626" s="154"/>
      <c r="AE1626" s="154"/>
      <c r="AF1626" s="154"/>
      <c r="AG1626" s="154"/>
      <c r="AH1626" s="154"/>
      <c r="AI1626" s="154"/>
      <c r="AJ1626" s="154"/>
      <c r="AK1626" s="154"/>
      <c r="AL1626" s="154"/>
      <c r="AM1626" s="154"/>
      <c r="AN1626" s="154"/>
      <c r="AO1626" s="154"/>
      <c r="AP1626" s="154"/>
      <c r="AQ1626" s="154"/>
      <c r="AR1626" s="154"/>
      <c r="AS1626" s="154"/>
      <c r="AT1626" s="154"/>
      <c r="AU1626" s="154"/>
      <c r="AV1626" s="154"/>
      <c r="AW1626" s="154"/>
      <c r="AX1626" s="154"/>
      <c r="AY1626" s="154"/>
      <c r="AZ1626" s="154"/>
      <c r="BA1626" s="154"/>
      <c r="BB1626" s="154"/>
      <c r="BC1626" s="154"/>
      <c r="BD1626" s="154"/>
      <c r="BE1626" s="154"/>
      <c r="BF1626" s="154"/>
      <c r="BG1626" s="154"/>
      <c r="BH1626" s="154"/>
      <c r="BI1626" s="154"/>
      <c r="BJ1626" s="154"/>
      <c r="BK1626" s="154"/>
      <c r="BL1626" s="154"/>
      <c r="BM1626" s="154"/>
      <c r="BN1626" s="154"/>
      <c r="BO1626" s="154"/>
      <c r="BP1626" s="154"/>
      <c r="BQ1626" s="154"/>
      <c r="BR1626" s="154"/>
      <c r="BS1626" s="154"/>
      <c r="BT1626" s="154"/>
      <c r="BU1626" s="154"/>
      <c r="BV1626" s="154"/>
    </row>
    <row r="1627" spans="1:74" x14ac:dyDescent="0.25">
      <c r="A1627" s="154"/>
      <c r="B1627" s="154"/>
      <c r="C1627" s="154"/>
      <c r="D1627" s="154"/>
      <c r="E1627" s="154"/>
      <c r="F1627" s="154"/>
      <c r="G1627" s="154"/>
      <c r="H1627" s="154"/>
      <c r="I1627" s="154"/>
      <c r="J1627" s="154"/>
      <c r="K1627" s="154"/>
      <c r="L1627" s="154"/>
      <c r="M1627" s="154"/>
      <c r="N1627" s="154"/>
      <c r="O1627" s="154"/>
      <c r="P1627" s="154"/>
      <c r="Q1627" s="154"/>
      <c r="R1627" s="154"/>
      <c r="S1627" s="154"/>
      <c r="T1627" s="154"/>
      <c r="U1627" s="154"/>
      <c r="V1627" s="154"/>
      <c r="W1627" s="154"/>
      <c r="X1627" s="154"/>
      <c r="Y1627" s="154"/>
      <c r="Z1627" s="154"/>
      <c r="AA1627" s="154"/>
      <c r="AB1627" s="154"/>
      <c r="AC1627" s="154"/>
      <c r="AD1627" s="154"/>
      <c r="AE1627" s="154"/>
      <c r="AF1627" s="154"/>
      <c r="AG1627" s="154"/>
      <c r="AH1627" s="154"/>
      <c r="AI1627" s="154"/>
      <c r="AJ1627" s="154"/>
      <c r="AK1627" s="154"/>
      <c r="AL1627" s="154"/>
      <c r="AM1627" s="154"/>
      <c r="AN1627" s="154"/>
      <c r="AO1627" s="154"/>
      <c r="AP1627" s="154"/>
      <c r="AQ1627" s="154"/>
      <c r="AR1627" s="154"/>
      <c r="AS1627" s="154"/>
      <c r="AT1627" s="154"/>
      <c r="AU1627" s="154"/>
      <c r="AV1627" s="154"/>
      <c r="AW1627" s="154"/>
      <c r="AX1627" s="154"/>
      <c r="AY1627" s="154"/>
      <c r="AZ1627" s="154"/>
      <c r="BA1627" s="154"/>
      <c r="BB1627" s="154"/>
      <c r="BC1627" s="154"/>
      <c r="BD1627" s="154"/>
      <c r="BE1627" s="154"/>
      <c r="BF1627" s="154"/>
      <c r="BG1627" s="154"/>
      <c r="BH1627" s="154"/>
      <c r="BI1627" s="154"/>
      <c r="BJ1627" s="154"/>
      <c r="BK1627" s="154"/>
      <c r="BL1627" s="154"/>
      <c r="BM1627" s="154"/>
      <c r="BN1627" s="154"/>
      <c r="BO1627" s="154"/>
      <c r="BP1627" s="154"/>
      <c r="BQ1627" s="154"/>
      <c r="BR1627" s="154"/>
      <c r="BS1627" s="154"/>
      <c r="BT1627" s="154"/>
      <c r="BU1627" s="154"/>
      <c r="BV1627" s="154"/>
    </row>
    <row r="1628" spans="1:74" x14ac:dyDescent="0.25">
      <c r="A1628" s="154"/>
      <c r="B1628" s="154"/>
      <c r="C1628" s="154"/>
      <c r="D1628" s="154"/>
      <c r="E1628" s="154"/>
      <c r="F1628" s="154"/>
      <c r="G1628" s="154"/>
      <c r="H1628" s="154"/>
      <c r="I1628" s="154"/>
      <c r="J1628" s="154"/>
      <c r="K1628" s="154"/>
      <c r="L1628" s="154"/>
      <c r="M1628" s="154"/>
      <c r="N1628" s="154"/>
      <c r="O1628" s="154"/>
      <c r="P1628" s="154"/>
      <c r="Q1628" s="154"/>
      <c r="R1628" s="154"/>
      <c r="S1628" s="154"/>
      <c r="T1628" s="154"/>
      <c r="U1628" s="154"/>
      <c r="V1628" s="154"/>
      <c r="W1628" s="154"/>
      <c r="X1628" s="154"/>
      <c r="Y1628" s="154"/>
      <c r="Z1628" s="154"/>
      <c r="AA1628" s="154"/>
      <c r="AB1628" s="154"/>
      <c r="AC1628" s="154"/>
      <c r="AD1628" s="154"/>
      <c r="AE1628" s="154"/>
      <c r="AF1628" s="154"/>
      <c r="AG1628" s="154"/>
      <c r="AH1628" s="154"/>
      <c r="AI1628" s="154"/>
      <c r="AJ1628" s="154"/>
      <c r="AK1628" s="154"/>
      <c r="AL1628" s="154"/>
      <c r="AM1628" s="154"/>
      <c r="AN1628" s="154"/>
      <c r="AO1628" s="154"/>
      <c r="AP1628" s="154"/>
      <c r="AQ1628" s="154"/>
      <c r="AR1628" s="154"/>
      <c r="AS1628" s="154"/>
      <c r="AT1628" s="154"/>
      <c r="AU1628" s="154"/>
      <c r="AV1628" s="154"/>
      <c r="AW1628" s="154"/>
      <c r="AX1628" s="154"/>
      <c r="AY1628" s="154"/>
      <c r="AZ1628" s="154"/>
      <c r="BA1628" s="154"/>
      <c r="BB1628" s="154"/>
      <c r="BC1628" s="154"/>
      <c r="BD1628" s="154"/>
      <c r="BE1628" s="154"/>
      <c r="BF1628" s="154"/>
      <c r="BG1628" s="154"/>
      <c r="BH1628" s="154"/>
      <c r="BI1628" s="154"/>
      <c r="BJ1628" s="154"/>
      <c r="BK1628" s="154"/>
      <c r="BL1628" s="154"/>
      <c r="BM1628" s="154"/>
      <c r="BN1628" s="154"/>
      <c r="BO1628" s="154"/>
      <c r="BP1628" s="154"/>
      <c r="BQ1628" s="154"/>
      <c r="BR1628" s="154"/>
      <c r="BS1628" s="154"/>
      <c r="BT1628" s="154"/>
      <c r="BU1628" s="154"/>
      <c r="BV1628" s="154"/>
    </row>
    <row r="1629" spans="1:74" x14ac:dyDescent="0.25">
      <c r="A1629" s="154"/>
      <c r="B1629" s="154"/>
      <c r="C1629" s="154"/>
      <c r="D1629" s="154"/>
      <c r="E1629" s="154"/>
      <c r="F1629" s="154"/>
      <c r="G1629" s="154"/>
      <c r="H1629" s="154"/>
      <c r="I1629" s="154"/>
      <c r="J1629" s="154"/>
      <c r="K1629" s="154"/>
      <c r="L1629" s="154"/>
      <c r="M1629" s="154"/>
      <c r="N1629" s="154"/>
      <c r="O1629" s="154"/>
      <c r="P1629" s="154"/>
      <c r="Q1629" s="154"/>
      <c r="R1629" s="154"/>
      <c r="S1629" s="154"/>
      <c r="T1629" s="154"/>
      <c r="U1629" s="154"/>
      <c r="V1629" s="154"/>
      <c r="W1629" s="154"/>
      <c r="X1629" s="154"/>
      <c r="Y1629" s="154"/>
      <c r="Z1629" s="154"/>
      <c r="AA1629" s="154"/>
      <c r="AB1629" s="154"/>
      <c r="AC1629" s="154"/>
      <c r="AD1629" s="154"/>
      <c r="AE1629" s="154"/>
      <c r="AF1629" s="154"/>
      <c r="AG1629" s="154"/>
      <c r="AH1629" s="154"/>
      <c r="AI1629" s="154"/>
      <c r="AJ1629" s="154"/>
      <c r="AK1629" s="154"/>
      <c r="AL1629" s="154"/>
      <c r="AM1629" s="154"/>
      <c r="AN1629" s="154"/>
      <c r="AO1629" s="154"/>
      <c r="AP1629" s="154"/>
      <c r="AQ1629" s="154"/>
      <c r="AR1629" s="154"/>
      <c r="AS1629" s="154"/>
      <c r="AT1629" s="154"/>
      <c r="AU1629" s="154"/>
      <c r="AV1629" s="154"/>
      <c r="AW1629" s="154"/>
      <c r="AX1629" s="154"/>
      <c r="AY1629" s="154"/>
      <c r="AZ1629" s="154"/>
      <c r="BA1629" s="154"/>
      <c r="BB1629" s="154"/>
      <c r="BC1629" s="154"/>
      <c r="BD1629" s="154"/>
      <c r="BE1629" s="154"/>
      <c r="BF1629" s="154"/>
      <c r="BG1629" s="154"/>
      <c r="BH1629" s="154"/>
      <c r="BI1629" s="154"/>
      <c r="BJ1629" s="154"/>
      <c r="BK1629" s="154"/>
      <c r="BL1629" s="154"/>
      <c r="BM1629" s="154"/>
      <c r="BN1629" s="154"/>
      <c r="BO1629" s="154"/>
      <c r="BP1629" s="154"/>
      <c r="BQ1629" s="154"/>
      <c r="BR1629" s="154"/>
      <c r="BS1629" s="154"/>
      <c r="BT1629" s="154"/>
      <c r="BU1629" s="154"/>
      <c r="BV1629" s="154"/>
    </row>
    <row r="1630" spans="1:74" x14ac:dyDescent="0.25">
      <c r="A1630" s="154"/>
      <c r="B1630" s="154"/>
      <c r="C1630" s="154"/>
      <c r="D1630" s="154"/>
      <c r="E1630" s="154"/>
      <c r="F1630" s="154"/>
      <c r="G1630" s="154"/>
      <c r="H1630" s="154"/>
      <c r="I1630" s="154"/>
      <c r="J1630" s="154"/>
      <c r="K1630" s="154"/>
      <c r="L1630" s="154"/>
      <c r="M1630" s="154"/>
      <c r="N1630" s="154"/>
      <c r="O1630" s="154"/>
      <c r="P1630" s="154"/>
      <c r="Q1630" s="154"/>
      <c r="R1630" s="154"/>
      <c r="S1630" s="154"/>
      <c r="T1630" s="154"/>
      <c r="U1630" s="154"/>
      <c r="V1630" s="154"/>
      <c r="W1630" s="154"/>
      <c r="X1630" s="154"/>
      <c r="Y1630" s="154"/>
      <c r="Z1630" s="154"/>
      <c r="AA1630" s="154"/>
      <c r="AB1630" s="154"/>
      <c r="AC1630" s="154"/>
      <c r="AD1630" s="154"/>
      <c r="AE1630" s="154"/>
      <c r="AF1630" s="154"/>
      <c r="AG1630" s="154"/>
      <c r="AH1630" s="154"/>
      <c r="AI1630" s="154"/>
      <c r="AJ1630" s="154"/>
      <c r="AK1630" s="154"/>
      <c r="AL1630" s="154"/>
      <c r="AM1630" s="154"/>
      <c r="AN1630" s="154"/>
      <c r="AO1630" s="154"/>
      <c r="AP1630" s="154"/>
      <c r="AQ1630" s="154"/>
      <c r="AR1630" s="154"/>
      <c r="AS1630" s="154"/>
      <c r="AT1630" s="154"/>
      <c r="AU1630" s="154"/>
      <c r="AV1630" s="154"/>
      <c r="AW1630" s="154"/>
      <c r="AX1630" s="154"/>
      <c r="AY1630" s="154"/>
      <c r="AZ1630" s="154"/>
      <c r="BA1630" s="154"/>
      <c r="BB1630" s="154"/>
      <c r="BC1630" s="154"/>
      <c r="BD1630" s="154"/>
      <c r="BE1630" s="154"/>
      <c r="BF1630" s="154"/>
      <c r="BG1630" s="154"/>
      <c r="BH1630" s="154"/>
      <c r="BI1630" s="154"/>
      <c r="BJ1630" s="154"/>
      <c r="BK1630" s="154"/>
      <c r="BL1630" s="154"/>
      <c r="BM1630" s="154"/>
      <c r="BN1630" s="154"/>
      <c r="BO1630" s="154"/>
      <c r="BP1630" s="154"/>
      <c r="BQ1630" s="154"/>
      <c r="BR1630" s="154"/>
      <c r="BS1630" s="154"/>
      <c r="BT1630" s="154"/>
      <c r="BU1630" s="154"/>
      <c r="BV1630" s="154"/>
    </row>
    <row r="1631" spans="1:74" x14ac:dyDescent="0.25">
      <c r="A1631" s="154"/>
      <c r="B1631" s="154"/>
      <c r="C1631" s="154"/>
      <c r="D1631" s="154"/>
      <c r="E1631" s="154"/>
      <c r="F1631" s="154"/>
      <c r="G1631" s="154"/>
      <c r="H1631" s="154"/>
      <c r="I1631" s="154"/>
      <c r="J1631" s="154"/>
      <c r="K1631" s="154"/>
      <c r="L1631" s="154"/>
      <c r="M1631" s="154"/>
      <c r="N1631" s="154"/>
      <c r="O1631" s="154"/>
      <c r="P1631" s="154"/>
      <c r="Q1631" s="154"/>
      <c r="R1631" s="154"/>
      <c r="S1631" s="154"/>
      <c r="T1631" s="154"/>
      <c r="U1631" s="154"/>
      <c r="V1631" s="154"/>
      <c r="W1631" s="154"/>
      <c r="X1631" s="154"/>
      <c r="Y1631" s="154"/>
      <c r="Z1631" s="154"/>
      <c r="AA1631" s="154"/>
      <c r="AB1631" s="154"/>
      <c r="AC1631" s="154"/>
      <c r="AD1631" s="154"/>
      <c r="AE1631" s="154"/>
      <c r="AF1631" s="154"/>
      <c r="AG1631" s="154"/>
      <c r="AH1631" s="154"/>
      <c r="AI1631" s="154"/>
      <c r="AJ1631" s="154"/>
      <c r="AK1631" s="154"/>
      <c r="AL1631" s="154"/>
      <c r="AM1631" s="154"/>
      <c r="AN1631" s="154"/>
      <c r="AO1631" s="154"/>
      <c r="AP1631" s="154"/>
      <c r="AQ1631" s="154"/>
      <c r="AR1631" s="154"/>
      <c r="AS1631" s="154"/>
      <c r="AT1631" s="154"/>
      <c r="AU1631" s="154"/>
      <c r="AV1631" s="154"/>
      <c r="AW1631" s="154"/>
      <c r="AX1631" s="154"/>
      <c r="AY1631" s="154"/>
      <c r="AZ1631" s="154"/>
      <c r="BA1631" s="154"/>
      <c r="BB1631" s="154"/>
      <c r="BC1631" s="154"/>
      <c r="BD1631" s="154"/>
      <c r="BE1631" s="154"/>
      <c r="BF1631" s="154"/>
      <c r="BG1631" s="154"/>
      <c r="BH1631" s="154"/>
      <c r="BI1631" s="154"/>
      <c r="BJ1631" s="154"/>
      <c r="BK1631" s="154"/>
      <c r="BL1631" s="154"/>
      <c r="BM1631" s="154"/>
      <c r="BN1631" s="154"/>
      <c r="BO1631" s="154"/>
      <c r="BP1631" s="154"/>
      <c r="BQ1631" s="154"/>
      <c r="BR1631" s="154"/>
      <c r="BS1631" s="154"/>
      <c r="BT1631" s="154"/>
      <c r="BU1631" s="154"/>
      <c r="BV1631" s="154"/>
    </row>
    <row r="1632" spans="1:74" x14ac:dyDescent="0.25">
      <c r="A1632" s="154"/>
      <c r="B1632" s="154"/>
      <c r="C1632" s="154"/>
      <c r="D1632" s="154"/>
      <c r="E1632" s="154"/>
      <c r="F1632" s="154"/>
      <c r="G1632" s="154"/>
      <c r="H1632" s="154"/>
      <c r="I1632" s="154"/>
      <c r="J1632" s="154"/>
      <c r="K1632" s="154"/>
      <c r="L1632" s="154"/>
      <c r="M1632" s="154"/>
      <c r="N1632" s="154"/>
      <c r="O1632" s="154"/>
      <c r="P1632" s="154"/>
      <c r="Q1632" s="154"/>
      <c r="R1632" s="154"/>
      <c r="S1632" s="154"/>
      <c r="T1632" s="154"/>
      <c r="U1632" s="154"/>
      <c r="V1632" s="154"/>
      <c r="W1632" s="154"/>
      <c r="X1632" s="154"/>
      <c r="Y1632" s="154"/>
      <c r="Z1632" s="154"/>
      <c r="AA1632" s="154"/>
      <c r="AB1632" s="154"/>
      <c r="AC1632" s="154"/>
      <c r="AD1632" s="154"/>
      <c r="AE1632" s="154"/>
      <c r="AF1632" s="154"/>
      <c r="AG1632" s="154"/>
      <c r="AH1632" s="154"/>
      <c r="AI1632" s="154"/>
      <c r="AJ1632" s="154"/>
      <c r="AK1632" s="154"/>
      <c r="AL1632" s="154"/>
      <c r="AM1632" s="154"/>
      <c r="AN1632" s="154"/>
      <c r="AO1632" s="154"/>
      <c r="AP1632" s="154"/>
      <c r="AQ1632" s="154"/>
      <c r="AR1632" s="154"/>
      <c r="AS1632" s="154"/>
      <c r="AT1632" s="154"/>
      <c r="AU1632" s="154"/>
      <c r="AV1632" s="154"/>
      <c r="AW1632" s="154"/>
      <c r="AX1632" s="154"/>
      <c r="AY1632" s="154"/>
      <c r="AZ1632" s="154"/>
      <c r="BA1632" s="154"/>
      <c r="BB1632" s="154"/>
      <c r="BC1632" s="154"/>
      <c r="BD1632" s="154"/>
      <c r="BE1632" s="154"/>
      <c r="BF1632" s="154"/>
      <c r="BG1632" s="154"/>
      <c r="BH1632" s="154"/>
      <c r="BI1632" s="154"/>
      <c r="BJ1632" s="154"/>
      <c r="BK1632" s="154"/>
      <c r="BL1632" s="154"/>
      <c r="BM1632" s="154"/>
      <c r="BN1632" s="154"/>
      <c r="BO1632" s="154"/>
      <c r="BP1632" s="154"/>
      <c r="BQ1632" s="154"/>
      <c r="BR1632" s="154"/>
      <c r="BS1632" s="154"/>
      <c r="BT1632" s="154"/>
      <c r="BU1632" s="154"/>
      <c r="BV1632" s="154"/>
    </row>
    <row r="1633" spans="1:74" x14ac:dyDescent="0.25">
      <c r="A1633" s="154"/>
      <c r="B1633" s="154"/>
      <c r="C1633" s="154"/>
      <c r="D1633" s="154"/>
      <c r="E1633" s="154"/>
      <c r="F1633" s="154"/>
      <c r="G1633" s="154"/>
      <c r="H1633" s="154"/>
      <c r="I1633" s="154"/>
      <c r="J1633" s="154"/>
      <c r="K1633" s="154"/>
      <c r="L1633" s="154"/>
      <c r="M1633" s="154"/>
      <c r="N1633" s="154"/>
      <c r="O1633" s="154"/>
      <c r="P1633" s="154"/>
      <c r="Q1633" s="154"/>
      <c r="R1633" s="154"/>
      <c r="S1633" s="154"/>
      <c r="T1633" s="154"/>
      <c r="U1633" s="154"/>
      <c r="V1633" s="154"/>
      <c r="W1633" s="154"/>
      <c r="X1633" s="154"/>
      <c r="Y1633" s="154"/>
      <c r="Z1633" s="154"/>
      <c r="AA1633" s="154"/>
      <c r="AB1633" s="154"/>
      <c r="AC1633" s="154"/>
      <c r="AD1633" s="154"/>
      <c r="AE1633" s="154"/>
      <c r="AF1633" s="154"/>
      <c r="AG1633" s="154"/>
      <c r="AH1633" s="154"/>
      <c r="AI1633" s="154"/>
      <c r="AJ1633" s="154"/>
      <c r="AK1633" s="154"/>
      <c r="AL1633" s="154"/>
      <c r="AM1633" s="154"/>
      <c r="AN1633" s="154"/>
      <c r="AO1633" s="154"/>
      <c r="AP1633" s="154"/>
      <c r="AQ1633" s="154"/>
      <c r="AR1633" s="154"/>
      <c r="AS1633" s="154"/>
      <c r="AT1633" s="154"/>
      <c r="AU1633" s="154"/>
      <c r="AV1633" s="154"/>
      <c r="AW1633" s="154"/>
      <c r="AX1633" s="154"/>
      <c r="AY1633" s="154"/>
      <c r="AZ1633" s="154"/>
      <c r="BA1633" s="154"/>
      <c r="BB1633" s="154"/>
      <c r="BC1633" s="154"/>
      <c r="BD1633" s="154"/>
      <c r="BE1633" s="154"/>
      <c r="BF1633" s="154"/>
      <c r="BG1633" s="154"/>
      <c r="BH1633" s="154"/>
      <c r="BI1633" s="154"/>
      <c r="BJ1633" s="154"/>
      <c r="BK1633" s="154"/>
      <c r="BL1633" s="154"/>
      <c r="BM1633" s="154"/>
      <c r="BN1633" s="154"/>
      <c r="BO1633" s="154"/>
      <c r="BP1633" s="154"/>
      <c r="BQ1633" s="154"/>
      <c r="BR1633" s="154"/>
      <c r="BS1633" s="154"/>
      <c r="BT1633" s="154"/>
      <c r="BU1633" s="154"/>
      <c r="BV1633" s="154"/>
    </row>
    <row r="1634" spans="1:74" x14ac:dyDescent="0.25">
      <c r="A1634" s="154"/>
      <c r="B1634" s="154"/>
      <c r="C1634" s="154"/>
      <c r="D1634" s="154"/>
      <c r="E1634" s="154"/>
      <c r="F1634" s="154"/>
      <c r="G1634" s="154"/>
      <c r="H1634" s="154"/>
      <c r="I1634" s="154"/>
      <c r="J1634" s="154"/>
      <c r="K1634" s="154"/>
      <c r="L1634" s="154"/>
      <c r="M1634" s="154"/>
      <c r="N1634" s="154"/>
      <c r="O1634" s="154"/>
      <c r="P1634" s="154"/>
      <c r="Q1634" s="154"/>
      <c r="R1634" s="154"/>
      <c r="S1634" s="154"/>
      <c r="T1634" s="154"/>
      <c r="U1634" s="154"/>
      <c r="V1634" s="154"/>
      <c r="W1634" s="154"/>
      <c r="X1634" s="154"/>
      <c r="Y1634" s="154"/>
      <c r="Z1634" s="154"/>
      <c r="AA1634" s="154"/>
      <c r="AB1634" s="154"/>
      <c r="AC1634" s="154"/>
      <c r="AD1634" s="154"/>
      <c r="AE1634" s="154"/>
      <c r="AF1634" s="154"/>
      <c r="AG1634" s="154"/>
      <c r="AH1634" s="154"/>
      <c r="AI1634" s="154"/>
      <c r="AJ1634" s="154"/>
      <c r="AK1634" s="154"/>
      <c r="AL1634" s="154"/>
      <c r="AM1634" s="154"/>
      <c r="AN1634" s="154"/>
      <c r="AO1634" s="154"/>
      <c r="AP1634" s="154"/>
      <c r="AQ1634" s="154"/>
      <c r="AR1634" s="154"/>
      <c r="AS1634" s="154"/>
      <c r="AT1634" s="154"/>
      <c r="AU1634" s="154"/>
      <c r="AV1634" s="154"/>
      <c r="AW1634" s="154"/>
      <c r="AX1634" s="154"/>
      <c r="AY1634" s="154"/>
      <c r="AZ1634" s="154"/>
      <c r="BA1634" s="154"/>
      <c r="BB1634" s="154"/>
      <c r="BC1634" s="154"/>
      <c r="BD1634" s="154"/>
      <c r="BE1634" s="154"/>
      <c r="BF1634" s="154"/>
      <c r="BG1634" s="154"/>
      <c r="BH1634" s="154"/>
      <c r="BI1634" s="154"/>
      <c r="BJ1634" s="154"/>
      <c r="BK1634" s="154"/>
      <c r="BL1634" s="154"/>
      <c r="BM1634" s="154"/>
      <c r="BN1634" s="154"/>
      <c r="BO1634" s="154"/>
      <c r="BP1634" s="154"/>
      <c r="BQ1634" s="154"/>
      <c r="BR1634" s="154"/>
      <c r="BS1634" s="154"/>
      <c r="BT1634" s="154"/>
      <c r="BU1634" s="154"/>
      <c r="BV1634" s="154"/>
    </row>
    <row r="1635" spans="1:74" x14ac:dyDescent="0.25">
      <c r="A1635" s="154"/>
      <c r="B1635" s="154"/>
      <c r="C1635" s="154"/>
      <c r="D1635" s="154"/>
      <c r="E1635" s="154"/>
      <c r="F1635" s="154"/>
      <c r="G1635" s="154"/>
      <c r="H1635" s="154"/>
      <c r="I1635" s="154"/>
      <c r="J1635" s="154"/>
      <c r="K1635" s="154"/>
      <c r="L1635" s="154"/>
      <c r="M1635" s="154"/>
      <c r="N1635" s="154"/>
      <c r="O1635" s="154"/>
      <c r="P1635" s="154"/>
      <c r="Q1635" s="154"/>
      <c r="R1635" s="154"/>
      <c r="S1635" s="154"/>
      <c r="T1635" s="154"/>
      <c r="U1635" s="154"/>
      <c r="V1635" s="154"/>
      <c r="W1635" s="154"/>
      <c r="X1635" s="154"/>
      <c r="Y1635" s="154"/>
      <c r="Z1635" s="154"/>
      <c r="AA1635" s="154"/>
      <c r="AB1635" s="154"/>
      <c r="AC1635" s="154"/>
      <c r="AD1635" s="154"/>
      <c r="AE1635" s="154"/>
      <c r="AF1635" s="154"/>
      <c r="AG1635" s="154"/>
      <c r="AH1635" s="154"/>
      <c r="AI1635" s="154"/>
      <c r="AJ1635" s="154"/>
      <c r="AK1635" s="154"/>
      <c r="AL1635" s="154"/>
      <c r="AM1635" s="154"/>
      <c r="AN1635" s="154"/>
      <c r="AO1635" s="154"/>
      <c r="AP1635" s="154"/>
      <c r="AQ1635" s="154"/>
      <c r="AR1635" s="154"/>
      <c r="AS1635" s="154"/>
      <c r="AT1635" s="154"/>
      <c r="AU1635" s="154"/>
      <c r="AV1635" s="154"/>
      <c r="AW1635" s="154"/>
      <c r="AX1635" s="154"/>
      <c r="AY1635" s="154"/>
      <c r="AZ1635" s="154"/>
      <c r="BA1635" s="154"/>
      <c r="BB1635" s="154"/>
      <c r="BC1635" s="154"/>
      <c r="BD1635" s="154"/>
      <c r="BE1635" s="154"/>
      <c r="BF1635" s="154"/>
      <c r="BG1635" s="154"/>
      <c r="BH1635" s="154"/>
      <c r="BI1635" s="154"/>
      <c r="BJ1635" s="154"/>
      <c r="BK1635" s="154"/>
      <c r="BL1635" s="154"/>
      <c r="BM1635" s="154"/>
      <c r="BN1635" s="154"/>
      <c r="BO1635" s="154"/>
      <c r="BP1635" s="154"/>
      <c r="BQ1635" s="154"/>
      <c r="BR1635" s="154"/>
      <c r="BS1635" s="154"/>
      <c r="BT1635" s="154"/>
      <c r="BU1635" s="154"/>
      <c r="BV1635" s="154"/>
    </row>
    <row r="1636" spans="1:74" x14ac:dyDescent="0.25">
      <c r="A1636" s="154"/>
      <c r="B1636" s="154"/>
      <c r="C1636" s="154"/>
      <c r="D1636" s="154"/>
      <c r="E1636" s="154"/>
      <c r="F1636" s="154"/>
      <c r="G1636" s="154"/>
      <c r="H1636" s="154"/>
      <c r="I1636" s="154"/>
      <c r="J1636" s="154"/>
      <c r="K1636" s="154"/>
      <c r="L1636" s="154"/>
      <c r="M1636" s="154"/>
      <c r="N1636" s="154"/>
      <c r="O1636" s="154"/>
      <c r="P1636" s="154"/>
      <c r="Q1636" s="154"/>
      <c r="R1636" s="154"/>
      <c r="S1636" s="154"/>
      <c r="T1636" s="154"/>
      <c r="U1636" s="154"/>
      <c r="V1636" s="154"/>
      <c r="W1636" s="154"/>
      <c r="X1636" s="154"/>
      <c r="Y1636" s="154"/>
      <c r="Z1636" s="154"/>
      <c r="AA1636" s="154"/>
      <c r="AB1636" s="154"/>
      <c r="AC1636" s="154"/>
      <c r="AD1636" s="154"/>
      <c r="AE1636" s="154"/>
      <c r="AF1636" s="154"/>
      <c r="AG1636" s="154"/>
      <c r="AH1636" s="154"/>
      <c r="AI1636" s="154"/>
      <c r="AJ1636" s="154"/>
      <c r="AK1636" s="154"/>
      <c r="AL1636" s="154"/>
      <c r="AM1636" s="154"/>
      <c r="AN1636" s="154"/>
      <c r="AO1636" s="154"/>
      <c r="AP1636" s="154"/>
      <c r="AQ1636" s="154"/>
      <c r="AR1636" s="154"/>
      <c r="AS1636" s="154"/>
      <c r="AT1636" s="154"/>
      <c r="AU1636" s="154"/>
      <c r="AV1636" s="154"/>
      <c r="AW1636" s="154"/>
      <c r="AX1636" s="154"/>
      <c r="AY1636" s="154"/>
      <c r="AZ1636" s="154"/>
      <c r="BA1636" s="154"/>
      <c r="BB1636" s="154"/>
      <c r="BC1636" s="154"/>
      <c r="BD1636" s="154"/>
      <c r="BE1636" s="154"/>
      <c r="BF1636" s="154"/>
      <c r="BG1636" s="154"/>
      <c r="BH1636" s="154"/>
      <c r="BI1636" s="154"/>
      <c r="BJ1636" s="154"/>
      <c r="BK1636" s="154"/>
      <c r="BL1636" s="154"/>
      <c r="BM1636" s="154"/>
      <c r="BN1636" s="154"/>
      <c r="BO1636" s="154"/>
      <c r="BP1636" s="154"/>
      <c r="BQ1636" s="154"/>
      <c r="BR1636" s="154"/>
      <c r="BS1636" s="154"/>
      <c r="BT1636" s="154"/>
      <c r="BU1636" s="154"/>
      <c r="BV1636" s="154"/>
    </row>
    <row r="1637" spans="1:74" x14ac:dyDescent="0.25">
      <c r="A1637" s="154"/>
      <c r="B1637" s="154"/>
      <c r="C1637" s="154"/>
      <c r="D1637" s="154"/>
      <c r="E1637" s="154"/>
      <c r="F1637" s="154"/>
      <c r="G1637" s="154"/>
      <c r="H1637" s="154"/>
      <c r="I1637" s="154"/>
      <c r="J1637" s="154"/>
      <c r="K1637" s="154"/>
      <c r="L1637" s="154"/>
      <c r="M1637" s="154"/>
      <c r="N1637" s="154"/>
      <c r="O1637" s="154"/>
      <c r="P1637" s="154"/>
      <c r="Q1637" s="154"/>
      <c r="R1637" s="154"/>
      <c r="S1637" s="154"/>
      <c r="T1637" s="154"/>
      <c r="U1637" s="154"/>
      <c r="V1637" s="154"/>
      <c r="W1637" s="154"/>
      <c r="X1637" s="154"/>
      <c r="Y1637" s="154"/>
      <c r="Z1637" s="154"/>
      <c r="AA1637" s="154"/>
      <c r="AB1637" s="154"/>
      <c r="AC1637" s="154"/>
      <c r="AD1637" s="154"/>
      <c r="AE1637" s="154"/>
      <c r="AF1637" s="154"/>
      <c r="AG1637" s="154"/>
      <c r="AH1637" s="154"/>
      <c r="AI1637" s="154"/>
      <c r="AJ1637" s="154"/>
      <c r="AK1637" s="154"/>
      <c r="AL1637" s="154"/>
      <c r="AM1637" s="154"/>
      <c r="AN1637" s="154"/>
      <c r="AO1637" s="154"/>
      <c r="AP1637" s="154"/>
      <c r="AQ1637" s="154"/>
      <c r="AR1637" s="154"/>
      <c r="AS1637" s="154"/>
      <c r="AT1637" s="154"/>
      <c r="AU1637" s="154"/>
      <c r="AV1637" s="154"/>
      <c r="AW1637" s="154"/>
      <c r="AX1637" s="154"/>
      <c r="AY1637" s="154"/>
      <c r="AZ1637" s="154"/>
      <c r="BA1637" s="154"/>
      <c r="BB1637" s="154"/>
      <c r="BC1637" s="154"/>
      <c r="BD1637" s="154"/>
      <c r="BE1637" s="154"/>
      <c r="BF1637" s="154"/>
      <c r="BG1637" s="154"/>
      <c r="BH1637" s="154"/>
      <c r="BI1637" s="154"/>
      <c r="BJ1637" s="154"/>
      <c r="BK1637" s="154"/>
      <c r="BL1637" s="154"/>
      <c r="BM1637" s="154"/>
      <c r="BN1637" s="154"/>
      <c r="BO1637" s="154"/>
      <c r="BP1637" s="154"/>
      <c r="BQ1637" s="154"/>
      <c r="BR1637" s="154"/>
      <c r="BS1637" s="154"/>
      <c r="BT1637" s="154"/>
      <c r="BU1637" s="154"/>
      <c r="BV1637" s="154"/>
    </row>
    <row r="1638" spans="1:74" x14ac:dyDescent="0.25">
      <c r="A1638" s="154"/>
      <c r="B1638" s="154"/>
      <c r="C1638" s="154"/>
      <c r="D1638" s="154"/>
      <c r="E1638" s="154"/>
      <c r="F1638" s="154"/>
      <c r="G1638" s="154"/>
      <c r="H1638" s="154"/>
      <c r="I1638" s="154"/>
      <c r="J1638" s="154"/>
      <c r="K1638" s="154"/>
      <c r="L1638" s="154"/>
      <c r="M1638" s="154"/>
      <c r="N1638" s="154"/>
      <c r="O1638" s="154"/>
      <c r="P1638" s="154"/>
      <c r="Q1638" s="154"/>
      <c r="R1638" s="154"/>
      <c r="S1638" s="154"/>
      <c r="T1638" s="154"/>
      <c r="U1638" s="154"/>
      <c r="V1638" s="154"/>
      <c r="W1638" s="154"/>
      <c r="X1638" s="154"/>
      <c r="Y1638" s="154"/>
      <c r="Z1638" s="154"/>
      <c r="AA1638" s="154"/>
      <c r="AB1638" s="154"/>
      <c r="AC1638" s="154"/>
      <c r="AD1638" s="154"/>
      <c r="AE1638" s="154"/>
      <c r="AF1638" s="154"/>
      <c r="AG1638" s="154"/>
      <c r="AH1638" s="154"/>
      <c r="AI1638" s="154"/>
      <c r="AJ1638" s="154"/>
      <c r="AK1638" s="154"/>
      <c r="AL1638" s="154"/>
      <c r="AM1638" s="154"/>
      <c r="AN1638" s="154"/>
      <c r="AO1638" s="154"/>
      <c r="AP1638" s="154"/>
      <c r="AQ1638" s="154"/>
      <c r="AR1638" s="154"/>
      <c r="AS1638" s="154"/>
      <c r="AT1638" s="154"/>
      <c r="AU1638" s="154"/>
      <c r="AV1638" s="154"/>
      <c r="AW1638" s="154"/>
      <c r="AX1638" s="154"/>
      <c r="AY1638" s="154"/>
      <c r="AZ1638" s="154"/>
      <c r="BA1638" s="154"/>
      <c r="BB1638" s="154"/>
      <c r="BC1638" s="154"/>
      <c r="BD1638" s="154"/>
      <c r="BE1638" s="154"/>
      <c r="BF1638" s="154"/>
      <c r="BG1638" s="154"/>
      <c r="BH1638" s="154"/>
      <c r="BI1638" s="154"/>
      <c r="BJ1638" s="154"/>
      <c r="BK1638" s="154"/>
      <c r="BL1638" s="154"/>
      <c r="BM1638" s="154"/>
      <c r="BN1638" s="154"/>
      <c r="BO1638" s="154"/>
      <c r="BP1638" s="154"/>
      <c r="BQ1638" s="154"/>
      <c r="BR1638" s="154"/>
      <c r="BS1638" s="154"/>
      <c r="BT1638" s="154"/>
      <c r="BU1638" s="154"/>
      <c r="BV1638" s="154"/>
    </row>
    <row r="1639" spans="1:74" x14ac:dyDescent="0.25">
      <c r="A1639" s="154"/>
      <c r="B1639" s="154"/>
      <c r="C1639" s="154"/>
      <c r="D1639" s="154"/>
      <c r="E1639" s="154"/>
      <c r="F1639" s="154"/>
      <c r="G1639" s="154"/>
      <c r="H1639" s="154"/>
      <c r="I1639" s="154"/>
      <c r="J1639" s="154"/>
      <c r="K1639" s="154"/>
      <c r="L1639" s="154"/>
      <c r="M1639" s="154"/>
      <c r="N1639" s="154"/>
      <c r="O1639" s="154"/>
      <c r="P1639" s="154"/>
      <c r="Q1639" s="154"/>
      <c r="R1639" s="154"/>
      <c r="S1639" s="154"/>
      <c r="T1639" s="154"/>
      <c r="U1639" s="154"/>
      <c r="V1639" s="154"/>
      <c r="W1639" s="154"/>
      <c r="X1639" s="154"/>
      <c r="Y1639" s="154"/>
      <c r="Z1639" s="154"/>
      <c r="AA1639" s="154"/>
      <c r="AB1639" s="154"/>
      <c r="AC1639" s="154"/>
      <c r="AD1639" s="154"/>
      <c r="AE1639" s="154"/>
      <c r="AF1639" s="154"/>
      <c r="AG1639" s="154"/>
      <c r="AH1639" s="154"/>
      <c r="AI1639" s="154"/>
      <c r="AJ1639" s="154"/>
      <c r="AK1639" s="154"/>
      <c r="AL1639" s="154"/>
      <c r="AM1639" s="154"/>
      <c r="AN1639" s="154"/>
      <c r="AO1639" s="154"/>
      <c r="AP1639" s="154"/>
      <c r="AQ1639" s="154"/>
      <c r="AR1639" s="154"/>
      <c r="AS1639" s="154"/>
      <c r="AT1639" s="154"/>
      <c r="AU1639" s="154"/>
      <c r="AV1639" s="154"/>
      <c r="AW1639" s="154"/>
      <c r="AX1639" s="154"/>
      <c r="AY1639" s="154"/>
      <c r="AZ1639" s="154"/>
      <c r="BA1639" s="154"/>
      <c r="BB1639" s="154"/>
      <c r="BC1639" s="154"/>
      <c r="BD1639" s="154"/>
      <c r="BE1639" s="154"/>
      <c r="BF1639" s="154"/>
      <c r="BG1639" s="154"/>
      <c r="BH1639" s="154"/>
      <c r="BI1639" s="154"/>
      <c r="BJ1639" s="154"/>
      <c r="BK1639" s="154"/>
      <c r="BL1639" s="154"/>
      <c r="BM1639" s="154"/>
      <c r="BN1639" s="154"/>
      <c r="BO1639" s="154"/>
      <c r="BP1639" s="154"/>
      <c r="BQ1639" s="154"/>
      <c r="BR1639" s="154"/>
      <c r="BS1639" s="154"/>
      <c r="BT1639" s="154"/>
      <c r="BU1639" s="154"/>
      <c r="BV1639" s="154"/>
    </row>
    <row r="1640" spans="1:74" x14ac:dyDescent="0.25">
      <c r="A1640" s="154"/>
      <c r="B1640" s="154"/>
      <c r="C1640" s="154"/>
      <c r="D1640" s="154"/>
      <c r="E1640" s="154"/>
      <c r="F1640" s="154"/>
      <c r="G1640" s="154"/>
      <c r="H1640" s="154"/>
      <c r="I1640" s="154"/>
      <c r="J1640" s="154"/>
      <c r="K1640" s="154"/>
      <c r="L1640" s="154"/>
      <c r="M1640" s="154"/>
      <c r="N1640" s="154"/>
      <c r="O1640" s="154"/>
      <c r="P1640" s="154"/>
      <c r="Q1640" s="154"/>
      <c r="R1640" s="154"/>
      <c r="S1640" s="154"/>
      <c r="T1640" s="154"/>
      <c r="U1640" s="154"/>
      <c r="V1640" s="154"/>
      <c r="W1640" s="154"/>
      <c r="X1640" s="154"/>
      <c r="Y1640" s="154"/>
      <c r="Z1640" s="154"/>
      <c r="AA1640" s="154"/>
      <c r="AB1640" s="154"/>
      <c r="AC1640" s="154"/>
      <c r="AD1640" s="154"/>
      <c r="AE1640" s="154"/>
      <c r="AF1640" s="154"/>
      <c r="AG1640" s="154"/>
      <c r="AH1640" s="154"/>
      <c r="AI1640" s="154"/>
      <c r="AJ1640" s="154"/>
      <c r="AK1640" s="154"/>
      <c r="AL1640" s="154"/>
      <c r="AM1640" s="154"/>
      <c r="AN1640" s="154"/>
      <c r="AO1640" s="154"/>
      <c r="AP1640" s="154"/>
      <c r="AQ1640" s="154"/>
      <c r="AR1640" s="154"/>
      <c r="AS1640" s="154"/>
      <c r="AT1640" s="154"/>
      <c r="AU1640" s="154"/>
      <c r="AV1640" s="154"/>
      <c r="AW1640" s="154"/>
      <c r="AX1640" s="154"/>
      <c r="AY1640" s="154"/>
      <c r="AZ1640" s="154"/>
      <c r="BA1640" s="154"/>
      <c r="BB1640" s="154"/>
      <c r="BC1640" s="154"/>
      <c r="BD1640" s="154"/>
      <c r="BE1640" s="154"/>
      <c r="BF1640" s="154"/>
      <c r="BG1640" s="154"/>
      <c r="BH1640" s="154"/>
      <c r="BI1640" s="154"/>
      <c r="BJ1640" s="154"/>
      <c r="BK1640" s="154"/>
      <c r="BL1640" s="154"/>
      <c r="BM1640" s="154"/>
      <c r="BN1640" s="154"/>
      <c r="BO1640" s="154"/>
      <c r="BP1640" s="154"/>
      <c r="BQ1640" s="154"/>
      <c r="BR1640" s="154"/>
      <c r="BS1640" s="154"/>
      <c r="BT1640" s="154"/>
      <c r="BU1640" s="154"/>
      <c r="BV1640" s="154"/>
    </row>
    <row r="1641" spans="1:74" x14ac:dyDescent="0.25">
      <c r="A1641" s="154"/>
      <c r="B1641" s="154"/>
      <c r="C1641" s="154"/>
      <c r="D1641" s="154"/>
      <c r="E1641" s="154"/>
      <c r="F1641" s="154"/>
      <c r="G1641" s="154"/>
      <c r="H1641" s="154"/>
      <c r="I1641" s="154"/>
      <c r="J1641" s="154"/>
      <c r="K1641" s="154"/>
      <c r="L1641" s="154"/>
      <c r="M1641" s="154"/>
      <c r="N1641" s="154"/>
      <c r="O1641" s="154"/>
      <c r="P1641" s="154"/>
      <c r="Q1641" s="154"/>
      <c r="R1641" s="154"/>
      <c r="S1641" s="154"/>
      <c r="T1641" s="154"/>
      <c r="U1641" s="154"/>
      <c r="V1641" s="154"/>
      <c r="W1641" s="154"/>
      <c r="X1641" s="154"/>
      <c r="Y1641" s="154"/>
      <c r="Z1641" s="154"/>
      <c r="AA1641" s="154"/>
      <c r="AB1641" s="154"/>
      <c r="AC1641" s="154"/>
      <c r="AD1641" s="154"/>
      <c r="AE1641" s="154"/>
      <c r="AF1641" s="154"/>
      <c r="AG1641" s="154"/>
      <c r="AH1641" s="154"/>
      <c r="AI1641" s="154"/>
      <c r="AJ1641" s="154"/>
      <c r="AK1641" s="154"/>
      <c r="AL1641" s="154"/>
      <c r="AM1641" s="154"/>
      <c r="AN1641" s="154"/>
      <c r="AO1641" s="154"/>
      <c r="AP1641" s="154"/>
      <c r="AQ1641" s="154"/>
      <c r="AR1641" s="154"/>
      <c r="AS1641" s="154"/>
      <c r="AT1641" s="154"/>
      <c r="AU1641" s="154"/>
      <c r="AV1641" s="154"/>
      <c r="AW1641" s="154"/>
      <c r="AX1641" s="154"/>
      <c r="AY1641" s="154"/>
      <c r="AZ1641" s="154"/>
      <c r="BA1641" s="154"/>
      <c r="BB1641" s="154"/>
      <c r="BC1641" s="154"/>
      <c r="BD1641" s="154"/>
      <c r="BE1641" s="154"/>
      <c r="BF1641" s="154"/>
      <c r="BG1641" s="154"/>
      <c r="BH1641" s="154"/>
      <c r="BI1641" s="154"/>
      <c r="BJ1641" s="154"/>
      <c r="BK1641" s="154"/>
      <c r="BL1641" s="154"/>
      <c r="BM1641" s="154"/>
      <c r="BN1641" s="154"/>
      <c r="BO1641" s="154"/>
      <c r="BP1641" s="154"/>
      <c r="BQ1641" s="154"/>
      <c r="BR1641" s="154"/>
      <c r="BS1641" s="154"/>
      <c r="BT1641" s="154"/>
      <c r="BU1641" s="154"/>
      <c r="BV1641" s="154"/>
    </row>
    <row r="1642" spans="1:74" x14ac:dyDescent="0.25">
      <c r="A1642" s="154"/>
      <c r="B1642" s="154"/>
      <c r="C1642" s="154"/>
      <c r="D1642" s="154"/>
      <c r="E1642" s="154"/>
      <c r="F1642" s="154"/>
      <c r="G1642" s="154"/>
      <c r="H1642" s="154"/>
      <c r="I1642" s="154"/>
      <c r="J1642" s="154"/>
      <c r="K1642" s="154"/>
      <c r="L1642" s="154"/>
      <c r="M1642" s="154"/>
      <c r="N1642" s="154"/>
      <c r="O1642" s="154"/>
      <c r="P1642" s="154"/>
      <c r="Q1642" s="154"/>
      <c r="R1642" s="154"/>
      <c r="S1642" s="154"/>
      <c r="T1642" s="154"/>
      <c r="U1642" s="154"/>
      <c r="V1642" s="154"/>
      <c r="W1642" s="154"/>
      <c r="X1642" s="154"/>
      <c r="Y1642" s="154"/>
      <c r="Z1642" s="154"/>
      <c r="AA1642" s="154"/>
      <c r="AB1642" s="154"/>
      <c r="AC1642" s="154"/>
      <c r="AD1642" s="154"/>
      <c r="AE1642" s="154"/>
      <c r="AF1642" s="154"/>
      <c r="AG1642" s="154"/>
      <c r="AH1642" s="154"/>
      <c r="AI1642" s="154"/>
      <c r="AJ1642" s="154"/>
      <c r="AK1642" s="154"/>
      <c r="AL1642" s="154"/>
      <c r="AM1642" s="154"/>
      <c r="AN1642" s="154"/>
      <c r="AO1642" s="154"/>
      <c r="AP1642" s="154"/>
      <c r="AQ1642" s="154"/>
      <c r="AR1642" s="154"/>
      <c r="AS1642" s="154"/>
      <c r="AT1642" s="154"/>
      <c r="AU1642" s="154"/>
      <c r="AV1642" s="154"/>
      <c r="AW1642" s="154"/>
      <c r="AX1642" s="154"/>
      <c r="AY1642" s="154"/>
      <c r="AZ1642" s="154"/>
      <c r="BA1642" s="154"/>
      <c r="BB1642" s="154"/>
      <c r="BC1642" s="154"/>
      <c r="BD1642" s="154"/>
      <c r="BE1642" s="154"/>
      <c r="BF1642" s="154"/>
      <c r="BG1642" s="154"/>
      <c r="BH1642" s="154"/>
      <c r="BI1642" s="154"/>
      <c r="BJ1642" s="154"/>
      <c r="BK1642" s="154"/>
      <c r="BL1642" s="154"/>
      <c r="BM1642" s="154"/>
      <c r="BN1642" s="154"/>
      <c r="BO1642" s="154"/>
      <c r="BP1642" s="154"/>
      <c r="BQ1642" s="154"/>
      <c r="BR1642" s="154"/>
      <c r="BS1642" s="154"/>
      <c r="BT1642" s="154"/>
      <c r="BU1642" s="154"/>
      <c r="BV1642" s="154"/>
    </row>
    <row r="1643" spans="1:74" x14ac:dyDescent="0.25">
      <c r="A1643" s="154"/>
      <c r="B1643" s="154"/>
      <c r="C1643" s="154"/>
      <c r="D1643" s="154"/>
      <c r="E1643" s="154"/>
      <c r="F1643" s="154"/>
      <c r="G1643" s="154"/>
      <c r="H1643" s="154"/>
      <c r="I1643" s="154"/>
      <c r="J1643" s="154"/>
      <c r="K1643" s="154"/>
      <c r="L1643" s="154"/>
      <c r="M1643" s="154"/>
      <c r="N1643" s="154"/>
      <c r="O1643" s="154"/>
      <c r="P1643" s="154"/>
      <c r="Q1643" s="154"/>
      <c r="R1643" s="154"/>
      <c r="S1643" s="154"/>
      <c r="T1643" s="154"/>
      <c r="U1643" s="154"/>
      <c r="V1643" s="154"/>
      <c r="W1643" s="154"/>
      <c r="X1643" s="154"/>
      <c r="Y1643" s="154"/>
      <c r="Z1643" s="154"/>
      <c r="AA1643" s="154"/>
      <c r="AB1643" s="154"/>
      <c r="AC1643" s="154"/>
      <c r="AD1643" s="154"/>
      <c r="AE1643" s="154"/>
      <c r="AF1643" s="154"/>
      <c r="AG1643" s="154"/>
      <c r="AH1643" s="154"/>
      <c r="AI1643" s="154"/>
      <c r="AJ1643" s="154"/>
      <c r="AK1643" s="154"/>
      <c r="AL1643" s="154"/>
      <c r="AM1643" s="154"/>
      <c r="AN1643" s="154"/>
      <c r="AO1643" s="154"/>
      <c r="AP1643" s="154"/>
      <c r="AQ1643" s="154"/>
      <c r="AR1643" s="154"/>
      <c r="AS1643" s="154"/>
      <c r="AT1643" s="154"/>
      <c r="AU1643" s="154"/>
      <c r="AV1643" s="154"/>
      <c r="AW1643" s="154"/>
      <c r="AX1643" s="154"/>
      <c r="AY1643" s="154"/>
      <c r="AZ1643" s="154"/>
      <c r="BA1643" s="154"/>
      <c r="BB1643" s="154"/>
      <c r="BC1643" s="154"/>
      <c r="BD1643" s="154"/>
      <c r="BE1643" s="154"/>
      <c r="BF1643" s="154"/>
      <c r="BG1643" s="154"/>
      <c r="BH1643" s="154"/>
      <c r="BI1643" s="154"/>
      <c r="BJ1643" s="154"/>
      <c r="BK1643" s="154"/>
      <c r="BL1643" s="154"/>
      <c r="BM1643" s="154"/>
      <c r="BN1643" s="154"/>
      <c r="BO1643" s="154"/>
      <c r="BP1643" s="154"/>
      <c r="BQ1643" s="154"/>
      <c r="BR1643" s="154"/>
      <c r="BS1643" s="154"/>
      <c r="BT1643" s="154"/>
      <c r="BU1643" s="154"/>
      <c r="BV1643" s="154"/>
    </row>
    <row r="1644" spans="1:74" x14ac:dyDescent="0.25">
      <c r="A1644" s="154"/>
      <c r="B1644" s="154"/>
      <c r="C1644" s="154"/>
      <c r="D1644" s="154"/>
      <c r="E1644" s="154"/>
      <c r="F1644" s="154"/>
      <c r="G1644" s="154"/>
      <c r="H1644" s="154"/>
      <c r="I1644" s="154"/>
      <c r="J1644" s="154"/>
      <c r="K1644" s="154"/>
      <c r="L1644" s="154"/>
      <c r="M1644" s="154"/>
      <c r="N1644" s="154"/>
      <c r="O1644" s="154"/>
      <c r="P1644" s="154"/>
      <c r="Q1644" s="154"/>
      <c r="R1644" s="154"/>
      <c r="S1644" s="154"/>
      <c r="T1644" s="154"/>
      <c r="U1644" s="154"/>
      <c r="V1644" s="154"/>
      <c r="W1644" s="154"/>
      <c r="X1644" s="154"/>
      <c r="Y1644" s="154"/>
      <c r="Z1644" s="154"/>
      <c r="AA1644" s="154"/>
      <c r="AB1644" s="154"/>
      <c r="AC1644" s="154"/>
      <c r="AD1644" s="154"/>
      <c r="AE1644" s="154"/>
      <c r="AF1644" s="154"/>
      <c r="AG1644" s="154"/>
      <c r="AH1644" s="154"/>
      <c r="AI1644" s="154"/>
      <c r="AJ1644" s="154"/>
      <c r="AK1644" s="154"/>
      <c r="AL1644" s="154"/>
      <c r="AM1644" s="154"/>
      <c r="AN1644" s="154"/>
      <c r="AO1644" s="154"/>
      <c r="AP1644" s="154"/>
      <c r="AQ1644" s="154"/>
      <c r="AR1644" s="154"/>
      <c r="AS1644" s="154"/>
      <c r="AT1644" s="154"/>
      <c r="AU1644" s="154"/>
      <c r="AV1644" s="154"/>
      <c r="AW1644" s="154"/>
      <c r="AX1644" s="154"/>
      <c r="AY1644" s="154"/>
      <c r="AZ1644" s="154"/>
      <c r="BA1644" s="154"/>
      <c r="BB1644" s="154"/>
      <c r="BC1644" s="154"/>
      <c r="BD1644" s="154"/>
      <c r="BE1644" s="154"/>
      <c r="BF1644" s="154"/>
      <c r="BG1644" s="154"/>
      <c r="BH1644" s="154"/>
      <c r="BI1644" s="154"/>
      <c r="BJ1644" s="154"/>
      <c r="BK1644" s="154"/>
      <c r="BL1644" s="154"/>
      <c r="BM1644" s="154"/>
      <c r="BN1644" s="154"/>
      <c r="BO1644" s="154"/>
      <c r="BP1644" s="154"/>
      <c r="BQ1644" s="154"/>
      <c r="BR1644" s="154"/>
      <c r="BS1644" s="154"/>
      <c r="BT1644" s="154"/>
      <c r="BU1644" s="154"/>
      <c r="BV1644" s="154"/>
    </row>
    <row r="1645" spans="1:74" x14ac:dyDescent="0.25">
      <c r="A1645" s="154"/>
      <c r="B1645" s="154"/>
      <c r="C1645" s="154"/>
      <c r="D1645" s="154"/>
      <c r="E1645" s="154"/>
      <c r="F1645" s="154"/>
      <c r="G1645" s="154"/>
      <c r="H1645" s="154"/>
      <c r="I1645" s="154"/>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AN1645" s="154"/>
      <c r="AO1645" s="154"/>
      <c r="AP1645" s="154"/>
      <c r="AQ1645" s="154"/>
      <c r="AR1645" s="154"/>
      <c r="AS1645" s="154"/>
      <c r="AT1645" s="154"/>
      <c r="AU1645" s="154"/>
      <c r="AV1645" s="154"/>
      <c r="AW1645" s="154"/>
      <c r="AX1645" s="154"/>
      <c r="AY1645" s="154"/>
      <c r="AZ1645" s="154"/>
      <c r="BA1645" s="154"/>
      <c r="BB1645" s="154"/>
      <c r="BC1645" s="154"/>
      <c r="BD1645" s="154"/>
      <c r="BE1645" s="154"/>
      <c r="BF1645" s="154"/>
      <c r="BG1645" s="154"/>
      <c r="BH1645" s="154"/>
      <c r="BI1645" s="154"/>
      <c r="BJ1645" s="154"/>
      <c r="BK1645" s="154"/>
      <c r="BL1645" s="154"/>
      <c r="BM1645" s="154"/>
      <c r="BN1645" s="154"/>
      <c r="BO1645" s="154"/>
      <c r="BP1645" s="154"/>
      <c r="BQ1645" s="154"/>
      <c r="BR1645" s="154"/>
      <c r="BS1645" s="154"/>
      <c r="BT1645" s="154"/>
      <c r="BU1645" s="154"/>
      <c r="BV1645" s="154"/>
    </row>
    <row r="1646" spans="1:74" x14ac:dyDescent="0.25">
      <c r="A1646" s="154"/>
      <c r="B1646" s="154"/>
      <c r="C1646" s="154"/>
      <c r="D1646" s="154"/>
      <c r="E1646" s="154"/>
      <c r="F1646" s="154"/>
      <c r="G1646" s="154"/>
      <c r="H1646" s="154"/>
      <c r="I1646" s="154"/>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c r="BJ1646" s="154"/>
      <c r="BK1646" s="154"/>
      <c r="BL1646" s="154"/>
      <c r="BM1646" s="154"/>
      <c r="BN1646" s="154"/>
      <c r="BO1646" s="154"/>
      <c r="BP1646" s="154"/>
      <c r="BQ1646" s="154"/>
      <c r="BR1646" s="154"/>
      <c r="BS1646" s="154"/>
      <c r="BT1646" s="154"/>
      <c r="BU1646" s="154"/>
      <c r="BV1646" s="154"/>
    </row>
    <row r="1647" spans="1:74" x14ac:dyDescent="0.25">
      <c r="A1647" s="154"/>
      <c r="B1647" s="154"/>
      <c r="C1647" s="154"/>
      <c r="D1647" s="154"/>
      <c r="E1647" s="154"/>
      <c r="F1647" s="154"/>
      <c r="G1647" s="154"/>
      <c r="H1647" s="154"/>
      <c r="I1647" s="154"/>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AN1647" s="154"/>
      <c r="AO1647" s="154"/>
      <c r="AP1647" s="154"/>
      <c r="AQ1647" s="154"/>
      <c r="AR1647" s="154"/>
      <c r="AS1647" s="154"/>
      <c r="AT1647" s="154"/>
      <c r="AU1647" s="154"/>
      <c r="AV1647" s="154"/>
      <c r="AW1647" s="154"/>
      <c r="AX1647" s="154"/>
      <c r="AY1647" s="154"/>
      <c r="AZ1647" s="154"/>
      <c r="BA1647" s="154"/>
      <c r="BB1647" s="154"/>
      <c r="BC1647" s="154"/>
      <c r="BD1647" s="154"/>
      <c r="BE1647" s="154"/>
      <c r="BF1647" s="154"/>
      <c r="BG1647" s="154"/>
      <c r="BH1647" s="154"/>
      <c r="BI1647" s="154"/>
      <c r="BJ1647" s="154"/>
      <c r="BK1647" s="154"/>
      <c r="BL1647" s="154"/>
      <c r="BM1647" s="154"/>
      <c r="BN1647" s="154"/>
      <c r="BO1647" s="154"/>
      <c r="BP1647" s="154"/>
      <c r="BQ1647" s="154"/>
      <c r="BR1647" s="154"/>
      <c r="BS1647" s="154"/>
      <c r="BT1647" s="154"/>
      <c r="BU1647" s="154"/>
      <c r="BV1647" s="154"/>
    </row>
    <row r="1648" spans="1:74" x14ac:dyDescent="0.25">
      <c r="A1648" s="154"/>
      <c r="B1648" s="154"/>
      <c r="C1648" s="154"/>
      <c r="D1648" s="154"/>
      <c r="E1648" s="154"/>
      <c r="F1648" s="154"/>
      <c r="G1648" s="154"/>
      <c r="H1648" s="154"/>
      <c r="I1648" s="154"/>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AN1648" s="154"/>
      <c r="AO1648" s="154"/>
      <c r="AP1648" s="154"/>
      <c r="AQ1648" s="154"/>
      <c r="AR1648" s="154"/>
      <c r="AS1648" s="154"/>
      <c r="AT1648" s="154"/>
      <c r="AU1648" s="154"/>
      <c r="AV1648" s="154"/>
      <c r="AW1648" s="154"/>
      <c r="AX1648" s="154"/>
      <c r="AY1648" s="154"/>
      <c r="AZ1648" s="154"/>
      <c r="BA1648" s="154"/>
      <c r="BB1648" s="154"/>
      <c r="BC1648" s="154"/>
      <c r="BD1648" s="154"/>
      <c r="BE1648" s="154"/>
      <c r="BF1648" s="154"/>
      <c r="BG1648" s="154"/>
      <c r="BH1648" s="154"/>
      <c r="BI1648" s="154"/>
      <c r="BJ1648" s="154"/>
      <c r="BK1648" s="154"/>
      <c r="BL1648" s="154"/>
      <c r="BM1648" s="154"/>
      <c r="BN1648" s="154"/>
      <c r="BO1648" s="154"/>
      <c r="BP1648" s="154"/>
      <c r="BQ1648" s="154"/>
      <c r="BR1648" s="154"/>
      <c r="BS1648" s="154"/>
      <c r="BT1648" s="154"/>
      <c r="BU1648" s="154"/>
      <c r="BV1648" s="154"/>
    </row>
    <row r="1649" spans="1:74" x14ac:dyDescent="0.25">
      <c r="A1649" s="154"/>
      <c r="B1649" s="154"/>
      <c r="C1649" s="154"/>
      <c r="D1649" s="154"/>
      <c r="E1649" s="154"/>
      <c r="F1649" s="154"/>
      <c r="G1649" s="154"/>
      <c r="H1649" s="154"/>
      <c r="I1649" s="154"/>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AN1649" s="154"/>
      <c r="AO1649" s="154"/>
      <c r="AP1649" s="154"/>
      <c r="AQ1649" s="154"/>
      <c r="AR1649" s="154"/>
      <c r="AS1649" s="154"/>
      <c r="AT1649" s="154"/>
      <c r="AU1649" s="154"/>
      <c r="AV1649" s="154"/>
      <c r="AW1649" s="154"/>
      <c r="AX1649" s="154"/>
      <c r="AY1649" s="154"/>
      <c r="AZ1649" s="154"/>
      <c r="BA1649" s="154"/>
      <c r="BB1649" s="154"/>
      <c r="BC1649" s="154"/>
      <c r="BD1649" s="154"/>
      <c r="BE1649" s="154"/>
      <c r="BF1649" s="154"/>
      <c r="BG1649" s="154"/>
      <c r="BH1649" s="154"/>
      <c r="BI1649" s="154"/>
      <c r="BJ1649" s="154"/>
      <c r="BK1649" s="154"/>
      <c r="BL1649" s="154"/>
      <c r="BM1649" s="154"/>
      <c r="BN1649" s="154"/>
      <c r="BO1649" s="154"/>
      <c r="BP1649" s="154"/>
      <c r="BQ1649" s="154"/>
      <c r="BR1649" s="154"/>
      <c r="BS1649" s="154"/>
      <c r="BT1649" s="154"/>
      <c r="BU1649" s="154"/>
      <c r="BV1649" s="154"/>
    </row>
    <row r="1650" spans="1:74" x14ac:dyDescent="0.25">
      <c r="A1650" s="154"/>
      <c r="B1650" s="154"/>
      <c r="C1650" s="154"/>
      <c r="D1650" s="154"/>
      <c r="E1650" s="154"/>
      <c r="F1650" s="154"/>
      <c r="G1650" s="154"/>
      <c r="H1650" s="154"/>
      <c r="I1650" s="154"/>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AN1650" s="154"/>
      <c r="AO1650" s="154"/>
      <c r="AP1650" s="154"/>
      <c r="AQ1650" s="154"/>
      <c r="AR1650" s="154"/>
      <c r="AS1650" s="154"/>
      <c r="AT1650" s="154"/>
      <c r="AU1650" s="154"/>
      <c r="AV1650" s="154"/>
      <c r="AW1650" s="154"/>
      <c r="AX1650" s="154"/>
      <c r="AY1650" s="154"/>
      <c r="AZ1650" s="154"/>
      <c r="BA1650" s="154"/>
      <c r="BB1650" s="154"/>
      <c r="BC1650" s="154"/>
      <c r="BD1650" s="154"/>
      <c r="BE1650" s="154"/>
      <c r="BF1650" s="154"/>
      <c r="BG1650" s="154"/>
      <c r="BH1650" s="154"/>
      <c r="BI1650" s="154"/>
      <c r="BJ1650" s="154"/>
      <c r="BK1650" s="154"/>
      <c r="BL1650" s="154"/>
      <c r="BM1650" s="154"/>
      <c r="BN1650" s="154"/>
      <c r="BO1650" s="154"/>
      <c r="BP1650" s="154"/>
      <c r="BQ1650" s="154"/>
      <c r="BR1650" s="154"/>
      <c r="BS1650" s="154"/>
      <c r="BT1650" s="154"/>
      <c r="BU1650" s="154"/>
      <c r="BV1650" s="154"/>
    </row>
    <row r="1651" spans="1:74" x14ac:dyDescent="0.25">
      <c r="A1651" s="154"/>
      <c r="B1651" s="154"/>
      <c r="C1651" s="154"/>
      <c r="D1651" s="154"/>
      <c r="E1651" s="154"/>
      <c r="F1651" s="154"/>
      <c r="G1651" s="154"/>
      <c r="H1651" s="154"/>
      <c r="I1651" s="154"/>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AN1651" s="154"/>
      <c r="AO1651" s="154"/>
      <c r="AP1651" s="154"/>
      <c r="AQ1651" s="154"/>
      <c r="AR1651" s="154"/>
      <c r="AS1651" s="154"/>
      <c r="AT1651" s="154"/>
      <c r="AU1651" s="154"/>
      <c r="AV1651" s="154"/>
      <c r="AW1651" s="154"/>
      <c r="AX1651" s="154"/>
      <c r="AY1651" s="154"/>
      <c r="AZ1651" s="154"/>
      <c r="BA1651" s="154"/>
      <c r="BB1651" s="154"/>
      <c r="BC1651" s="154"/>
      <c r="BD1651" s="154"/>
      <c r="BE1651" s="154"/>
      <c r="BF1651" s="154"/>
      <c r="BG1651" s="154"/>
      <c r="BH1651" s="154"/>
      <c r="BI1651" s="154"/>
      <c r="BJ1651" s="154"/>
      <c r="BK1651" s="154"/>
      <c r="BL1651" s="154"/>
      <c r="BM1651" s="154"/>
      <c r="BN1651" s="154"/>
      <c r="BO1651" s="154"/>
      <c r="BP1651" s="154"/>
      <c r="BQ1651" s="154"/>
      <c r="BR1651" s="154"/>
      <c r="BS1651" s="154"/>
      <c r="BT1651" s="154"/>
      <c r="BU1651" s="154"/>
      <c r="BV1651" s="154"/>
    </row>
    <row r="1652" spans="1:74" x14ac:dyDescent="0.25">
      <c r="A1652" s="154"/>
      <c r="B1652" s="154"/>
      <c r="C1652" s="154"/>
      <c r="D1652" s="154"/>
      <c r="E1652" s="154"/>
      <c r="F1652" s="154"/>
      <c r="G1652" s="154"/>
      <c r="H1652" s="154"/>
      <c r="I1652" s="154"/>
      <c r="J1652" s="154"/>
      <c r="K1652" s="154"/>
      <c r="L1652" s="154"/>
      <c r="M1652" s="154"/>
      <c r="N1652" s="154"/>
      <c r="O1652" s="154"/>
      <c r="P1652" s="154"/>
      <c r="Q1652" s="154"/>
      <c r="R1652" s="154"/>
      <c r="S1652" s="154"/>
      <c r="T1652" s="154"/>
      <c r="U1652" s="154"/>
      <c r="V1652" s="154"/>
      <c r="W1652" s="154"/>
      <c r="X1652" s="154"/>
      <c r="Y1652" s="154"/>
      <c r="Z1652" s="154"/>
      <c r="AA1652" s="154"/>
      <c r="AB1652" s="154"/>
      <c r="AC1652" s="154"/>
      <c r="AD1652" s="154"/>
      <c r="AE1652" s="154"/>
      <c r="AF1652" s="154"/>
      <c r="AG1652" s="154"/>
      <c r="AH1652" s="154"/>
      <c r="AI1652" s="154"/>
      <c r="AJ1652" s="154"/>
      <c r="AK1652" s="154"/>
      <c r="AL1652" s="154"/>
      <c r="AM1652" s="154"/>
      <c r="AN1652" s="154"/>
      <c r="AO1652" s="154"/>
      <c r="AP1652" s="154"/>
      <c r="AQ1652" s="154"/>
      <c r="AR1652" s="154"/>
      <c r="AS1652" s="154"/>
      <c r="AT1652" s="154"/>
      <c r="AU1652" s="154"/>
      <c r="AV1652" s="154"/>
      <c r="AW1652" s="154"/>
      <c r="AX1652" s="154"/>
      <c r="AY1652" s="154"/>
      <c r="AZ1652" s="154"/>
      <c r="BA1652" s="154"/>
      <c r="BB1652" s="154"/>
      <c r="BC1652" s="154"/>
      <c r="BD1652" s="154"/>
      <c r="BE1652" s="154"/>
      <c r="BF1652" s="154"/>
      <c r="BG1652" s="154"/>
      <c r="BH1652" s="154"/>
      <c r="BI1652" s="154"/>
      <c r="BJ1652" s="154"/>
      <c r="BK1652" s="154"/>
      <c r="BL1652" s="154"/>
      <c r="BM1652" s="154"/>
      <c r="BN1652" s="154"/>
      <c r="BO1652" s="154"/>
      <c r="BP1652" s="154"/>
      <c r="BQ1652" s="154"/>
      <c r="BR1652" s="154"/>
      <c r="BS1652" s="154"/>
      <c r="BT1652" s="154"/>
      <c r="BU1652" s="154"/>
      <c r="BV1652" s="154"/>
    </row>
    <row r="1653" spans="1:74" x14ac:dyDescent="0.25">
      <c r="A1653" s="154"/>
      <c r="B1653" s="154"/>
      <c r="C1653" s="154"/>
      <c r="D1653" s="154"/>
      <c r="E1653" s="154"/>
      <c r="F1653" s="154"/>
      <c r="G1653" s="154"/>
      <c r="H1653" s="154"/>
      <c r="I1653" s="154"/>
      <c r="J1653" s="154"/>
      <c r="K1653" s="154"/>
      <c r="L1653" s="154"/>
      <c r="M1653" s="154"/>
      <c r="N1653" s="154"/>
      <c r="O1653" s="154"/>
      <c r="P1653" s="154"/>
      <c r="Q1653" s="154"/>
      <c r="R1653" s="154"/>
      <c r="S1653" s="154"/>
      <c r="T1653" s="154"/>
      <c r="U1653" s="154"/>
      <c r="V1653" s="154"/>
      <c r="W1653" s="154"/>
      <c r="X1653" s="154"/>
      <c r="Y1653" s="154"/>
      <c r="Z1653" s="154"/>
      <c r="AA1653" s="154"/>
      <c r="AB1653" s="154"/>
      <c r="AC1653" s="154"/>
      <c r="AD1653" s="154"/>
      <c r="AE1653" s="154"/>
      <c r="AF1653" s="154"/>
      <c r="AG1653" s="154"/>
      <c r="AH1653" s="154"/>
      <c r="AI1653" s="154"/>
      <c r="AJ1653" s="154"/>
      <c r="AK1653" s="154"/>
      <c r="AL1653" s="154"/>
      <c r="AM1653" s="154"/>
      <c r="AN1653" s="154"/>
      <c r="AO1653" s="154"/>
      <c r="AP1653" s="154"/>
      <c r="AQ1653" s="154"/>
      <c r="AR1653" s="154"/>
      <c r="AS1653" s="154"/>
      <c r="AT1653" s="154"/>
      <c r="AU1653" s="154"/>
      <c r="AV1653" s="154"/>
      <c r="AW1653" s="154"/>
      <c r="AX1653" s="154"/>
      <c r="AY1653" s="154"/>
      <c r="AZ1653" s="154"/>
      <c r="BA1653" s="154"/>
      <c r="BB1653" s="154"/>
      <c r="BC1653" s="154"/>
      <c r="BD1653" s="154"/>
      <c r="BE1653" s="154"/>
      <c r="BF1653" s="154"/>
      <c r="BG1653" s="154"/>
      <c r="BH1653" s="154"/>
      <c r="BI1653" s="154"/>
      <c r="BJ1653" s="154"/>
      <c r="BK1653" s="154"/>
      <c r="BL1653" s="154"/>
      <c r="BM1653" s="154"/>
      <c r="BN1653" s="154"/>
      <c r="BO1653" s="154"/>
      <c r="BP1653" s="154"/>
      <c r="BQ1653" s="154"/>
      <c r="BR1653" s="154"/>
      <c r="BS1653" s="154"/>
      <c r="BT1653" s="154"/>
      <c r="BU1653" s="154"/>
      <c r="BV1653" s="154"/>
    </row>
    <row r="1654" spans="1:74" x14ac:dyDescent="0.25">
      <c r="A1654" s="154"/>
      <c r="B1654" s="154"/>
      <c r="C1654" s="154"/>
      <c r="D1654" s="154"/>
      <c r="E1654" s="154"/>
      <c r="F1654" s="154"/>
      <c r="G1654" s="154"/>
      <c r="H1654" s="154"/>
      <c r="I1654" s="154"/>
      <c r="J1654" s="154"/>
      <c r="K1654" s="154"/>
      <c r="L1654" s="154"/>
      <c r="M1654" s="154"/>
      <c r="N1654" s="154"/>
      <c r="O1654" s="154"/>
      <c r="P1654" s="154"/>
      <c r="Q1654" s="154"/>
      <c r="R1654" s="154"/>
      <c r="S1654" s="154"/>
      <c r="T1654" s="154"/>
      <c r="U1654" s="154"/>
      <c r="V1654" s="154"/>
      <c r="W1654" s="154"/>
      <c r="X1654" s="154"/>
      <c r="Y1654" s="154"/>
      <c r="Z1654" s="154"/>
      <c r="AA1654" s="154"/>
      <c r="AB1654" s="154"/>
      <c r="AC1654" s="154"/>
      <c r="AD1654" s="154"/>
      <c r="AE1654" s="154"/>
      <c r="AF1654" s="154"/>
      <c r="AG1654" s="154"/>
      <c r="AH1654" s="154"/>
      <c r="AI1654" s="154"/>
      <c r="AJ1654" s="154"/>
      <c r="AK1654" s="154"/>
      <c r="AL1654" s="154"/>
      <c r="AM1654" s="154"/>
      <c r="AN1654" s="154"/>
      <c r="AO1654" s="154"/>
      <c r="AP1654" s="154"/>
      <c r="AQ1654" s="154"/>
      <c r="AR1654" s="154"/>
      <c r="AS1654" s="154"/>
      <c r="AT1654" s="154"/>
      <c r="AU1654" s="154"/>
      <c r="AV1654" s="154"/>
      <c r="AW1654" s="154"/>
      <c r="AX1654" s="154"/>
      <c r="AY1654" s="154"/>
      <c r="AZ1654" s="154"/>
      <c r="BA1654" s="154"/>
      <c r="BB1654" s="154"/>
      <c r="BC1654" s="154"/>
      <c r="BD1654" s="154"/>
      <c r="BE1654" s="154"/>
      <c r="BF1654" s="154"/>
      <c r="BG1654" s="154"/>
      <c r="BH1654" s="154"/>
      <c r="BI1654" s="154"/>
      <c r="BJ1654" s="154"/>
      <c r="BK1654" s="154"/>
      <c r="BL1654" s="154"/>
      <c r="BM1654" s="154"/>
      <c r="BN1654" s="154"/>
      <c r="BO1654" s="154"/>
      <c r="BP1654" s="154"/>
      <c r="BQ1654" s="154"/>
      <c r="BR1654" s="154"/>
      <c r="BS1654" s="154"/>
      <c r="BT1654" s="154"/>
      <c r="BU1654" s="154"/>
      <c r="BV1654" s="154"/>
    </row>
    <row r="1655" spans="1:74" x14ac:dyDescent="0.25">
      <c r="A1655" s="154"/>
      <c r="B1655" s="154"/>
      <c r="C1655" s="154"/>
      <c r="D1655" s="154"/>
      <c r="E1655" s="154"/>
      <c r="F1655" s="154"/>
      <c r="G1655" s="154"/>
      <c r="H1655" s="154"/>
      <c r="I1655" s="154"/>
      <c r="J1655" s="154"/>
      <c r="K1655" s="154"/>
      <c r="L1655" s="154"/>
      <c r="M1655" s="154"/>
      <c r="N1655" s="154"/>
      <c r="O1655" s="154"/>
      <c r="P1655" s="154"/>
      <c r="Q1655" s="154"/>
      <c r="R1655" s="154"/>
      <c r="S1655" s="154"/>
      <c r="T1655" s="154"/>
      <c r="U1655" s="154"/>
      <c r="V1655" s="154"/>
      <c r="W1655" s="154"/>
      <c r="X1655" s="154"/>
      <c r="Y1655" s="154"/>
      <c r="Z1655" s="154"/>
      <c r="AA1655" s="154"/>
      <c r="AB1655" s="154"/>
      <c r="AC1655" s="154"/>
      <c r="AD1655" s="154"/>
      <c r="AE1655" s="154"/>
      <c r="AF1655" s="154"/>
      <c r="AG1655" s="154"/>
      <c r="AH1655" s="154"/>
      <c r="AI1655" s="154"/>
      <c r="AJ1655" s="154"/>
      <c r="AK1655" s="154"/>
      <c r="AL1655" s="154"/>
      <c r="AM1655" s="154"/>
      <c r="AN1655" s="154"/>
      <c r="AO1655" s="154"/>
      <c r="AP1655" s="154"/>
      <c r="AQ1655" s="154"/>
      <c r="AR1655" s="154"/>
      <c r="AS1655" s="154"/>
      <c r="AT1655" s="154"/>
      <c r="AU1655" s="154"/>
      <c r="AV1655" s="154"/>
      <c r="AW1655" s="154"/>
      <c r="AX1655" s="154"/>
      <c r="AY1655" s="154"/>
      <c r="AZ1655" s="154"/>
      <c r="BA1655" s="154"/>
      <c r="BB1655" s="154"/>
      <c r="BC1655" s="154"/>
      <c r="BD1655" s="154"/>
      <c r="BE1655" s="154"/>
      <c r="BF1655" s="154"/>
      <c r="BG1655" s="154"/>
      <c r="BH1655" s="154"/>
      <c r="BI1655" s="154"/>
      <c r="BJ1655" s="154"/>
      <c r="BK1655" s="154"/>
      <c r="BL1655" s="154"/>
      <c r="BM1655" s="154"/>
      <c r="BN1655" s="154"/>
      <c r="BO1655" s="154"/>
      <c r="BP1655" s="154"/>
      <c r="BQ1655" s="154"/>
      <c r="BR1655" s="154"/>
      <c r="BS1655" s="154"/>
      <c r="BT1655" s="154"/>
      <c r="BU1655" s="154"/>
      <c r="BV1655" s="154"/>
    </row>
    <row r="1656" spans="1:74" x14ac:dyDescent="0.25">
      <c r="A1656" s="154"/>
      <c r="B1656" s="154"/>
      <c r="C1656" s="154"/>
      <c r="D1656" s="154"/>
      <c r="E1656" s="154"/>
      <c r="F1656" s="154"/>
      <c r="G1656" s="154"/>
      <c r="H1656" s="154"/>
      <c r="I1656" s="154"/>
      <c r="J1656" s="154"/>
      <c r="K1656" s="154"/>
      <c r="L1656" s="154"/>
      <c r="M1656" s="154"/>
      <c r="N1656" s="154"/>
      <c r="O1656" s="154"/>
      <c r="P1656" s="154"/>
      <c r="Q1656" s="154"/>
      <c r="R1656" s="154"/>
      <c r="S1656" s="154"/>
      <c r="T1656" s="154"/>
      <c r="U1656" s="154"/>
      <c r="V1656" s="154"/>
      <c r="W1656" s="154"/>
      <c r="X1656" s="154"/>
      <c r="Y1656" s="154"/>
      <c r="Z1656" s="154"/>
      <c r="AA1656" s="154"/>
      <c r="AB1656" s="154"/>
      <c r="AC1656" s="154"/>
      <c r="AD1656" s="154"/>
      <c r="AE1656" s="154"/>
      <c r="AF1656" s="154"/>
      <c r="AG1656" s="154"/>
      <c r="AH1656" s="154"/>
      <c r="AI1656" s="154"/>
      <c r="AJ1656" s="154"/>
      <c r="AK1656" s="154"/>
      <c r="AL1656" s="154"/>
      <c r="AM1656" s="154"/>
      <c r="AN1656" s="154"/>
      <c r="AO1656" s="154"/>
      <c r="AP1656" s="154"/>
      <c r="AQ1656" s="154"/>
      <c r="AR1656" s="154"/>
      <c r="AS1656" s="154"/>
      <c r="AT1656" s="154"/>
      <c r="AU1656" s="154"/>
      <c r="AV1656" s="154"/>
      <c r="AW1656" s="154"/>
      <c r="AX1656" s="154"/>
      <c r="AY1656" s="154"/>
      <c r="AZ1656" s="154"/>
      <c r="BA1656" s="154"/>
      <c r="BB1656" s="154"/>
      <c r="BC1656" s="154"/>
      <c r="BD1656" s="154"/>
      <c r="BE1656" s="154"/>
      <c r="BF1656" s="154"/>
      <c r="BG1656" s="154"/>
      <c r="BH1656" s="154"/>
      <c r="BI1656" s="154"/>
      <c r="BJ1656" s="154"/>
      <c r="BK1656" s="154"/>
      <c r="BL1656" s="154"/>
      <c r="BM1656" s="154"/>
      <c r="BN1656" s="154"/>
      <c r="BO1656" s="154"/>
      <c r="BP1656" s="154"/>
      <c r="BQ1656" s="154"/>
      <c r="BR1656" s="154"/>
      <c r="BS1656" s="154"/>
      <c r="BT1656" s="154"/>
      <c r="BU1656" s="154"/>
      <c r="BV1656" s="154"/>
    </row>
    <row r="1657" spans="1:74" x14ac:dyDescent="0.25">
      <c r="A1657" s="154"/>
      <c r="B1657" s="154"/>
      <c r="C1657" s="154"/>
      <c r="D1657" s="154"/>
      <c r="E1657" s="154"/>
      <c r="F1657" s="154"/>
      <c r="G1657" s="154"/>
      <c r="H1657" s="154"/>
      <c r="I1657" s="154"/>
      <c r="J1657" s="154"/>
      <c r="K1657" s="154"/>
      <c r="L1657" s="154"/>
      <c r="M1657" s="154"/>
      <c r="N1657" s="154"/>
      <c r="O1657" s="154"/>
      <c r="P1657" s="154"/>
      <c r="Q1657" s="154"/>
      <c r="R1657" s="154"/>
      <c r="S1657" s="154"/>
      <c r="T1657" s="154"/>
      <c r="U1657" s="154"/>
      <c r="V1657" s="154"/>
      <c r="W1657" s="154"/>
      <c r="X1657" s="154"/>
      <c r="Y1657" s="154"/>
      <c r="Z1657" s="154"/>
      <c r="AA1657" s="154"/>
      <c r="AB1657" s="154"/>
      <c r="AC1657" s="154"/>
      <c r="AD1657" s="154"/>
      <c r="AE1657" s="154"/>
      <c r="AF1657" s="154"/>
      <c r="AG1657" s="154"/>
      <c r="AH1657" s="154"/>
      <c r="AI1657" s="154"/>
      <c r="AJ1657" s="154"/>
      <c r="AK1657" s="154"/>
      <c r="AL1657" s="154"/>
      <c r="AM1657" s="154"/>
      <c r="AN1657" s="154"/>
      <c r="AO1657" s="154"/>
      <c r="AP1657" s="154"/>
      <c r="AQ1657" s="154"/>
      <c r="AR1657" s="154"/>
      <c r="AS1657" s="154"/>
      <c r="AT1657" s="154"/>
      <c r="AU1657" s="154"/>
      <c r="AV1657" s="154"/>
      <c r="AW1657" s="154"/>
      <c r="AX1657" s="154"/>
      <c r="AY1657" s="154"/>
      <c r="AZ1657" s="154"/>
      <c r="BA1657" s="154"/>
      <c r="BB1657" s="154"/>
      <c r="BC1657" s="154"/>
      <c r="BD1657" s="154"/>
      <c r="BE1657" s="154"/>
      <c r="BF1657" s="154"/>
      <c r="BG1657" s="154"/>
      <c r="BH1657" s="154"/>
      <c r="BI1657" s="154"/>
      <c r="BJ1657" s="154"/>
      <c r="BK1657" s="154"/>
      <c r="BL1657" s="154"/>
      <c r="BM1657" s="154"/>
      <c r="BN1657" s="154"/>
      <c r="BO1657" s="154"/>
      <c r="BP1657" s="154"/>
      <c r="BQ1657" s="154"/>
      <c r="BR1657" s="154"/>
      <c r="BS1657" s="154"/>
      <c r="BT1657" s="154"/>
      <c r="BU1657" s="154"/>
      <c r="BV1657" s="154"/>
    </row>
    <row r="1658" spans="1:74" x14ac:dyDescent="0.25">
      <c r="A1658" s="154"/>
      <c r="B1658" s="154"/>
      <c r="C1658" s="154"/>
      <c r="D1658" s="154"/>
      <c r="E1658" s="154"/>
      <c r="F1658" s="154"/>
      <c r="G1658" s="154"/>
      <c r="H1658" s="154"/>
      <c r="I1658" s="154"/>
      <c r="J1658" s="154"/>
      <c r="K1658" s="154"/>
      <c r="L1658" s="154"/>
      <c r="M1658" s="154"/>
      <c r="N1658" s="154"/>
      <c r="O1658" s="154"/>
      <c r="P1658" s="154"/>
      <c r="Q1658" s="154"/>
      <c r="R1658" s="154"/>
      <c r="S1658" s="154"/>
      <c r="T1658" s="154"/>
      <c r="U1658" s="154"/>
      <c r="V1658" s="154"/>
      <c r="W1658" s="154"/>
      <c r="X1658" s="154"/>
      <c r="Y1658" s="154"/>
      <c r="Z1658" s="154"/>
      <c r="AA1658" s="154"/>
      <c r="AB1658" s="154"/>
      <c r="AC1658" s="154"/>
      <c r="AD1658" s="154"/>
      <c r="AE1658" s="154"/>
      <c r="AF1658" s="154"/>
      <c r="AG1658" s="154"/>
      <c r="AH1658" s="154"/>
      <c r="AI1658" s="154"/>
      <c r="AJ1658" s="154"/>
      <c r="AK1658" s="154"/>
      <c r="AL1658" s="154"/>
      <c r="AM1658" s="154"/>
      <c r="AN1658" s="154"/>
      <c r="AO1658" s="154"/>
      <c r="AP1658" s="154"/>
      <c r="AQ1658" s="154"/>
      <c r="AR1658" s="154"/>
      <c r="AS1658" s="154"/>
      <c r="AT1658" s="154"/>
      <c r="AU1658" s="154"/>
      <c r="AV1658" s="154"/>
      <c r="AW1658" s="154"/>
      <c r="AX1658" s="154"/>
      <c r="AY1658" s="154"/>
      <c r="AZ1658" s="154"/>
      <c r="BA1658" s="154"/>
      <c r="BB1658" s="154"/>
      <c r="BC1658" s="154"/>
      <c r="BD1658" s="154"/>
      <c r="BE1658" s="154"/>
      <c r="BF1658" s="154"/>
      <c r="BG1658" s="154"/>
      <c r="BH1658" s="154"/>
      <c r="BI1658" s="154"/>
      <c r="BJ1658" s="154"/>
      <c r="BK1658" s="154"/>
      <c r="BL1658" s="154"/>
      <c r="BM1658" s="154"/>
      <c r="BN1658" s="154"/>
      <c r="BO1658" s="154"/>
      <c r="BP1658" s="154"/>
      <c r="BQ1658" s="154"/>
      <c r="BR1658" s="154"/>
      <c r="BS1658" s="154"/>
      <c r="BT1658" s="154"/>
      <c r="BU1658" s="154"/>
      <c r="BV1658" s="154"/>
    </row>
    <row r="1659" spans="1:74" x14ac:dyDescent="0.25">
      <c r="A1659" s="154"/>
      <c r="B1659" s="154"/>
      <c r="C1659" s="154"/>
      <c r="D1659" s="154"/>
      <c r="E1659" s="154"/>
      <c r="F1659" s="154"/>
      <c r="G1659" s="154"/>
      <c r="H1659" s="154"/>
      <c r="I1659" s="154"/>
      <c r="J1659" s="154"/>
      <c r="K1659" s="154"/>
      <c r="L1659" s="154"/>
      <c r="M1659" s="154"/>
      <c r="N1659" s="154"/>
      <c r="O1659" s="154"/>
      <c r="P1659" s="154"/>
      <c r="Q1659" s="154"/>
      <c r="R1659" s="154"/>
      <c r="S1659" s="154"/>
      <c r="T1659" s="154"/>
      <c r="U1659" s="154"/>
      <c r="V1659" s="154"/>
      <c r="W1659" s="154"/>
      <c r="X1659" s="154"/>
      <c r="Y1659" s="154"/>
      <c r="Z1659" s="154"/>
      <c r="AA1659" s="154"/>
      <c r="AB1659" s="154"/>
      <c r="AC1659" s="154"/>
      <c r="AD1659" s="154"/>
      <c r="AE1659" s="154"/>
      <c r="AF1659" s="154"/>
      <c r="AG1659" s="154"/>
      <c r="AH1659" s="154"/>
      <c r="AI1659" s="154"/>
      <c r="AJ1659" s="154"/>
      <c r="AK1659" s="154"/>
      <c r="AL1659" s="154"/>
      <c r="AM1659" s="154"/>
      <c r="AN1659" s="154"/>
      <c r="AO1659" s="154"/>
      <c r="AP1659" s="154"/>
      <c r="AQ1659" s="154"/>
      <c r="AR1659" s="154"/>
      <c r="AS1659" s="154"/>
      <c r="AT1659" s="154"/>
      <c r="AU1659" s="154"/>
      <c r="AV1659" s="154"/>
      <c r="AW1659" s="154"/>
      <c r="AX1659" s="154"/>
      <c r="AY1659" s="154"/>
      <c r="AZ1659" s="154"/>
      <c r="BA1659" s="154"/>
      <c r="BB1659" s="154"/>
      <c r="BC1659" s="154"/>
      <c r="BD1659" s="154"/>
      <c r="BE1659" s="154"/>
      <c r="BF1659" s="154"/>
      <c r="BG1659" s="154"/>
      <c r="BH1659" s="154"/>
      <c r="BI1659" s="154"/>
      <c r="BJ1659" s="154"/>
      <c r="BK1659" s="154"/>
      <c r="BL1659" s="154"/>
      <c r="BM1659" s="154"/>
      <c r="BN1659" s="154"/>
      <c r="BO1659" s="154"/>
      <c r="BP1659" s="154"/>
      <c r="BQ1659" s="154"/>
      <c r="BR1659" s="154"/>
      <c r="BS1659" s="154"/>
      <c r="BT1659" s="154"/>
      <c r="BU1659" s="154"/>
      <c r="BV1659" s="154"/>
    </row>
    <row r="1660" spans="1:74" x14ac:dyDescent="0.25">
      <c r="A1660" s="154"/>
      <c r="B1660" s="154"/>
      <c r="C1660" s="154"/>
      <c r="D1660" s="154"/>
      <c r="E1660" s="154"/>
      <c r="F1660" s="154"/>
      <c r="G1660" s="154"/>
      <c r="H1660" s="154"/>
      <c r="I1660" s="154"/>
      <c r="J1660" s="154"/>
      <c r="K1660" s="154"/>
      <c r="L1660" s="154"/>
      <c r="M1660" s="154"/>
      <c r="N1660" s="154"/>
      <c r="O1660" s="154"/>
      <c r="P1660" s="154"/>
      <c r="Q1660" s="154"/>
      <c r="R1660" s="154"/>
      <c r="S1660" s="154"/>
      <c r="T1660" s="154"/>
      <c r="U1660" s="154"/>
      <c r="V1660" s="154"/>
      <c r="W1660" s="154"/>
      <c r="X1660" s="154"/>
      <c r="Y1660" s="154"/>
      <c r="Z1660" s="154"/>
      <c r="AA1660" s="154"/>
      <c r="AB1660" s="154"/>
      <c r="AC1660" s="154"/>
      <c r="AD1660" s="154"/>
      <c r="AE1660" s="154"/>
      <c r="AF1660" s="154"/>
      <c r="AG1660" s="154"/>
      <c r="AH1660" s="154"/>
      <c r="AI1660" s="154"/>
      <c r="AJ1660" s="154"/>
      <c r="AK1660" s="154"/>
      <c r="AL1660" s="154"/>
      <c r="AM1660" s="154"/>
      <c r="AN1660" s="154"/>
      <c r="AO1660" s="154"/>
      <c r="AP1660" s="154"/>
      <c r="AQ1660" s="154"/>
      <c r="AR1660" s="154"/>
      <c r="AS1660" s="154"/>
      <c r="AT1660" s="154"/>
      <c r="AU1660" s="154"/>
      <c r="AV1660" s="154"/>
      <c r="AW1660" s="154"/>
      <c r="AX1660" s="154"/>
      <c r="AY1660" s="154"/>
      <c r="AZ1660" s="154"/>
      <c r="BA1660" s="154"/>
      <c r="BB1660" s="154"/>
      <c r="BC1660" s="154"/>
      <c r="BD1660" s="154"/>
      <c r="BE1660" s="154"/>
      <c r="BF1660" s="154"/>
      <c r="BG1660" s="154"/>
      <c r="BH1660" s="154"/>
      <c r="BI1660" s="154"/>
      <c r="BJ1660" s="154"/>
      <c r="BK1660" s="154"/>
      <c r="BL1660" s="154"/>
      <c r="BM1660" s="154"/>
      <c r="BN1660" s="154"/>
      <c r="BO1660" s="154"/>
      <c r="BP1660" s="154"/>
      <c r="BQ1660" s="154"/>
      <c r="BR1660" s="154"/>
      <c r="BS1660" s="154"/>
      <c r="BT1660" s="154"/>
      <c r="BU1660" s="154"/>
      <c r="BV1660" s="154"/>
    </row>
    <row r="1661" spans="1:74" x14ac:dyDescent="0.25">
      <c r="A1661" s="154"/>
      <c r="B1661" s="154"/>
      <c r="C1661" s="154"/>
      <c r="D1661" s="154"/>
      <c r="E1661" s="154"/>
      <c r="F1661" s="154"/>
      <c r="G1661" s="154"/>
      <c r="H1661" s="154"/>
      <c r="I1661" s="154"/>
      <c r="J1661" s="154"/>
      <c r="K1661" s="154"/>
      <c r="L1661" s="154"/>
      <c r="M1661" s="154"/>
      <c r="N1661" s="154"/>
      <c r="O1661" s="154"/>
      <c r="P1661" s="154"/>
      <c r="Q1661" s="154"/>
      <c r="R1661" s="154"/>
      <c r="S1661" s="154"/>
      <c r="T1661" s="154"/>
      <c r="U1661" s="154"/>
      <c r="V1661" s="154"/>
      <c r="W1661" s="154"/>
      <c r="X1661" s="154"/>
      <c r="Y1661" s="154"/>
      <c r="Z1661" s="154"/>
      <c r="AA1661" s="154"/>
      <c r="AB1661" s="154"/>
      <c r="AC1661" s="154"/>
      <c r="AD1661" s="154"/>
      <c r="AE1661" s="154"/>
      <c r="AF1661" s="154"/>
      <c r="AG1661" s="154"/>
      <c r="AH1661" s="154"/>
      <c r="AI1661" s="154"/>
      <c r="AJ1661" s="154"/>
      <c r="AK1661" s="154"/>
      <c r="AL1661" s="154"/>
      <c r="AM1661" s="154"/>
      <c r="AN1661" s="154"/>
      <c r="AO1661" s="154"/>
      <c r="AP1661" s="154"/>
      <c r="AQ1661" s="154"/>
      <c r="AR1661" s="154"/>
      <c r="AS1661" s="154"/>
      <c r="AT1661" s="154"/>
      <c r="AU1661" s="154"/>
      <c r="AV1661" s="154"/>
      <c r="AW1661" s="154"/>
      <c r="AX1661" s="154"/>
      <c r="AY1661" s="154"/>
      <c r="AZ1661" s="154"/>
      <c r="BA1661" s="154"/>
      <c r="BB1661" s="154"/>
      <c r="BC1661" s="154"/>
      <c r="BD1661" s="154"/>
      <c r="BE1661" s="154"/>
      <c r="BF1661" s="154"/>
      <c r="BG1661" s="154"/>
      <c r="BH1661" s="154"/>
      <c r="BI1661" s="154"/>
      <c r="BJ1661" s="154"/>
      <c r="BK1661" s="154"/>
      <c r="BL1661" s="154"/>
      <c r="BM1661" s="154"/>
      <c r="BN1661" s="154"/>
      <c r="BO1661" s="154"/>
      <c r="BP1661" s="154"/>
      <c r="BQ1661" s="154"/>
      <c r="BR1661" s="154"/>
      <c r="BS1661" s="154"/>
      <c r="BT1661" s="154"/>
      <c r="BU1661" s="154"/>
      <c r="BV1661" s="154"/>
    </row>
    <row r="1662" spans="1:74" x14ac:dyDescent="0.25">
      <c r="A1662" s="154"/>
      <c r="B1662" s="154"/>
      <c r="C1662" s="154"/>
      <c r="D1662" s="154"/>
      <c r="E1662" s="154"/>
      <c r="F1662" s="154"/>
      <c r="G1662" s="154"/>
      <c r="H1662" s="154"/>
      <c r="I1662" s="154"/>
      <c r="J1662" s="154"/>
      <c r="K1662" s="154"/>
      <c r="L1662" s="154"/>
      <c r="M1662" s="154"/>
      <c r="N1662" s="154"/>
      <c r="O1662" s="154"/>
      <c r="P1662" s="154"/>
      <c r="Q1662" s="154"/>
      <c r="R1662" s="154"/>
      <c r="S1662" s="154"/>
      <c r="T1662" s="154"/>
      <c r="U1662" s="154"/>
      <c r="V1662" s="154"/>
      <c r="W1662" s="154"/>
      <c r="X1662" s="154"/>
      <c r="Y1662" s="154"/>
      <c r="Z1662" s="154"/>
      <c r="AA1662" s="154"/>
      <c r="AB1662" s="154"/>
      <c r="AC1662" s="154"/>
      <c r="AD1662" s="154"/>
      <c r="AE1662" s="154"/>
      <c r="AF1662" s="154"/>
      <c r="AG1662" s="154"/>
      <c r="AH1662" s="154"/>
      <c r="AI1662" s="154"/>
      <c r="AJ1662" s="154"/>
      <c r="AK1662" s="154"/>
      <c r="AL1662" s="154"/>
      <c r="AM1662" s="154"/>
      <c r="AN1662" s="154"/>
      <c r="AO1662" s="154"/>
      <c r="AP1662" s="154"/>
      <c r="AQ1662" s="154"/>
      <c r="AR1662" s="154"/>
      <c r="AS1662" s="154"/>
      <c r="AT1662" s="154"/>
      <c r="AU1662" s="154"/>
      <c r="AV1662" s="154"/>
      <c r="AW1662" s="154"/>
      <c r="AX1662" s="154"/>
      <c r="AY1662" s="154"/>
      <c r="AZ1662" s="154"/>
      <c r="BA1662" s="154"/>
      <c r="BB1662" s="154"/>
      <c r="BC1662" s="154"/>
      <c r="BD1662" s="154"/>
      <c r="BE1662" s="154"/>
      <c r="BF1662" s="154"/>
      <c r="BG1662" s="154"/>
      <c r="BH1662" s="154"/>
      <c r="BI1662" s="154"/>
      <c r="BJ1662" s="154"/>
      <c r="BK1662" s="154"/>
      <c r="BL1662" s="154"/>
      <c r="BM1662" s="154"/>
      <c r="BN1662" s="154"/>
      <c r="BO1662" s="154"/>
      <c r="BP1662" s="154"/>
      <c r="BQ1662" s="154"/>
      <c r="BR1662" s="154"/>
      <c r="BS1662" s="154"/>
      <c r="BT1662" s="154"/>
      <c r="BU1662" s="154"/>
      <c r="BV1662" s="154"/>
    </row>
    <row r="1663" spans="1:74" x14ac:dyDescent="0.25">
      <c r="A1663" s="154"/>
      <c r="B1663" s="154"/>
      <c r="C1663" s="154"/>
      <c r="D1663" s="154"/>
      <c r="E1663" s="154"/>
      <c r="F1663" s="154"/>
      <c r="G1663" s="154"/>
      <c r="H1663" s="154"/>
      <c r="I1663" s="154"/>
      <c r="J1663" s="154"/>
      <c r="K1663" s="154"/>
      <c r="L1663" s="154"/>
      <c r="M1663" s="154"/>
      <c r="N1663" s="154"/>
      <c r="O1663" s="154"/>
      <c r="P1663" s="154"/>
      <c r="Q1663" s="154"/>
      <c r="R1663" s="154"/>
      <c r="S1663" s="154"/>
      <c r="T1663" s="154"/>
      <c r="U1663" s="154"/>
      <c r="V1663" s="154"/>
      <c r="W1663" s="154"/>
      <c r="X1663" s="154"/>
      <c r="Y1663" s="154"/>
      <c r="Z1663" s="154"/>
      <c r="AA1663" s="154"/>
      <c r="AB1663" s="154"/>
      <c r="AC1663" s="154"/>
      <c r="AD1663" s="154"/>
      <c r="AE1663" s="154"/>
      <c r="AF1663" s="154"/>
      <c r="AG1663" s="154"/>
      <c r="AH1663" s="154"/>
      <c r="AI1663" s="154"/>
      <c r="AJ1663" s="154"/>
      <c r="AK1663" s="154"/>
      <c r="AL1663" s="154"/>
      <c r="AM1663" s="154"/>
      <c r="AN1663" s="154"/>
      <c r="AO1663" s="154"/>
      <c r="AP1663" s="154"/>
      <c r="AQ1663" s="154"/>
      <c r="AR1663" s="154"/>
      <c r="AS1663" s="154"/>
      <c r="AT1663" s="154"/>
      <c r="AU1663" s="154"/>
      <c r="AV1663" s="154"/>
      <c r="AW1663" s="154"/>
      <c r="AX1663" s="154"/>
      <c r="AY1663" s="154"/>
      <c r="AZ1663" s="154"/>
      <c r="BA1663" s="154"/>
      <c r="BB1663" s="154"/>
      <c r="BC1663" s="154"/>
      <c r="BD1663" s="154"/>
      <c r="BE1663" s="154"/>
      <c r="BF1663" s="154"/>
      <c r="BG1663" s="154"/>
      <c r="BH1663" s="154"/>
      <c r="BI1663" s="154"/>
      <c r="BJ1663" s="154"/>
      <c r="BK1663" s="154"/>
      <c r="BL1663" s="154"/>
      <c r="BM1663" s="154"/>
      <c r="BN1663" s="154"/>
      <c r="BO1663" s="154"/>
      <c r="BP1663" s="154"/>
      <c r="BQ1663" s="154"/>
      <c r="BR1663" s="154"/>
      <c r="BS1663" s="154"/>
      <c r="BT1663" s="154"/>
      <c r="BU1663" s="154"/>
      <c r="BV1663" s="154"/>
    </row>
    <row r="1664" spans="1:74" x14ac:dyDescent="0.25">
      <c r="A1664" s="154"/>
      <c r="B1664" s="154"/>
      <c r="C1664" s="154"/>
      <c r="D1664" s="154"/>
      <c r="E1664" s="154"/>
      <c r="F1664" s="154"/>
      <c r="G1664" s="154"/>
      <c r="H1664" s="154"/>
      <c r="I1664" s="154"/>
      <c r="J1664" s="154"/>
      <c r="K1664" s="154"/>
      <c r="L1664" s="154"/>
      <c r="M1664" s="154"/>
      <c r="N1664" s="154"/>
      <c r="O1664" s="154"/>
      <c r="P1664" s="154"/>
      <c r="Q1664" s="154"/>
      <c r="R1664" s="154"/>
      <c r="S1664" s="154"/>
      <c r="T1664" s="154"/>
      <c r="U1664" s="154"/>
      <c r="V1664" s="154"/>
      <c r="W1664" s="154"/>
      <c r="X1664" s="154"/>
      <c r="Y1664" s="154"/>
      <c r="Z1664" s="154"/>
      <c r="AA1664" s="154"/>
      <c r="AB1664" s="154"/>
      <c r="AC1664" s="154"/>
      <c r="AD1664" s="154"/>
      <c r="AE1664" s="154"/>
      <c r="AF1664" s="154"/>
      <c r="AG1664" s="154"/>
      <c r="AH1664" s="154"/>
      <c r="AI1664" s="154"/>
      <c r="AJ1664" s="154"/>
      <c r="AK1664" s="154"/>
      <c r="AL1664" s="154"/>
      <c r="AM1664" s="154"/>
      <c r="AN1664" s="154"/>
      <c r="AO1664" s="154"/>
      <c r="AP1664" s="154"/>
      <c r="AQ1664" s="154"/>
      <c r="AR1664" s="154"/>
      <c r="AS1664" s="154"/>
      <c r="AT1664" s="154"/>
      <c r="AU1664" s="154"/>
      <c r="AV1664" s="154"/>
      <c r="AW1664" s="154"/>
      <c r="AX1664" s="154"/>
      <c r="AY1664" s="154"/>
      <c r="AZ1664" s="154"/>
      <c r="BA1664" s="154"/>
      <c r="BB1664" s="154"/>
      <c r="BC1664" s="154"/>
      <c r="BD1664" s="154"/>
      <c r="BE1664" s="154"/>
      <c r="BF1664" s="154"/>
      <c r="BG1664" s="154"/>
      <c r="BH1664" s="154"/>
      <c r="BI1664" s="154"/>
      <c r="BJ1664" s="154"/>
      <c r="BK1664" s="154"/>
      <c r="BL1664" s="154"/>
      <c r="BM1664" s="154"/>
      <c r="BN1664" s="154"/>
      <c r="BO1664" s="154"/>
      <c r="BP1664" s="154"/>
      <c r="BQ1664" s="154"/>
      <c r="BR1664" s="154"/>
      <c r="BS1664" s="154"/>
      <c r="BT1664" s="154"/>
      <c r="BU1664" s="154"/>
      <c r="BV1664" s="154"/>
    </row>
    <row r="1665" spans="1:74" x14ac:dyDescent="0.25">
      <c r="A1665" s="154"/>
      <c r="B1665" s="154"/>
      <c r="C1665" s="154"/>
      <c r="D1665" s="154"/>
      <c r="E1665" s="154"/>
      <c r="F1665" s="154"/>
      <c r="G1665" s="154"/>
      <c r="H1665" s="154"/>
      <c r="I1665" s="154"/>
      <c r="J1665" s="154"/>
      <c r="K1665" s="154"/>
      <c r="L1665" s="154"/>
      <c r="M1665" s="154"/>
      <c r="N1665" s="154"/>
      <c r="O1665" s="154"/>
      <c r="P1665" s="154"/>
      <c r="Q1665" s="154"/>
      <c r="R1665" s="154"/>
      <c r="S1665" s="154"/>
      <c r="T1665" s="154"/>
      <c r="U1665" s="154"/>
      <c r="V1665" s="154"/>
      <c r="W1665" s="154"/>
      <c r="X1665" s="154"/>
      <c r="Y1665" s="154"/>
      <c r="Z1665" s="154"/>
      <c r="AA1665" s="154"/>
      <c r="AB1665" s="154"/>
      <c r="AC1665" s="154"/>
      <c r="AD1665" s="154"/>
      <c r="AE1665" s="154"/>
      <c r="AF1665" s="154"/>
      <c r="AG1665" s="154"/>
      <c r="AH1665" s="154"/>
      <c r="AI1665" s="154"/>
      <c r="AJ1665" s="154"/>
      <c r="AK1665" s="154"/>
      <c r="AL1665" s="154"/>
      <c r="AM1665" s="154"/>
      <c r="AN1665" s="154"/>
      <c r="AO1665" s="154"/>
      <c r="AP1665" s="154"/>
      <c r="AQ1665" s="154"/>
      <c r="AR1665" s="154"/>
      <c r="AS1665" s="154"/>
      <c r="AT1665" s="154"/>
      <c r="AU1665" s="154"/>
      <c r="AV1665" s="154"/>
      <c r="AW1665" s="154"/>
      <c r="AX1665" s="154"/>
      <c r="AY1665" s="154"/>
      <c r="AZ1665" s="154"/>
      <c r="BA1665" s="154"/>
      <c r="BB1665" s="154"/>
      <c r="BC1665" s="154"/>
      <c r="BD1665" s="154"/>
      <c r="BE1665" s="154"/>
      <c r="BF1665" s="154"/>
      <c r="BG1665" s="154"/>
      <c r="BH1665" s="154"/>
      <c r="BI1665" s="154"/>
      <c r="BJ1665" s="154"/>
      <c r="BK1665" s="154"/>
      <c r="BL1665" s="154"/>
      <c r="BM1665" s="154"/>
      <c r="BN1665" s="154"/>
      <c r="BO1665" s="154"/>
      <c r="BP1665" s="154"/>
      <c r="BQ1665" s="154"/>
      <c r="BR1665" s="154"/>
      <c r="BS1665" s="154"/>
      <c r="BT1665" s="154"/>
      <c r="BU1665" s="154"/>
      <c r="BV1665" s="154"/>
    </row>
    <row r="1666" spans="1:74" x14ac:dyDescent="0.25">
      <c r="A1666" s="154"/>
      <c r="B1666" s="154"/>
      <c r="C1666" s="154"/>
      <c r="D1666" s="154"/>
      <c r="E1666" s="154"/>
      <c r="F1666" s="154"/>
      <c r="G1666" s="154"/>
      <c r="H1666" s="154"/>
      <c r="I1666" s="154"/>
      <c r="J1666" s="154"/>
      <c r="K1666" s="154"/>
      <c r="L1666" s="154"/>
      <c r="M1666" s="154"/>
      <c r="N1666" s="154"/>
      <c r="O1666" s="154"/>
      <c r="P1666" s="154"/>
      <c r="Q1666" s="154"/>
      <c r="R1666" s="154"/>
      <c r="S1666" s="154"/>
      <c r="T1666" s="154"/>
      <c r="U1666" s="154"/>
      <c r="V1666" s="154"/>
      <c r="W1666" s="154"/>
      <c r="X1666" s="154"/>
      <c r="Y1666" s="154"/>
      <c r="Z1666" s="154"/>
      <c r="AA1666" s="154"/>
      <c r="AB1666" s="154"/>
      <c r="AC1666" s="154"/>
      <c r="AD1666" s="154"/>
      <c r="AE1666" s="154"/>
      <c r="AF1666" s="154"/>
      <c r="AG1666" s="154"/>
      <c r="AH1666" s="154"/>
      <c r="AI1666" s="154"/>
      <c r="AJ1666" s="154"/>
      <c r="AK1666" s="154"/>
      <c r="AL1666" s="154"/>
      <c r="AM1666" s="154"/>
      <c r="AN1666" s="154"/>
      <c r="AO1666" s="154"/>
      <c r="AP1666" s="154"/>
      <c r="AQ1666" s="154"/>
      <c r="AR1666" s="154"/>
      <c r="AS1666" s="154"/>
      <c r="AT1666" s="154"/>
      <c r="AU1666" s="154"/>
      <c r="AV1666" s="154"/>
      <c r="AW1666" s="154"/>
      <c r="AX1666" s="154"/>
      <c r="AY1666" s="154"/>
      <c r="AZ1666" s="154"/>
      <c r="BA1666" s="154"/>
      <c r="BB1666" s="154"/>
      <c r="BC1666" s="154"/>
      <c r="BD1666" s="154"/>
      <c r="BE1666" s="154"/>
      <c r="BF1666" s="154"/>
      <c r="BG1666" s="154"/>
      <c r="BH1666" s="154"/>
      <c r="BI1666" s="154"/>
      <c r="BJ1666" s="154"/>
      <c r="BK1666" s="154"/>
      <c r="BL1666" s="154"/>
      <c r="BM1666" s="154"/>
      <c r="BN1666" s="154"/>
      <c r="BO1666" s="154"/>
      <c r="BP1666" s="154"/>
      <c r="BQ1666" s="154"/>
      <c r="BR1666" s="154"/>
      <c r="BS1666" s="154"/>
      <c r="BT1666" s="154"/>
      <c r="BU1666" s="154"/>
      <c r="BV1666" s="154"/>
    </row>
    <row r="1667" spans="1:74" x14ac:dyDescent="0.25">
      <c r="A1667" s="154"/>
      <c r="B1667" s="154"/>
      <c r="C1667" s="154"/>
      <c r="D1667" s="154"/>
      <c r="E1667" s="154"/>
      <c r="F1667" s="154"/>
      <c r="G1667" s="154"/>
      <c r="H1667" s="154"/>
      <c r="I1667" s="154"/>
      <c r="J1667" s="154"/>
      <c r="K1667" s="154"/>
      <c r="L1667" s="154"/>
      <c r="M1667" s="154"/>
      <c r="N1667" s="154"/>
      <c r="O1667" s="154"/>
      <c r="P1667" s="154"/>
      <c r="Q1667" s="154"/>
      <c r="R1667" s="154"/>
      <c r="S1667" s="154"/>
      <c r="T1667" s="154"/>
      <c r="U1667" s="154"/>
      <c r="V1667" s="154"/>
      <c r="W1667" s="154"/>
      <c r="X1667" s="154"/>
      <c r="Y1667" s="154"/>
      <c r="Z1667" s="154"/>
      <c r="AA1667" s="154"/>
      <c r="AB1667" s="154"/>
      <c r="AC1667" s="154"/>
      <c r="AD1667" s="154"/>
      <c r="AE1667" s="154"/>
      <c r="AF1667" s="154"/>
      <c r="AG1667" s="154"/>
      <c r="AH1667" s="154"/>
      <c r="AI1667" s="154"/>
      <c r="AJ1667" s="154"/>
      <c r="AK1667" s="154"/>
      <c r="AL1667" s="154"/>
      <c r="AM1667" s="154"/>
      <c r="AN1667" s="154"/>
      <c r="AO1667" s="154"/>
      <c r="AP1667" s="154"/>
      <c r="AQ1667" s="154"/>
      <c r="AR1667" s="154"/>
      <c r="AS1667" s="154"/>
      <c r="AT1667" s="154"/>
      <c r="AU1667" s="154"/>
      <c r="AV1667" s="154"/>
      <c r="AW1667" s="154"/>
      <c r="AX1667" s="154"/>
      <c r="AY1667" s="154"/>
      <c r="AZ1667" s="154"/>
      <c r="BA1667" s="154"/>
      <c r="BB1667" s="154"/>
      <c r="BC1667" s="154"/>
      <c r="BD1667" s="154"/>
      <c r="BE1667" s="154"/>
      <c r="BF1667" s="154"/>
      <c r="BG1667" s="154"/>
      <c r="BH1667" s="154"/>
      <c r="BI1667" s="154"/>
      <c r="BJ1667" s="154"/>
      <c r="BK1667" s="154"/>
      <c r="BL1667" s="154"/>
      <c r="BM1667" s="154"/>
      <c r="BN1667" s="154"/>
      <c r="BO1667" s="154"/>
      <c r="BP1667" s="154"/>
      <c r="BQ1667" s="154"/>
      <c r="BR1667" s="154"/>
      <c r="BS1667" s="154"/>
      <c r="BT1667" s="154"/>
      <c r="BU1667" s="154"/>
      <c r="BV1667" s="154"/>
    </row>
    <row r="1668" spans="1:74" x14ac:dyDescent="0.25">
      <c r="A1668" s="154"/>
      <c r="B1668" s="154"/>
      <c r="C1668" s="154"/>
      <c r="D1668" s="154"/>
      <c r="E1668" s="154"/>
      <c r="F1668" s="154"/>
      <c r="G1668" s="154"/>
      <c r="H1668" s="154"/>
      <c r="I1668" s="154"/>
      <c r="J1668" s="154"/>
      <c r="K1668" s="154"/>
      <c r="L1668" s="154"/>
      <c r="M1668" s="154"/>
      <c r="N1668" s="154"/>
      <c r="O1668" s="154"/>
      <c r="P1668" s="154"/>
      <c r="Q1668" s="154"/>
      <c r="R1668" s="154"/>
      <c r="S1668" s="154"/>
      <c r="T1668" s="154"/>
      <c r="U1668" s="154"/>
      <c r="V1668" s="154"/>
      <c r="W1668" s="154"/>
      <c r="X1668" s="154"/>
      <c r="Y1668" s="154"/>
      <c r="Z1668" s="154"/>
      <c r="AA1668" s="154"/>
      <c r="AB1668" s="154"/>
      <c r="AC1668" s="154"/>
      <c r="AD1668" s="154"/>
      <c r="AE1668" s="154"/>
      <c r="AF1668" s="154"/>
      <c r="AG1668" s="154"/>
      <c r="AH1668" s="154"/>
      <c r="AI1668" s="154"/>
      <c r="AJ1668" s="154"/>
      <c r="AK1668" s="154"/>
      <c r="AL1668" s="154"/>
      <c r="AM1668" s="154"/>
      <c r="AN1668" s="154"/>
      <c r="AO1668" s="154"/>
      <c r="AP1668" s="154"/>
      <c r="AQ1668" s="154"/>
      <c r="AR1668" s="154"/>
      <c r="AS1668" s="154"/>
      <c r="AT1668" s="154"/>
      <c r="AU1668" s="154"/>
      <c r="AV1668" s="154"/>
      <c r="AW1668" s="154"/>
      <c r="AX1668" s="154"/>
      <c r="AY1668" s="154"/>
      <c r="AZ1668" s="154"/>
      <c r="BA1668" s="154"/>
      <c r="BB1668" s="154"/>
      <c r="BC1668" s="154"/>
      <c r="BD1668" s="154"/>
      <c r="BE1668" s="154"/>
      <c r="BF1668" s="154"/>
      <c r="BG1668" s="154"/>
      <c r="BH1668" s="154"/>
      <c r="BI1668" s="154"/>
      <c r="BJ1668" s="154"/>
      <c r="BK1668" s="154"/>
      <c r="BL1668" s="154"/>
      <c r="BM1668" s="154"/>
      <c r="BN1668" s="154"/>
      <c r="BO1668" s="154"/>
      <c r="BP1668" s="154"/>
      <c r="BQ1668" s="154"/>
      <c r="BR1668" s="154"/>
      <c r="BS1668" s="154"/>
      <c r="BT1668" s="154"/>
      <c r="BU1668" s="154"/>
      <c r="BV1668" s="154"/>
    </row>
    <row r="1669" spans="1:74" x14ac:dyDescent="0.25">
      <c r="A1669" s="154"/>
      <c r="B1669" s="154"/>
      <c r="C1669" s="154"/>
      <c r="D1669" s="154"/>
      <c r="E1669" s="154"/>
      <c r="F1669" s="154"/>
      <c r="G1669" s="154"/>
      <c r="H1669" s="154"/>
      <c r="I1669" s="154"/>
      <c r="J1669" s="154"/>
      <c r="K1669" s="154"/>
      <c r="L1669" s="154"/>
      <c r="M1669" s="154"/>
      <c r="N1669" s="154"/>
      <c r="O1669" s="154"/>
      <c r="P1669" s="154"/>
      <c r="Q1669" s="154"/>
      <c r="R1669" s="154"/>
      <c r="S1669" s="154"/>
      <c r="T1669" s="154"/>
      <c r="U1669" s="154"/>
      <c r="V1669" s="154"/>
      <c r="W1669" s="154"/>
      <c r="X1669" s="154"/>
      <c r="Y1669" s="154"/>
      <c r="Z1669" s="154"/>
      <c r="AA1669" s="154"/>
      <c r="AB1669" s="154"/>
      <c r="AC1669" s="154"/>
      <c r="AD1669" s="154"/>
      <c r="AE1669" s="154"/>
      <c r="AF1669" s="154"/>
      <c r="AG1669" s="154"/>
      <c r="AH1669" s="154"/>
      <c r="AI1669" s="154"/>
      <c r="AJ1669" s="154"/>
      <c r="AK1669" s="154"/>
      <c r="AL1669" s="154"/>
      <c r="AM1669" s="154"/>
      <c r="AN1669" s="154"/>
      <c r="AO1669" s="154"/>
      <c r="AP1669" s="154"/>
      <c r="AQ1669" s="154"/>
      <c r="AR1669" s="154"/>
      <c r="AS1669" s="154"/>
      <c r="AT1669" s="154"/>
      <c r="AU1669" s="154"/>
      <c r="AV1669" s="154"/>
      <c r="AW1669" s="154"/>
      <c r="AX1669" s="154"/>
      <c r="AY1669" s="154"/>
      <c r="AZ1669" s="154"/>
      <c r="BA1669" s="154"/>
      <c r="BB1669" s="154"/>
      <c r="BC1669" s="154"/>
      <c r="BD1669" s="154"/>
      <c r="BE1669" s="154"/>
      <c r="BF1669" s="154"/>
      <c r="BG1669" s="154"/>
      <c r="BH1669" s="154"/>
      <c r="BI1669" s="154"/>
      <c r="BJ1669" s="154"/>
      <c r="BK1669" s="154"/>
      <c r="BL1669" s="154"/>
      <c r="BM1669" s="154"/>
      <c r="BN1669" s="154"/>
      <c r="BO1669" s="154"/>
      <c r="BP1669" s="154"/>
      <c r="BQ1669" s="154"/>
      <c r="BR1669" s="154"/>
      <c r="BS1669" s="154"/>
      <c r="BT1669" s="154"/>
      <c r="BU1669" s="154"/>
      <c r="BV1669" s="154"/>
    </row>
    <row r="1670" spans="1:74" x14ac:dyDescent="0.25">
      <c r="A1670" s="154"/>
      <c r="B1670" s="154"/>
      <c r="C1670" s="154"/>
      <c r="D1670" s="154"/>
      <c r="E1670" s="154"/>
      <c r="F1670" s="154"/>
      <c r="G1670" s="154"/>
      <c r="H1670" s="154"/>
      <c r="I1670" s="154"/>
      <c r="J1670" s="154"/>
      <c r="K1670" s="154"/>
      <c r="L1670" s="154"/>
      <c r="M1670" s="154"/>
      <c r="N1670" s="154"/>
      <c r="O1670" s="154"/>
      <c r="P1670" s="154"/>
      <c r="Q1670" s="154"/>
      <c r="R1670" s="154"/>
      <c r="S1670" s="154"/>
      <c r="T1670" s="154"/>
      <c r="U1670" s="154"/>
      <c r="V1670" s="154"/>
      <c r="W1670" s="154"/>
      <c r="X1670" s="154"/>
      <c r="Y1670" s="154"/>
      <c r="Z1670" s="154"/>
      <c r="AA1670" s="154"/>
      <c r="AB1670" s="154"/>
      <c r="AC1670" s="154"/>
      <c r="AD1670" s="154"/>
      <c r="AE1670" s="154"/>
      <c r="AF1670" s="154"/>
      <c r="AG1670" s="154"/>
      <c r="AH1670" s="154"/>
      <c r="AI1670" s="154"/>
      <c r="AJ1670" s="154"/>
      <c r="AK1670" s="154"/>
      <c r="AL1670" s="154"/>
      <c r="AM1670" s="154"/>
      <c r="AN1670" s="154"/>
      <c r="AO1670" s="154"/>
      <c r="AP1670" s="154"/>
      <c r="AQ1670" s="154"/>
      <c r="AR1670" s="154"/>
      <c r="AS1670" s="154"/>
      <c r="AT1670" s="154"/>
      <c r="AU1670" s="154"/>
      <c r="AV1670" s="154"/>
      <c r="AW1670" s="154"/>
      <c r="AX1670" s="154"/>
      <c r="AY1670" s="154"/>
      <c r="AZ1670" s="154"/>
      <c r="BA1670" s="154"/>
      <c r="BB1670" s="154"/>
      <c r="BC1670" s="154"/>
      <c r="BD1670" s="154"/>
      <c r="BE1670" s="154"/>
      <c r="BF1670" s="154"/>
      <c r="BG1670" s="154"/>
      <c r="BH1670" s="154"/>
      <c r="BI1670" s="154"/>
      <c r="BJ1670" s="154"/>
      <c r="BK1670" s="154"/>
      <c r="BL1670" s="154"/>
      <c r="BM1670" s="154"/>
      <c r="BN1670" s="154"/>
      <c r="BO1670" s="154"/>
      <c r="BP1670" s="154"/>
      <c r="BQ1670" s="154"/>
      <c r="BR1670" s="154"/>
      <c r="BS1670" s="154"/>
      <c r="BT1670" s="154"/>
      <c r="BU1670" s="154"/>
      <c r="BV1670" s="154"/>
    </row>
    <row r="1671" spans="1:74" x14ac:dyDescent="0.25">
      <c r="A1671" s="154"/>
      <c r="B1671" s="154"/>
      <c r="C1671" s="154"/>
      <c r="D1671" s="154"/>
      <c r="E1671" s="154"/>
      <c r="F1671" s="154"/>
      <c r="G1671" s="154"/>
      <c r="H1671" s="154"/>
      <c r="I1671" s="154"/>
      <c r="J1671" s="154"/>
      <c r="K1671" s="154"/>
      <c r="L1671" s="154"/>
      <c r="M1671" s="154"/>
      <c r="N1671" s="154"/>
      <c r="O1671" s="154"/>
      <c r="P1671" s="154"/>
      <c r="Q1671" s="154"/>
      <c r="R1671" s="154"/>
      <c r="S1671" s="154"/>
      <c r="T1671" s="154"/>
      <c r="U1671" s="154"/>
      <c r="V1671" s="154"/>
      <c r="W1671" s="154"/>
      <c r="X1671" s="154"/>
      <c r="Y1671" s="154"/>
      <c r="Z1671" s="154"/>
      <c r="AA1671" s="154"/>
      <c r="AB1671" s="154"/>
      <c r="AC1671" s="154"/>
      <c r="AD1671" s="154"/>
      <c r="AE1671" s="154"/>
      <c r="AF1671" s="154"/>
      <c r="AG1671" s="154"/>
      <c r="AH1671" s="154"/>
      <c r="AI1671" s="154"/>
      <c r="AJ1671" s="154"/>
      <c r="AK1671" s="154"/>
      <c r="AL1671" s="154"/>
      <c r="AM1671" s="154"/>
      <c r="AN1671" s="154"/>
      <c r="AO1671" s="154"/>
      <c r="AP1671" s="154"/>
      <c r="AQ1671" s="154"/>
      <c r="AR1671" s="154"/>
      <c r="AS1671" s="154"/>
      <c r="AT1671" s="154"/>
      <c r="AU1671" s="154"/>
      <c r="AV1671" s="154"/>
      <c r="AW1671" s="154"/>
      <c r="AX1671" s="154"/>
      <c r="AY1671" s="154"/>
      <c r="AZ1671" s="154"/>
      <c r="BA1671" s="154"/>
      <c r="BB1671" s="154"/>
      <c r="BC1671" s="154"/>
      <c r="BD1671" s="154"/>
      <c r="BE1671" s="154"/>
      <c r="BF1671" s="154"/>
      <c r="BG1671" s="154"/>
      <c r="BH1671" s="154"/>
      <c r="BI1671" s="154"/>
      <c r="BJ1671" s="154"/>
      <c r="BK1671" s="154"/>
      <c r="BL1671" s="154"/>
      <c r="BM1671" s="154"/>
      <c r="BN1671" s="154"/>
      <c r="BO1671" s="154"/>
      <c r="BP1671" s="154"/>
      <c r="BQ1671" s="154"/>
      <c r="BR1671" s="154"/>
      <c r="BS1671" s="154"/>
      <c r="BT1671" s="154"/>
      <c r="BU1671" s="154"/>
      <c r="BV1671" s="154"/>
    </row>
    <row r="1672" spans="1:74" x14ac:dyDescent="0.25">
      <c r="A1672" s="154"/>
      <c r="B1672" s="154"/>
      <c r="C1672" s="154"/>
      <c r="D1672" s="154"/>
      <c r="E1672" s="154"/>
      <c r="F1672" s="154"/>
      <c r="G1672" s="154"/>
      <c r="H1672" s="154"/>
      <c r="I1672" s="154"/>
      <c r="J1672" s="154"/>
      <c r="K1672" s="154"/>
      <c r="L1672" s="154"/>
      <c r="M1672" s="154"/>
      <c r="N1672" s="154"/>
      <c r="O1672" s="154"/>
      <c r="P1672" s="154"/>
      <c r="Q1672" s="154"/>
      <c r="R1672" s="154"/>
      <c r="S1672" s="154"/>
      <c r="T1672" s="154"/>
      <c r="U1672" s="154"/>
      <c r="V1672" s="154"/>
      <c r="W1672" s="154"/>
      <c r="X1672" s="154"/>
      <c r="Y1672" s="154"/>
      <c r="Z1672" s="154"/>
      <c r="AA1672" s="154"/>
      <c r="AB1672" s="154"/>
      <c r="AC1672" s="154"/>
      <c r="AD1672" s="154"/>
      <c r="AE1672" s="154"/>
      <c r="AF1672" s="154"/>
      <c r="AG1672" s="154"/>
      <c r="AH1672" s="154"/>
      <c r="AI1672" s="154"/>
      <c r="AJ1672" s="154"/>
      <c r="AK1672" s="154"/>
      <c r="AL1672" s="154"/>
      <c r="AM1672" s="154"/>
      <c r="AN1672" s="154"/>
      <c r="AO1672" s="154"/>
      <c r="AP1672" s="154"/>
      <c r="AQ1672" s="154"/>
      <c r="AR1672" s="154"/>
      <c r="AS1672" s="154"/>
      <c r="AT1672" s="154"/>
      <c r="AU1672" s="154"/>
      <c r="AV1672" s="154"/>
      <c r="AW1672" s="154"/>
      <c r="AX1672" s="154"/>
      <c r="AY1672" s="154"/>
      <c r="AZ1672" s="154"/>
      <c r="BA1672" s="154"/>
      <c r="BB1672" s="154"/>
      <c r="BC1672" s="154"/>
      <c r="BD1672" s="154"/>
      <c r="BE1672" s="154"/>
      <c r="BF1672" s="154"/>
      <c r="BG1672" s="154"/>
      <c r="BH1672" s="154"/>
      <c r="BI1672" s="154"/>
      <c r="BJ1672" s="154"/>
      <c r="BK1672" s="154"/>
      <c r="BL1672" s="154"/>
      <c r="BM1672" s="154"/>
      <c r="BN1672" s="154"/>
      <c r="BO1672" s="154"/>
      <c r="BP1672" s="154"/>
      <c r="BQ1672" s="154"/>
      <c r="BR1672" s="154"/>
      <c r="BS1672" s="154"/>
      <c r="BT1672" s="154"/>
      <c r="BU1672" s="154"/>
      <c r="BV1672" s="154"/>
    </row>
    <row r="1673" spans="1:74" x14ac:dyDescent="0.25">
      <c r="A1673" s="154"/>
      <c r="B1673" s="154"/>
      <c r="C1673" s="154"/>
      <c r="D1673" s="154"/>
      <c r="E1673" s="154"/>
      <c r="F1673" s="154"/>
      <c r="G1673" s="154"/>
      <c r="H1673" s="154"/>
      <c r="I1673" s="154"/>
      <c r="J1673" s="154"/>
      <c r="K1673" s="154"/>
      <c r="L1673" s="154"/>
      <c r="M1673" s="154"/>
      <c r="N1673" s="154"/>
      <c r="O1673" s="154"/>
      <c r="P1673" s="154"/>
      <c r="Q1673" s="154"/>
      <c r="R1673" s="154"/>
      <c r="S1673" s="154"/>
      <c r="T1673" s="154"/>
      <c r="U1673" s="154"/>
      <c r="V1673" s="154"/>
      <c r="W1673" s="154"/>
      <c r="X1673" s="154"/>
      <c r="Y1673" s="154"/>
      <c r="Z1673" s="154"/>
      <c r="AA1673" s="154"/>
      <c r="AB1673" s="154"/>
      <c r="AC1673" s="154"/>
      <c r="AD1673" s="154"/>
      <c r="AE1673" s="154"/>
      <c r="AF1673" s="154"/>
      <c r="AG1673" s="154"/>
      <c r="AH1673" s="154"/>
      <c r="AI1673" s="154"/>
      <c r="AJ1673" s="154"/>
      <c r="AK1673" s="154"/>
      <c r="AL1673" s="154"/>
      <c r="AM1673" s="154"/>
      <c r="AN1673" s="154"/>
      <c r="AO1673" s="154"/>
      <c r="AP1673" s="154"/>
      <c r="AQ1673" s="154"/>
      <c r="AR1673" s="154"/>
      <c r="AS1673" s="154"/>
      <c r="AT1673" s="154"/>
      <c r="AU1673" s="154"/>
      <c r="AV1673" s="154"/>
      <c r="AW1673" s="154"/>
      <c r="AX1673" s="154"/>
      <c r="AY1673" s="154"/>
      <c r="AZ1673" s="154"/>
      <c r="BA1673" s="154"/>
      <c r="BB1673" s="154"/>
      <c r="BC1673" s="154"/>
      <c r="BD1673" s="154"/>
      <c r="BE1673" s="154"/>
      <c r="BF1673" s="154"/>
      <c r="BG1673" s="154"/>
      <c r="BH1673" s="154"/>
      <c r="BI1673" s="154"/>
      <c r="BJ1673" s="154"/>
      <c r="BK1673" s="154"/>
      <c r="BL1673" s="154"/>
      <c r="BM1673" s="154"/>
      <c r="BN1673" s="154"/>
      <c r="BO1673" s="154"/>
      <c r="BP1673" s="154"/>
      <c r="BQ1673" s="154"/>
      <c r="BR1673" s="154"/>
      <c r="BS1673" s="154"/>
      <c r="BT1673" s="154"/>
      <c r="BU1673" s="154"/>
      <c r="BV1673" s="154"/>
    </row>
    <row r="1674" spans="1:74" x14ac:dyDescent="0.25">
      <c r="A1674" s="154"/>
      <c r="B1674" s="154"/>
      <c r="C1674" s="154"/>
      <c r="D1674" s="154"/>
      <c r="E1674" s="154"/>
      <c r="F1674" s="154"/>
      <c r="G1674" s="154"/>
      <c r="H1674" s="154"/>
      <c r="I1674" s="154"/>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AN1674" s="154"/>
      <c r="AO1674" s="154"/>
      <c r="AP1674" s="154"/>
      <c r="AQ1674" s="154"/>
      <c r="AR1674" s="154"/>
      <c r="AS1674" s="154"/>
      <c r="AT1674" s="154"/>
      <c r="AU1674" s="154"/>
      <c r="AV1674" s="154"/>
      <c r="AW1674" s="154"/>
      <c r="AX1674" s="154"/>
      <c r="AY1674" s="154"/>
      <c r="AZ1674" s="154"/>
      <c r="BA1674" s="154"/>
      <c r="BB1674" s="154"/>
      <c r="BC1674" s="154"/>
      <c r="BD1674" s="154"/>
      <c r="BE1674" s="154"/>
      <c r="BF1674" s="154"/>
      <c r="BG1674" s="154"/>
      <c r="BH1674" s="154"/>
      <c r="BI1674" s="154"/>
      <c r="BJ1674" s="154"/>
      <c r="BK1674" s="154"/>
      <c r="BL1674" s="154"/>
      <c r="BM1674" s="154"/>
      <c r="BN1674" s="154"/>
      <c r="BO1674" s="154"/>
      <c r="BP1674" s="154"/>
      <c r="BQ1674" s="154"/>
      <c r="BR1674" s="154"/>
      <c r="BS1674" s="154"/>
      <c r="BT1674" s="154"/>
      <c r="BU1674" s="154"/>
      <c r="BV1674" s="154"/>
    </row>
    <row r="1675" spans="1:74" x14ac:dyDescent="0.25">
      <c r="A1675" s="154"/>
      <c r="B1675" s="154"/>
      <c r="C1675" s="154"/>
      <c r="D1675" s="154"/>
      <c r="E1675" s="154"/>
      <c r="F1675" s="154"/>
      <c r="G1675" s="154"/>
      <c r="H1675" s="154"/>
      <c r="I1675" s="154"/>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AN1675" s="154"/>
      <c r="AO1675" s="154"/>
      <c r="AP1675" s="154"/>
      <c r="AQ1675" s="154"/>
      <c r="AR1675" s="154"/>
      <c r="AS1675" s="154"/>
      <c r="AT1675" s="154"/>
      <c r="AU1675" s="154"/>
      <c r="AV1675" s="154"/>
      <c r="AW1675" s="154"/>
      <c r="AX1675" s="154"/>
      <c r="AY1675" s="154"/>
      <c r="AZ1675" s="154"/>
      <c r="BA1675" s="154"/>
      <c r="BB1675" s="154"/>
      <c r="BC1675" s="154"/>
      <c r="BD1675" s="154"/>
      <c r="BE1675" s="154"/>
      <c r="BF1675" s="154"/>
      <c r="BG1675" s="154"/>
      <c r="BH1675" s="154"/>
      <c r="BI1675" s="154"/>
      <c r="BJ1675" s="154"/>
      <c r="BK1675" s="154"/>
      <c r="BL1675" s="154"/>
      <c r="BM1675" s="154"/>
      <c r="BN1675" s="154"/>
      <c r="BO1675" s="154"/>
      <c r="BP1675" s="154"/>
      <c r="BQ1675" s="154"/>
      <c r="BR1675" s="154"/>
      <c r="BS1675" s="154"/>
      <c r="BT1675" s="154"/>
      <c r="BU1675" s="154"/>
      <c r="BV1675" s="154"/>
    </row>
    <row r="1676" spans="1:74" x14ac:dyDescent="0.25">
      <c r="A1676" s="154"/>
      <c r="B1676" s="154"/>
      <c r="C1676" s="154"/>
      <c r="D1676" s="154"/>
      <c r="E1676" s="154"/>
      <c r="F1676" s="154"/>
      <c r="G1676" s="154"/>
      <c r="H1676" s="154"/>
      <c r="I1676" s="154"/>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AN1676" s="154"/>
      <c r="AO1676" s="154"/>
      <c r="AP1676" s="154"/>
      <c r="AQ1676" s="154"/>
      <c r="AR1676" s="154"/>
      <c r="AS1676" s="154"/>
      <c r="AT1676" s="154"/>
      <c r="AU1676" s="154"/>
      <c r="AV1676" s="154"/>
      <c r="AW1676" s="154"/>
      <c r="AX1676" s="154"/>
      <c r="AY1676" s="154"/>
      <c r="AZ1676" s="154"/>
      <c r="BA1676" s="154"/>
      <c r="BB1676" s="154"/>
      <c r="BC1676" s="154"/>
      <c r="BD1676" s="154"/>
      <c r="BE1676" s="154"/>
      <c r="BF1676" s="154"/>
      <c r="BG1676" s="154"/>
      <c r="BH1676" s="154"/>
      <c r="BI1676" s="154"/>
      <c r="BJ1676" s="154"/>
      <c r="BK1676" s="154"/>
      <c r="BL1676" s="154"/>
      <c r="BM1676" s="154"/>
      <c r="BN1676" s="154"/>
      <c r="BO1676" s="154"/>
      <c r="BP1676" s="154"/>
      <c r="BQ1676" s="154"/>
      <c r="BR1676" s="154"/>
      <c r="BS1676" s="154"/>
      <c r="BT1676" s="154"/>
      <c r="BU1676" s="154"/>
      <c r="BV1676" s="154"/>
    </row>
    <row r="1677" spans="1:74" x14ac:dyDescent="0.25">
      <c r="A1677" s="154"/>
      <c r="B1677" s="154"/>
      <c r="C1677" s="154"/>
      <c r="D1677" s="154"/>
      <c r="E1677" s="154"/>
      <c r="F1677" s="154"/>
      <c r="G1677" s="154"/>
      <c r="H1677" s="154"/>
      <c r="I1677" s="154"/>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AN1677" s="154"/>
      <c r="AO1677" s="154"/>
      <c r="AP1677" s="154"/>
      <c r="AQ1677" s="154"/>
      <c r="AR1677" s="154"/>
      <c r="AS1677" s="154"/>
      <c r="AT1677" s="154"/>
      <c r="AU1677" s="154"/>
      <c r="AV1677" s="154"/>
      <c r="AW1677" s="154"/>
      <c r="AX1677" s="154"/>
      <c r="AY1677" s="154"/>
      <c r="AZ1677" s="154"/>
      <c r="BA1677" s="154"/>
      <c r="BB1677" s="154"/>
      <c r="BC1677" s="154"/>
      <c r="BD1677" s="154"/>
      <c r="BE1677" s="154"/>
      <c r="BF1677" s="154"/>
      <c r="BG1677" s="154"/>
      <c r="BH1677" s="154"/>
      <c r="BI1677" s="154"/>
      <c r="BJ1677" s="154"/>
      <c r="BK1677" s="154"/>
      <c r="BL1677" s="154"/>
      <c r="BM1677" s="154"/>
      <c r="BN1677" s="154"/>
      <c r="BO1677" s="154"/>
      <c r="BP1677" s="154"/>
      <c r="BQ1677" s="154"/>
      <c r="BR1677" s="154"/>
      <c r="BS1677" s="154"/>
      <c r="BT1677" s="154"/>
      <c r="BU1677" s="154"/>
      <c r="BV1677" s="154"/>
    </row>
    <row r="1678" spans="1:74" x14ac:dyDescent="0.25">
      <c r="A1678" s="154"/>
      <c r="B1678" s="154"/>
      <c r="C1678" s="154"/>
      <c r="D1678" s="154"/>
      <c r="E1678" s="154"/>
      <c r="F1678" s="154"/>
      <c r="G1678" s="154"/>
      <c r="H1678" s="154"/>
      <c r="I1678" s="154"/>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AN1678" s="154"/>
      <c r="AO1678" s="154"/>
      <c r="AP1678" s="154"/>
      <c r="AQ1678" s="154"/>
      <c r="AR1678" s="154"/>
      <c r="AS1678" s="154"/>
      <c r="AT1678" s="154"/>
      <c r="AU1678" s="154"/>
      <c r="AV1678" s="154"/>
      <c r="AW1678" s="154"/>
      <c r="AX1678" s="154"/>
      <c r="AY1678" s="154"/>
      <c r="AZ1678" s="154"/>
      <c r="BA1678" s="154"/>
      <c r="BB1678" s="154"/>
      <c r="BC1678" s="154"/>
      <c r="BD1678" s="154"/>
      <c r="BE1678" s="154"/>
      <c r="BF1678" s="154"/>
      <c r="BG1678" s="154"/>
      <c r="BH1678" s="154"/>
      <c r="BI1678" s="154"/>
      <c r="BJ1678" s="154"/>
      <c r="BK1678" s="154"/>
      <c r="BL1678" s="154"/>
      <c r="BM1678" s="154"/>
      <c r="BN1678" s="154"/>
      <c r="BO1678" s="154"/>
      <c r="BP1678" s="154"/>
      <c r="BQ1678" s="154"/>
      <c r="BR1678" s="154"/>
      <c r="BS1678" s="154"/>
      <c r="BT1678" s="154"/>
      <c r="BU1678" s="154"/>
      <c r="BV1678" s="154"/>
    </row>
    <row r="1679" spans="1:74" x14ac:dyDescent="0.25">
      <c r="A1679" s="154"/>
      <c r="B1679" s="154"/>
      <c r="C1679" s="154"/>
      <c r="D1679" s="154"/>
      <c r="E1679" s="154"/>
      <c r="F1679" s="154"/>
      <c r="G1679" s="154"/>
      <c r="H1679" s="154"/>
      <c r="I1679" s="154"/>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AN1679" s="154"/>
      <c r="AO1679" s="154"/>
      <c r="AP1679" s="154"/>
      <c r="AQ1679" s="154"/>
      <c r="AR1679" s="154"/>
      <c r="AS1679" s="154"/>
      <c r="AT1679" s="154"/>
      <c r="AU1679" s="154"/>
      <c r="AV1679" s="154"/>
      <c r="AW1679" s="154"/>
      <c r="AX1679" s="154"/>
      <c r="AY1679" s="154"/>
      <c r="AZ1679" s="154"/>
      <c r="BA1679" s="154"/>
      <c r="BB1679" s="154"/>
      <c r="BC1679" s="154"/>
      <c r="BD1679" s="154"/>
      <c r="BE1679" s="154"/>
      <c r="BF1679" s="154"/>
      <c r="BG1679" s="154"/>
      <c r="BH1679" s="154"/>
      <c r="BI1679" s="154"/>
      <c r="BJ1679" s="154"/>
      <c r="BK1679" s="154"/>
      <c r="BL1679" s="154"/>
      <c r="BM1679" s="154"/>
      <c r="BN1679" s="154"/>
      <c r="BO1679" s="154"/>
      <c r="BP1679" s="154"/>
      <c r="BQ1679" s="154"/>
      <c r="BR1679" s="154"/>
      <c r="BS1679" s="154"/>
      <c r="BT1679" s="154"/>
      <c r="BU1679" s="154"/>
      <c r="BV1679" s="154"/>
    </row>
    <row r="1680" spans="1:74" x14ac:dyDescent="0.25">
      <c r="A1680" s="154"/>
      <c r="B1680" s="154"/>
      <c r="C1680" s="154"/>
      <c r="D1680" s="154"/>
      <c r="E1680" s="154"/>
      <c r="F1680" s="154"/>
      <c r="G1680" s="154"/>
      <c r="H1680" s="154"/>
      <c r="I1680" s="154"/>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AN1680" s="154"/>
      <c r="AO1680" s="154"/>
      <c r="AP1680" s="154"/>
      <c r="AQ1680" s="154"/>
      <c r="AR1680" s="154"/>
      <c r="AS1680" s="154"/>
      <c r="AT1680" s="154"/>
      <c r="AU1680" s="154"/>
      <c r="AV1680" s="154"/>
      <c r="AW1680" s="154"/>
      <c r="AX1680" s="154"/>
      <c r="AY1680" s="154"/>
      <c r="AZ1680" s="154"/>
      <c r="BA1680" s="154"/>
      <c r="BB1680" s="154"/>
      <c r="BC1680" s="154"/>
      <c r="BD1680" s="154"/>
      <c r="BE1680" s="154"/>
      <c r="BF1680" s="154"/>
      <c r="BG1680" s="154"/>
      <c r="BH1680" s="154"/>
      <c r="BI1680" s="154"/>
      <c r="BJ1680" s="154"/>
      <c r="BK1680" s="154"/>
      <c r="BL1680" s="154"/>
      <c r="BM1680" s="154"/>
      <c r="BN1680" s="154"/>
      <c r="BO1680" s="154"/>
      <c r="BP1680" s="154"/>
      <c r="BQ1680" s="154"/>
      <c r="BR1680" s="154"/>
      <c r="BS1680" s="154"/>
      <c r="BT1680" s="154"/>
      <c r="BU1680" s="154"/>
      <c r="BV1680" s="154"/>
    </row>
    <row r="1681" spans="1:74" x14ac:dyDescent="0.25">
      <c r="A1681" s="154"/>
      <c r="B1681" s="154"/>
      <c r="C1681" s="154"/>
      <c r="D1681" s="154"/>
      <c r="E1681" s="154"/>
      <c r="F1681" s="154"/>
      <c r="G1681" s="154"/>
      <c r="H1681" s="154"/>
      <c r="I1681" s="154"/>
      <c r="J1681" s="154"/>
      <c r="K1681" s="154"/>
      <c r="L1681" s="154"/>
      <c r="M1681" s="154"/>
      <c r="N1681" s="154"/>
      <c r="O1681" s="154"/>
      <c r="P1681" s="154"/>
      <c r="Q1681" s="154"/>
      <c r="R1681" s="154"/>
      <c r="S1681" s="154"/>
      <c r="T1681" s="154"/>
      <c r="U1681" s="154"/>
      <c r="V1681" s="154"/>
      <c r="W1681" s="154"/>
      <c r="X1681" s="154"/>
      <c r="Y1681" s="154"/>
      <c r="Z1681" s="154"/>
      <c r="AA1681" s="154"/>
      <c r="AB1681" s="154"/>
      <c r="AC1681" s="154"/>
      <c r="AD1681" s="154"/>
      <c r="AE1681" s="154"/>
      <c r="AF1681" s="154"/>
      <c r="AG1681" s="154"/>
      <c r="AH1681" s="154"/>
      <c r="AI1681" s="154"/>
      <c r="AJ1681" s="154"/>
      <c r="AK1681" s="154"/>
      <c r="AL1681" s="154"/>
      <c r="AM1681" s="154"/>
      <c r="AN1681" s="154"/>
      <c r="AO1681" s="154"/>
      <c r="AP1681" s="154"/>
      <c r="AQ1681" s="154"/>
      <c r="AR1681" s="154"/>
      <c r="AS1681" s="154"/>
      <c r="AT1681" s="154"/>
      <c r="AU1681" s="154"/>
      <c r="AV1681" s="154"/>
      <c r="AW1681" s="154"/>
      <c r="AX1681" s="154"/>
      <c r="AY1681" s="154"/>
      <c r="AZ1681" s="154"/>
      <c r="BA1681" s="154"/>
      <c r="BB1681" s="154"/>
      <c r="BC1681" s="154"/>
      <c r="BD1681" s="154"/>
      <c r="BE1681" s="154"/>
      <c r="BF1681" s="154"/>
      <c r="BG1681" s="154"/>
      <c r="BH1681" s="154"/>
      <c r="BI1681" s="154"/>
      <c r="BJ1681" s="154"/>
      <c r="BK1681" s="154"/>
      <c r="BL1681" s="154"/>
      <c r="BM1681" s="154"/>
      <c r="BN1681" s="154"/>
      <c r="BO1681" s="154"/>
      <c r="BP1681" s="154"/>
      <c r="BQ1681" s="154"/>
      <c r="BR1681" s="154"/>
      <c r="BS1681" s="154"/>
      <c r="BT1681" s="154"/>
      <c r="BU1681" s="154"/>
      <c r="BV1681" s="154"/>
    </row>
    <row r="1682" spans="1:74" x14ac:dyDescent="0.25">
      <c r="A1682" s="154"/>
      <c r="B1682" s="154"/>
      <c r="C1682" s="154"/>
      <c r="D1682" s="154"/>
      <c r="E1682" s="154"/>
      <c r="F1682" s="154"/>
      <c r="G1682" s="154"/>
      <c r="H1682" s="154"/>
      <c r="I1682" s="154"/>
      <c r="J1682" s="154"/>
      <c r="K1682" s="154"/>
      <c r="L1682" s="154"/>
      <c r="M1682" s="154"/>
      <c r="N1682" s="154"/>
      <c r="O1682" s="154"/>
      <c r="P1682" s="154"/>
      <c r="Q1682" s="154"/>
      <c r="R1682" s="154"/>
      <c r="S1682" s="154"/>
      <c r="T1682" s="154"/>
      <c r="U1682" s="154"/>
      <c r="V1682" s="154"/>
      <c r="W1682" s="154"/>
      <c r="X1682" s="154"/>
      <c r="Y1682" s="154"/>
      <c r="Z1682" s="154"/>
      <c r="AA1682" s="154"/>
      <c r="AB1682" s="154"/>
      <c r="AC1682" s="154"/>
      <c r="AD1682" s="154"/>
      <c r="AE1682" s="154"/>
      <c r="AF1682" s="154"/>
      <c r="AG1682" s="154"/>
      <c r="AH1682" s="154"/>
      <c r="AI1682" s="154"/>
      <c r="AJ1682" s="154"/>
      <c r="AK1682" s="154"/>
      <c r="AL1682" s="154"/>
      <c r="AM1682" s="154"/>
      <c r="AN1682" s="154"/>
      <c r="AO1682" s="154"/>
      <c r="AP1682" s="154"/>
      <c r="AQ1682" s="154"/>
      <c r="AR1682" s="154"/>
      <c r="AS1682" s="154"/>
      <c r="AT1682" s="154"/>
      <c r="AU1682" s="154"/>
      <c r="AV1682" s="154"/>
      <c r="AW1682" s="154"/>
      <c r="AX1682" s="154"/>
      <c r="AY1682" s="154"/>
      <c r="AZ1682" s="154"/>
      <c r="BA1682" s="154"/>
      <c r="BB1682" s="154"/>
      <c r="BC1682" s="154"/>
      <c r="BD1682" s="154"/>
      <c r="BE1682" s="154"/>
      <c r="BF1682" s="154"/>
      <c r="BG1682" s="154"/>
      <c r="BH1682" s="154"/>
      <c r="BI1682" s="154"/>
      <c r="BJ1682" s="154"/>
      <c r="BK1682" s="154"/>
      <c r="BL1682" s="154"/>
      <c r="BM1682" s="154"/>
      <c r="BN1682" s="154"/>
      <c r="BO1682" s="154"/>
      <c r="BP1682" s="154"/>
      <c r="BQ1682" s="154"/>
      <c r="BR1682" s="154"/>
      <c r="BS1682" s="154"/>
      <c r="BT1682" s="154"/>
      <c r="BU1682" s="154"/>
      <c r="BV1682" s="154"/>
    </row>
    <row r="1683" spans="1:74" x14ac:dyDescent="0.25">
      <c r="A1683" s="154"/>
      <c r="B1683" s="154"/>
      <c r="C1683" s="154"/>
      <c r="D1683" s="154"/>
      <c r="E1683" s="154"/>
      <c r="F1683" s="154"/>
      <c r="G1683" s="154"/>
      <c r="H1683" s="154"/>
      <c r="I1683" s="154"/>
      <c r="J1683" s="154"/>
      <c r="K1683" s="154"/>
      <c r="L1683" s="154"/>
      <c r="M1683" s="154"/>
      <c r="N1683" s="154"/>
      <c r="O1683" s="154"/>
      <c r="P1683" s="154"/>
      <c r="Q1683" s="154"/>
      <c r="R1683" s="154"/>
      <c r="S1683" s="154"/>
      <c r="T1683" s="154"/>
      <c r="U1683" s="154"/>
      <c r="V1683" s="154"/>
      <c r="W1683" s="154"/>
      <c r="X1683" s="154"/>
      <c r="Y1683" s="154"/>
      <c r="Z1683" s="154"/>
      <c r="AA1683" s="154"/>
      <c r="AB1683" s="154"/>
      <c r="AC1683" s="154"/>
      <c r="AD1683" s="154"/>
      <c r="AE1683" s="154"/>
      <c r="AF1683" s="154"/>
      <c r="AG1683" s="154"/>
      <c r="AH1683" s="154"/>
      <c r="AI1683" s="154"/>
      <c r="AJ1683" s="154"/>
      <c r="AK1683" s="154"/>
      <c r="AL1683" s="154"/>
      <c r="AM1683" s="154"/>
      <c r="AN1683" s="154"/>
      <c r="AO1683" s="154"/>
      <c r="AP1683" s="154"/>
      <c r="AQ1683" s="154"/>
      <c r="AR1683" s="154"/>
      <c r="AS1683" s="154"/>
      <c r="AT1683" s="154"/>
      <c r="AU1683" s="154"/>
      <c r="AV1683" s="154"/>
      <c r="AW1683" s="154"/>
      <c r="AX1683" s="154"/>
      <c r="AY1683" s="154"/>
      <c r="AZ1683" s="154"/>
      <c r="BA1683" s="154"/>
      <c r="BB1683" s="154"/>
      <c r="BC1683" s="154"/>
      <c r="BD1683" s="154"/>
      <c r="BE1683" s="154"/>
      <c r="BF1683" s="154"/>
      <c r="BG1683" s="154"/>
      <c r="BH1683" s="154"/>
      <c r="BI1683" s="154"/>
      <c r="BJ1683" s="154"/>
      <c r="BK1683" s="154"/>
      <c r="BL1683" s="154"/>
      <c r="BM1683" s="154"/>
      <c r="BN1683" s="154"/>
      <c r="BO1683" s="154"/>
      <c r="BP1683" s="154"/>
      <c r="BQ1683" s="154"/>
      <c r="BR1683" s="154"/>
      <c r="BS1683" s="154"/>
      <c r="BT1683" s="154"/>
      <c r="BU1683" s="154"/>
      <c r="BV1683" s="154"/>
    </row>
    <row r="1684" spans="1:74" x14ac:dyDescent="0.25">
      <c r="A1684" s="154"/>
      <c r="B1684" s="154"/>
      <c r="C1684" s="154"/>
      <c r="D1684" s="154"/>
      <c r="E1684" s="154"/>
      <c r="F1684" s="154"/>
      <c r="G1684" s="154"/>
      <c r="H1684" s="154"/>
      <c r="I1684" s="154"/>
      <c r="J1684" s="154"/>
      <c r="K1684" s="154"/>
      <c r="L1684" s="154"/>
      <c r="M1684" s="154"/>
      <c r="N1684" s="154"/>
      <c r="O1684" s="154"/>
      <c r="P1684" s="154"/>
      <c r="Q1684" s="154"/>
      <c r="R1684" s="154"/>
      <c r="S1684" s="154"/>
      <c r="T1684" s="154"/>
      <c r="U1684" s="154"/>
      <c r="V1684" s="154"/>
      <c r="W1684" s="154"/>
      <c r="X1684" s="154"/>
      <c r="Y1684" s="154"/>
      <c r="Z1684" s="154"/>
      <c r="AA1684" s="154"/>
      <c r="AB1684" s="154"/>
      <c r="AC1684" s="154"/>
      <c r="AD1684" s="154"/>
      <c r="AE1684" s="154"/>
      <c r="AF1684" s="154"/>
      <c r="AG1684" s="154"/>
      <c r="AH1684" s="154"/>
      <c r="AI1684" s="154"/>
      <c r="AJ1684" s="154"/>
      <c r="AK1684" s="154"/>
      <c r="AL1684" s="154"/>
      <c r="AM1684" s="154"/>
      <c r="AN1684" s="154"/>
      <c r="AO1684" s="154"/>
      <c r="AP1684" s="154"/>
      <c r="AQ1684" s="154"/>
      <c r="AR1684" s="154"/>
      <c r="AS1684" s="154"/>
      <c r="AT1684" s="154"/>
      <c r="AU1684" s="154"/>
      <c r="AV1684" s="154"/>
      <c r="AW1684" s="154"/>
      <c r="AX1684" s="154"/>
      <c r="AY1684" s="154"/>
      <c r="AZ1684" s="154"/>
      <c r="BA1684" s="154"/>
      <c r="BB1684" s="154"/>
      <c r="BC1684" s="154"/>
      <c r="BD1684" s="154"/>
      <c r="BE1684" s="154"/>
      <c r="BF1684" s="154"/>
      <c r="BG1684" s="154"/>
      <c r="BH1684" s="154"/>
      <c r="BI1684" s="154"/>
      <c r="BJ1684" s="154"/>
      <c r="BK1684" s="154"/>
      <c r="BL1684" s="154"/>
      <c r="BM1684" s="154"/>
      <c r="BN1684" s="154"/>
      <c r="BO1684" s="154"/>
      <c r="BP1684" s="154"/>
      <c r="BQ1684" s="154"/>
      <c r="BR1684" s="154"/>
      <c r="BS1684" s="154"/>
      <c r="BT1684" s="154"/>
      <c r="BU1684" s="154"/>
      <c r="BV1684" s="154"/>
    </row>
    <row r="1685" spans="1:74" x14ac:dyDescent="0.25">
      <c r="A1685" s="154"/>
      <c r="B1685" s="154"/>
      <c r="C1685" s="154"/>
      <c r="D1685" s="154"/>
      <c r="E1685" s="154"/>
      <c r="F1685" s="154"/>
      <c r="G1685" s="154"/>
      <c r="H1685" s="154"/>
      <c r="I1685" s="154"/>
      <c r="J1685" s="154"/>
      <c r="K1685" s="154"/>
      <c r="L1685" s="154"/>
      <c r="M1685" s="154"/>
      <c r="N1685" s="154"/>
      <c r="O1685" s="154"/>
      <c r="P1685" s="154"/>
      <c r="Q1685" s="154"/>
      <c r="R1685" s="154"/>
      <c r="S1685" s="154"/>
      <c r="T1685" s="154"/>
      <c r="U1685" s="154"/>
      <c r="V1685" s="154"/>
      <c r="W1685" s="154"/>
      <c r="X1685" s="154"/>
      <c r="Y1685" s="154"/>
      <c r="Z1685" s="154"/>
      <c r="AA1685" s="154"/>
      <c r="AB1685" s="154"/>
      <c r="AC1685" s="154"/>
      <c r="AD1685" s="154"/>
      <c r="AE1685" s="154"/>
      <c r="AF1685" s="154"/>
      <c r="AG1685" s="154"/>
      <c r="AH1685" s="154"/>
      <c r="AI1685" s="154"/>
      <c r="AJ1685" s="154"/>
      <c r="AK1685" s="154"/>
      <c r="AL1685" s="154"/>
      <c r="AM1685" s="154"/>
      <c r="AN1685" s="154"/>
      <c r="AO1685" s="154"/>
      <c r="AP1685" s="154"/>
      <c r="AQ1685" s="154"/>
      <c r="AR1685" s="154"/>
      <c r="AS1685" s="154"/>
      <c r="AT1685" s="154"/>
      <c r="AU1685" s="154"/>
      <c r="AV1685" s="154"/>
      <c r="AW1685" s="154"/>
      <c r="AX1685" s="154"/>
      <c r="AY1685" s="154"/>
      <c r="AZ1685" s="154"/>
      <c r="BA1685" s="154"/>
      <c r="BB1685" s="154"/>
      <c r="BC1685" s="154"/>
      <c r="BD1685" s="154"/>
      <c r="BE1685" s="154"/>
      <c r="BF1685" s="154"/>
      <c r="BG1685" s="154"/>
      <c r="BH1685" s="154"/>
      <c r="BI1685" s="154"/>
      <c r="BJ1685" s="154"/>
      <c r="BK1685" s="154"/>
      <c r="BL1685" s="154"/>
      <c r="BM1685" s="154"/>
      <c r="BN1685" s="154"/>
      <c r="BO1685" s="154"/>
      <c r="BP1685" s="154"/>
      <c r="BQ1685" s="154"/>
      <c r="BR1685" s="154"/>
      <c r="BS1685" s="154"/>
      <c r="BT1685" s="154"/>
      <c r="BU1685" s="154"/>
      <c r="BV1685" s="154"/>
    </row>
    <row r="1686" spans="1:74" x14ac:dyDescent="0.25">
      <c r="A1686" s="154"/>
      <c r="B1686" s="154"/>
      <c r="C1686" s="154"/>
      <c r="D1686" s="154"/>
      <c r="E1686" s="154"/>
      <c r="F1686" s="154"/>
      <c r="G1686" s="154"/>
      <c r="H1686" s="154"/>
      <c r="I1686" s="154"/>
      <c r="J1686" s="154"/>
      <c r="K1686" s="154"/>
      <c r="L1686" s="154"/>
      <c r="M1686" s="154"/>
      <c r="N1686" s="154"/>
      <c r="O1686" s="154"/>
      <c r="P1686" s="154"/>
      <c r="Q1686" s="154"/>
      <c r="R1686" s="154"/>
      <c r="S1686" s="154"/>
      <c r="T1686" s="154"/>
      <c r="U1686" s="154"/>
      <c r="V1686" s="154"/>
      <c r="W1686" s="154"/>
      <c r="X1686" s="154"/>
      <c r="Y1686" s="154"/>
      <c r="Z1686" s="154"/>
      <c r="AA1686" s="154"/>
      <c r="AB1686" s="154"/>
      <c r="AC1686" s="154"/>
      <c r="AD1686" s="154"/>
      <c r="AE1686" s="154"/>
      <c r="AF1686" s="154"/>
      <c r="AG1686" s="154"/>
      <c r="AH1686" s="154"/>
      <c r="AI1686" s="154"/>
      <c r="AJ1686" s="154"/>
      <c r="AK1686" s="154"/>
      <c r="AL1686" s="154"/>
      <c r="AM1686" s="154"/>
      <c r="AN1686" s="154"/>
      <c r="AO1686" s="154"/>
      <c r="AP1686" s="154"/>
      <c r="AQ1686" s="154"/>
      <c r="AR1686" s="154"/>
      <c r="AS1686" s="154"/>
      <c r="AT1686" s="154"/>
      <c r="AU1686" s="154"/>
      <c r="AV1686" s="154"/>
      <c r="AW1686" s="154"/>
      <c r="AX1686" s="154"/>
      <c r="AY1686" s="154"/>
      <c r="AZ1686" s="154"/>
      <c r="BA1686" s="154"/>
      <c r="BB1686" s="154"/>
      <c r="BC1686" s="154"/>
      <c r="BD1686" s="154"/>
      <c r="BE1686" s="154"/>
      <c r="BF1686" s="154"/>
      <c r="BG1686" s="154"/>
      <c r="BH1686" s="154"/>
      <c r="BI1686" s="154"/>
      <c r="BJ1686" s="154"/>
      <c r="BK1686" s="154"/>
      <c r="BL1686" s="154"/>
      <c r="BM1686" s="154"/>
      <c r="BN1686" s="154"/>
      <c r="BO1686" s="154"/>
      <c r="BP1686" s="154"/>
      <c r="BQ1686" s="154"/>
      <c r="BR1686" s="154"/>
      <c r="BS1686" s="154"/>
      <c r="BT1686" s="154"/>
      <c r="BU1686" s="154"/>
      <c r="BV1686" s="154"/>
    </row>
    <row r="1687" spans="1:74" x14ac:dyDescent="0.25">
      <c r="A1687" s="154"/>
      <c r="B1687" s="154"/>
      <c r="C1687" s="154"/>
      <c r="D1687" s="154"/>
      <c r="E1687" s="154"/>
      <c r="F1687" s="154"/>
      <c r="G1687" s="154"/>
      <c r="H1687" s="154"/>
      <c r="I1687" s="154"/>
      <c r="J1687" s="154"/>
      <c r="K1687" s="154"/>
      <c r="L1687" s="154"/>
      <c r="M1687" s="154"/>
      <c r="N1687" s="154"/>
      <c r="O1687" s="154"/>
      <c r="P1687" s="154"/>
      <c r="Q1687" s="154"/>
      <c r="R1687" s="154"/>
      <c r="S1687" s="154"/>
      <c r="T1687" s="154"/>
      <c r="U1687" s="154"/>
      <c r="V1687" s="154"/>
      <c r="W1687" s="154"/>
      <c r="X1687" s="154"/>
      <c r="Y1687" s="154"/>
      <c r="Z1687" s="154"/>
      <c r="AA1687" s="154"/>
      <c r="AB1687" s="154"/>
      <c r="AC1687" s="154"/>
      <c r="AD1687" s="154"/>
      <c r="AE1687" s="154"/>
      <c r="AF1687" s="154"/>
      <c r="AG1687" s="154"/>
      <c r="AH1687" s="154"/>
      <c r="AI1687" s="154"/>
      <c r="AJ1687" s="154"/>
      <c r="AK1687" s="154"/>
      <c r="AL1687" s="154"/>
      <c r="AM1687" s="154"/>
      <c r="AN1687" s="154"/>
      <c r="AO1687" s="154"/>
      <c r="AP1687" s="154"/>
      <c r="AQ1687" s="154"/>
      <c r="AR1687" s="154"/>
      <c r="AS1687" s="154"/>
      <c r="AT1687" s="154"/>
      <c r="AU1687" s="154"/>
      <c r="AV1687" s="154"/>
      <c r="AW1687" s="154"/>
      <c r="AX1687" s="154"/>
      <c r="AY1687" s="154"/>
      <c r="AZ1687" s="154"/>
      <c r="BA1687" s="154"/>
      <c r="BB1687" s="154"/>
      <c r="BC1687" s="154"/>
      <c r="BD1687" s="154"/>
      <c r="BE1687" s="154"/>
      <c r="BF1687" s="154"/>
      <c r="BG1687" s="154"/>
      <c r="BH1687" s="154"/>
      <c r="BI1687" s="154"/>
      <c r="BJ1687" s="154"/>
      <c r="BK1687" s="154"/>
      <c r="BL1687" s="154"/>
      <c r="BM1687" s="154"/>
      <c r="BN1687" s="154"/>
      <c r="BO1687" s="154"/>
      <c r="BP1687" s="154"/>
      <c r="BQ1687" s="154"/>
      <c r="BR1687" s="154"/>
      <c r="BS1687" s="154"/>
      <c r="BT1687" s="154"/>
      <c r="BU1687" s="154"/>
      <c r="BV1687" s="154"/>
    </row>
    <row r="1688" spans="1:74" x14ac:dyDescent="0.25">
      <c r="A1688" s="154"/>
      <c r="B1688" s="154"/>
      <c r="C1688" s="154"/>
      <c r="D1688" s="154"/>
      <c r="E1688" s="154"/>
      <c r="F1688" s="154"/>
      <c r="G1688" s="154"/>
      <c r="H1688" s="154"/>
      <c r="I1688" s="154"/>
      <c r="J1688" s="154"/>
      <c r="K1688" s="154"/>
      <c r="L1688" s="154"/>
      <c r="M1688" s="154"/>
      <c r="N1688" s="154"/>
      <c r="O1688" s="154"/>
      <c r="P1688" s="154"/>
      <c r="Q1688" s="154"/>
      <c r="R1688" s="154"/>
      <c r="S1688" s="154"/>
      <c r="T1688" s="154"/>
      <c r="U1688" s="154"/>
      <c r="V1688" s="154"/>
      <c r="W1688" s="154"/>
      <c r="X1688" s="154"/>
      <c r="Y1688" s="154"/>
      <c r="Z1688" s="154"/>
      <c r="AA1688" s="154"/>
      <c r="AB1688" s="154"/>
      <c r="AC1688" s="154"/>
      <c r="AD1688" s="154"/>
      <c r="AE1688" s="154"/>
      <c r="AF1688" s="154"/>
      <c r="AG1688" s="154"/>
      <c r="AH1688" s="154"/>
      <c r="AI1688" s="154"/>
      <c r="AJ1688" s="154"/>
      <c r="AK1688" s="154"/>
      <c r="AL1688" s="154"/>
      <c r="AM1688" s="154"/>
      <c r="AN1688" s="154"/>
      <c r="AO1688" s="154"/>
      <c r="AP1688" s="154"/>
      <c r="AQ1688" s="154"/>
      <c r="AR1688" s="154"/>
      <c r="AS1688" s="154"/>
      <c r="AT1688" s="154"/>
      <c r="AU1688" s="154"/>
      <c r="AV1688" s="154"/>
      <c r="AW1688" s="154"/>
      <c r="AX1688" s="154"/>
      <c r="AY1688" s="154"/>
      <c r="AZ1688" s="154"/>
      <c r="BA1688" s="154"/>
      <c r="BB1688" s="154"/>
      <c r="BC1688" s="154"/>
      <c r="BD1688" s="154"/>
      <c r="BE1688" s="154"/>
      <c r="BF1688" s="154"/>
      <c r="BG1688" s="154"/>
      <c r="BH1688" s="154"/>
      <c r="BI1688" s="154"/>
      <c r="BJ1688" s="154"/>
      <c r="BK1688" s="154"/>
      <c r="BL1688" s="154"/>
      <c r="BM1688" s="154"/>
      <c r="BN1688" s="154"/>
      <c r="BO1688" s="154"/>
      <c r="BP1688" s="154"/>
      <c r="BQ1688" s="154"/>
      <c r="BR1688" s="154"/>
      <c r="BS1688" s="154"/>
      <c r="BT1688" s="154"/>
      <c r="BU1688" s="154"/>
      <c r="BV1688" s="154"/>
    </row>
    <row r="1689" spans="1:74" x14ac:dyDescent="0.25">
      <c r="A1689" s="154"/>
      <c r="B1689" s="154"/>
      <c r="C1689" s="154"/>
      <c r="D1689" s="154"/>
      <c r="E1689" s="154"/>
      <c r="F1689" s="154"/>
      <c r="G1689" s="154"/>
      <c r="H1689" s="154"/>
      <c r="I1689" s="154"/>
      <c r="J1689" s="154"/>
      <c r="K1689" s="154"/>
      <c r="L1689" s="154"/>
      <c r="M1689" s="154"/>
      <c r="N1689" s="154"/>
      <c r="O1689" s="154"/>
      <c r="P1689" s="154"/>
      <c r="Q1689" s="154"/>
      <c r="R1689" s="154"/>
      <c r="S1689" s="154"/>
      <c r="T1689" s="154"/>
      <c r="U1689" s="154"/>
      <c r="V1689" s="154"/>
      <c r="W1689" s="154"/>
      <c r="X1689" s="154"/>
      <c r="Y1689" s="154"/>
      <c r="Z1689" s="154"/>
      <c r="AA1689" s="154"/>
      <c r="AB1689" s="154"/>
      <c r="AC1689" s="154"/>
      <c r="AD1689" s="154"/>
      <c r="AE1689" s="154"/>
      <c r="AF1689" s="154"/>
      <c r="AG1689" s="154"/>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c r="BI1689" s="154"/>
      <c r="BJ1689" s="154"/>
      <c r="BK1689" s="154"/>
      <c r="BL1689" s="154"/>
      <c r="BM1689" s="154"/>
      <c r="BN1689" s="154"/>
      <c r="BO1689" s="154"/>
      <c r="BP1689" s="154"/>
      <c r="BQ1689" s="154"/>
      <c r="BR1689" s="154"/>
      <c r="BS1689" s="154"/>
      <c r="BT1689" s="154"/>
      <c r="BU1689" s="154"/>
      <c r="BV1689" s="154"/>
    </row>
    <row r="1690" spans="1:74" x14ac:dyDescent="0.25">
      <c r="A1690" s="154"/>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4"/>
      <c r="AN1690" s="154"/>
      <c r="AO1690" s="154"/>
      <c r="AP1690" s="154"/>
      <c r="AQ1690" s="154"/>
      <c r="AR1690" s="154"/>
      <c r="AS1690" s="154"/>
      <c r="AT1690" s="154"/>
      <c r="AU1690" s="154"/>
      <c r="AV1690" s="154"/>
      <c r="AW1690" s="154"/>
      <c r="AX1690" s="154"/>
      <c r="AY1690" s="154"/>
      <c r="AZ1690" s="154"/>
      <c r="BA1690" s="154"/>
      <c r="BB1690" s="154"/>
      <c r="BC1690" s="154"/>
      <c r="BD1690" s="154"/>
      <c r="BE1690" s="154"/>
      <c r="BF1690" s="154"/>
      <c r="BG1690" s="154"/>
      <c r="BH1690" s="154"/>
      <c r="BI1690" s="154"/>
      <c r="BJ1690" s="154"/>
      <c r="BK1690" s="154"/>
      <c r="BL1690" s="154"/>
      <c r="BM1690" s="154"/>
      <c r="BN1690" s="154"/>
      <c r="BO1690" s="154"/>
      <c r="BP1690" s="154"/>
      <c r="BQ1690" s="154"/>
      <c r="BR1690" s="154"/>
      <c r="BS1690" s="154"/>
      <c r="BT1690" s="154"/>
      <c r="BU1690" s="154"/>
      <c r="BV1690" s="154"/>
    </row>
    <row r="1691" spans="1:74" x14ac:dyDescent="0.25">
      <c r="A1691" s="154"/>
      <c r="B1691" s="154"/>
      <c r="C1691" s="154"/>
      <c r="D1691" s="154"/>
      <c r="E1691" s="154"/>
      <c r="F1691" s="154"/>
      <c r="G1691" s="154"/>
      <c r="H1691" s="154"/>
      <c r="I1691" s="154"/>
      <c r="J1691" s="154"/>
      <c r="K1691" s="154"/>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4"/>
      <c r="AN1691" s="154"/>
      <c r="AO1691" s="154"/>
      <c r="AP1691" s="154"/>
      <c r="AQ1691" s="154"/>
      <c r="AR1691" s="154"/>
      <c r="AS1691" s="154"/>
      <c r="AT1691" s="154"/>
      <c r="AU1691" s="154"/>
      <c r="AV1691" s="154"/>
      <c r="AW1691" s="154"/>
      <c r="AX1691" s="154"/>
      <c r="AY1691" s="154"/>
      <c r="AZ1691" s="154"/>
      <c r="BA1691" s="154"/>
      <c r="BB1691" s="154"/>
      <c r="BC1691" s="154"/>
      <c r="BD1691" s="154"/>
      <c r="BE1691" s="154"/>
      <c r="BF1691" s="154"/>
      <c r="BG1691" s="154"/>
      <c r="BH1691" s="154"/>
      <c r="BI1691" s="154"/>
      <c r="BJ1691" s="154"/>
      <c r="BK1691" s="154"/>
      <c r="BL1691" s="154"/>
      <c r="BM1691" s="154"/>
      <c r="BN1691" s="154"/>
      <c r="BO1691" s="154"/>
      <c r="BP1691" s="154"/>
      <c r="BQ1691" s="154"/>
      <c r="BR1691" s="154"/>
      <c r="BS1691" s="154"/>
      <c r="BT1691" s="154"/>
      <c r="BU1691" s="154"/>
      <c r="BV1691" s="154"/>
    </row>
    <row r="1692" spans="1:74" x14ac:dyDescent="0.25">
      <c r="A1692" s="154"/>
      <c r="B1692" s="154"/>
      <c r="C1692" s="154"/>
      <c r="D1692" s="154"/>
      <c r="E1692" s="154"/>
      <c r="F1692" s="154"/>
      <c r="G1692" s="154"/>
      <c r="H1692" s="154"/>
      <c r="I1692" s="154"/>
      <c r="J1692" s="154"/>
      <c r="K1692" s="154"/>
      <c r="L1692" s="154"/>
      <c r="M1692" s="154"/>
      <c r="N1692" s="154"/>
      <c r="O1692" s="154"/>
      <c r="P1692" s="154"/>
      <c r="Q1692" s="154"/>
      <c r="R1692" s="154"/>
      <c r="S1692" s="154"/>
      <c r="T1692" s="154"/>
      <c r="U1692" s="154"/>
      <c r="V1692" s="154"/>
      <c r="W1692" s="154"/>
      <c r="X1692" s="154"/>
      <c r="Y1692" s="154"/>
      <c r="Z1692" s="154"/>
      <c r="AA1692" s="154"/>
      <c r="AB1692" s="154"/>
      <c r="AC1692" s="154"/>
      <c r="AD1692" s="154"/>
      <c r="AE1692" s="154"/>
      <c r="AF1692" s="154"/>
      <c r="AG1692" s="154"/>
      <c r="AH1692" s="154"/>
      <c r="AI1692" s="154"/>
      <c r="AJ1692" s="154"/>
      <c r="AK1692" s="154"/>
      <c r="AL1692" s="154"/>
      <c r="AM1692" s="154"/>
      <c r="AN1692" s="154"/>
      <c r="AO1692" s="154"/>
      <c r="AP1692" s="154"/>
      <c r="AQ1692" s="154"/>
      <c r="AR1692" s="154"/>
      <c r="AS1692" s="154"/>
      <c r="AT1692" s="154"/>
      <c r="AU1692" s="154"/>
      <c r="AV1692" s="154"/>
      <c r="AW1692" s="154"/>
      <c r="AX1692" s="154"/>
      <c r="AY1692" s="154"/>
      <c r="AZ1692" s="154"/>
      <c r="BA1692" s="154"/>
      <c r="BB1692" s="154"/>
      <c r="BC1692" s="154"/>
      <c r="BD1692" s="154"/>
      <c r="BE1692" s="154"/>
      <c r="BF1692" s="154"/>
      <c r="BG1692" s="154"/>
      <c r="BH1692" s="154"/>
      <c r="BI1692" s="154"/>
      <c r="BJ1692" s="154"/>
      <c r="BK1692" s="154"/>
      <c r="BL1692" s="154"/>
      <c r="BM1692" s="154"/>
      <c r="BN1692" s="154"/>
      <c r="BO1692" s="154"/>
      <c r="BP1692" s="154"/>
      <c r="BQ1692" s="154"/>
      <c r="BR1692" s="154"/>
      <c r="BS1692" s="154"/>
      <c r="BT1692" s="154"/>
      <c r="BU1692" s="154"/>
      <c r="BV1692" s="154"/>
    </row>
    <row r="1693" spans="1:74" x14ac:dyDescent="0.25">
      <c r="A1693" s="154"/>
      <c r="B1693" s="154"/>
      <c r="C1693" s="154"/>
      <c r="D1693" s="154"/>
      <c r="E1693" s="154"/>
      <c r="F1693" s="154"/>
      <c r="G1693" s="154"/>
      <c r="H1693" s="154"/>
      <c r="I1693" s="154"/>
      <c r="J1693" s="154"/>
      <c r="K1693" s="154"/>
      <c r="L1693" s="154"/>
      <c r="M1693" s="154"/>
      <c r="N1693" s="154"/>
      <c r="O1693" s="154"/>
      <c r="P1693" s="154"/>
      <c r="Q1693" s="154"/>
      <c r="R1693" s="154"/>
      <c r="S1693" s="154"/>
      <c r="T1693" s="154"/>
      <c r="U1693" s="154"/>
      <c r="V1693" s="154"/>
      <c r="W1693" s="154"/>
      <c r="X1693" s="154"/>
      <c r="Y1693" s="154"/>
      <c r="Z1693" s="154"/>
      <c r="AA1693" s="154"/>
      <c r="AB1693" s="154"/>
      <c r="AC1693" s="154"/>
      <c r="AD1693" s="154"/>
      <c r="AE1693" s="154"/>
      <c r="AF1693" s="154"/>
      <c r="AG1693" s="154"/>
      <c r="AH1693" s="154"/>
      <c r="AI1693" s="154"/>
      <c r="AJ1693" s="154"/>
      <c r="AK1693" s="154"/>
      <c r="AL1693" s="154"/>
      <c r="AM1693" s="154"/>
      <c r="AN1693" s="154"/>
      <c r="AO1693" s="154"/>
      <c r="AP1693" s="154"/>
      <c r="AQ1693" s="154"/>
      <c r="AR1693" s="154"/>
      <c r="AS1693" s="154"/>
      <c r="AT1693" s="154"/>
      <c r="AU1693" s="154"/>
      <c r="AV1693" s="154"/>
      <c r="AW1693" s="154"/>
      <c r="AX1693" s="154"/>
      <c r="AY1693" s="154"/>
      <c r="AZ1693" s="154"/>
      <c r="BA1693" s="154"/>
      <c r="BB1693" s="154"/>
      <c r="BC1693" s="154"/>
      <c r="BD1693" s="154"/>
      <c r="BE1693" s="154"/>
      <c r="BF1693" s="154"/>
      <c r="BG1693" s="154"/>
      <c r="BH1693" s="154"/>
      <c r="BI1693" s="154"/>
      <c r="BJ1693" s="154"/>
      <c r="BK1693" s="154"/>
      <c r="BL1693" s="154"/>
      <c r="BM1693" s="154"/>
      <c r="BN1693" s="154"/>
      <c r="BO1693" s="154"/>
      <c r="BP1693" s="154"/>
      <c r="BQ1693" s="154"/>
      <c r="BR1693" s="154"/>
      <c r="BS1693" s="154"/>
      <c r="BT1693" s="154"/>
      <c r="BU1693" s="154"/>
      <c r="BV1693" s="154"/>
    </row>
    <row r="1694" spans="1:74" x14ac:dyDescent="0.25">
      <c r="A1694" s="154"/>
      <c r="B1694" s="154"/>
      <c r="C1694" s="154"/>
      <c r="D1694" s="154"/>
      <c r="E1694" s="154"/>
      <c r="F1694" s="154"/>
      <c r="G1694" s="154"/>
      <c r="H1694" s="154"/>
      <c r="I1694" s="154"/>
      <c r="J1694" s="154"/>
      <c r="K1694" s="154"/>
      <c r="L1694" s="154"/>
      <c r="M1694" s="154"/>
      <c r="N1694" s="154"/>
      <c r="O1694" s="154"/>
      <c r="P1694" s="154"/>
      <c r="Q1694" s="154"/>
      <c r="R1694" s="154"/>
      <c r="S1694" s="154"/>
      <c r="T1694" s="154"/>
      <c r="U1694" s="154"/>
      <c r="V1694" s="154"/>
      <c r="W1694" s="154"/>
      <c r="X1694" s="154"/>
      <c r="Y1694" s="154"/>
      <c r="Z1694" s="154"/>
      <c r="AA1694" s="154"/>
      <c r="AB1694" s="154"/>
      <c r="AC1694" s="154"/>
      <c r="AD1694" s="154"/>
      <c r="AE1694" s="154"/>
      <c r="AF1694" s="154"/>
      <c r="AG1694" s="154"/>
      <c r="AH1694" s="154"/>
      <c r="AI1694" s="154"/>
      <c r="AJ1694" s="154"/>
      <c r="AK1694" s="154"/>
      <c r="AL1694" s="154"/>
      <c r="AM1694" s="154"/>
      <c r="AN1694" s="154"/>
      <c r="AO1694" s="154"/>
      <c r="AP1694" s="154"/>
      <c r="AQ1694" s="154"/>
      <c r="AR1694" s="154"/>
      <c r="AS1694" s="154"/>
      <c r="AT1694" s="154"/>
      <c r="AU1694" s="154"/>
      <c r="AV1694" s="154"/>
      <c r="AW1694" s="154"/>
      <c r="AX1694" s="154"/>
      <c r="AY1694" s="154"/>
      <c r="AZ1694" s="154"/>
      <c r="BA1694" s="154"/>
      <c r="BB1694" s="154"/>
      <c r="BC1694" s="154"/>
      <c r="BD1694" s="154"/>
      <c r="BE1694" s="154"/>
      <c r="BF1694" s="154"/>
      <c r="BG1694" s="154"/>
      <c r="BH1694" s="154"/>
      <c r="BI1694" s="154"/>
      <c r="BJ1694" s="154"/>
      <c r="BK1694" s="154"/>
      <c r="BL1694" s="154"/>
      <c r="BM1694" s="154"/>
      <c r="BN1694" s="154"/>
      <c r="BO1694" s="154"/>
      <c r="BP1694" s="154"/>
      <c r="BQ1694" s="154"/>
      <c r="BR1694" s="154"/>
      <c r="BS1694" s="154"/>
      <c r="BT1694" s="154"/>
      <c r="BU1694" s="154"/>
      <c r="BV1694" s="154"/>
    </row>
    <row r="1695" spans="1:74" x14ac:dyDescent="0.25">
      <c r="A1695" s="154"/>
      <c r="B1695" s="154"/>
      <c r="C1695" s="154"/>
      <c r="D1695" s="154"/>
      <c r="E1695" s="154"/>
      <c r="F1695" s="154"/>
      <c r="G1695" s="154"/>
      <c r="H1695" s="154"/>
      <c r="I1695" s="154"/>
      <c r="J1695" s="154"/>
      <c r="K1695" s="154"/>
      <c r="L1695" s="154"/>
      <c r="M1695" s="154"/>
      <c r="N1695" s="154"/>
      <c r="O1695" s="154"/>
      <c r="P1695" s="154"/>
      <c r="Q1695" s="154"/>
      <c r="R1695" s="154"/>
      <c r="S1695" s="154"/>
      <c r="T1695" s="154"/>
      <c r="U1695" s="154"/>
      <c r="V1695" s="154"/>
      <c r="W1695" s="154"/>
      <c r="X1695" s="154"/>
      <c r="Y1695" s="154"/>
      <c r="Z1695" s="154"/>
      <c r="AA1695" s="154"/>
      <c r="AB1695" s="154"/>
      <c r="AC1695" s="154"/>
      <c r="AD1695" s="154"/>
      <c r="AE1695" s="154"/>
      <c r="AF1695" s="154"/>
      <c r="AG1695" s="154"/>
      <c r="AH1695" s="154"/>
      <c r="AI1695" s="154"/>
      <c r="AJ1695" s="154"/>
      <c r="AK1695" s="154"/>
      <c r="AL1695" s="154"/>
      <c r="AM1695" s="154"/>
      <c r="AN1695" s="154"/>
      <c r="AO1695" s="154"/>
      <c r="AP1695" s="154"/>
      <c r="AQ1695" s="154"/>
      <c r="AR1695" s="154"/>
      <c r="AS1695" s="154"/>
      <c r="AT1695" s="154"/>
      <c r="AU1695" s="154"/>
      <c r="AV1695" s="154"/>
      <c r="AW1695" s="154"/>
      <c r="AX1695" s="154"/>
      <c r="AY1695" s="154"/>
      <c r="AZ1695" s="154"/>
      <c r="BA1695" s="154"/>
      <c r="BB1695" s="154"/>
      <c r="BC1695" s="154"/>
      <c r="BD1695" s="154"/>
      <c r="BE1695" s="154"/>
      <c r="BF1695" s="154"/>
      <c r="BG1695" s="154"/>
      <c r="BH1695" s="154"/>
      <c r="BI1695" s="154"/>
      <c r="BJ1695" s="154"/>
      <c r="BK1695" s="154"/>
      <c r="BL1695" s="154"/>
      <c r="BM1695" s="154"/>
      <c r="BN1695" s="154"/>
      <c r="BO1695" s="154"/>
      <c r="BP1695" s="154"/>
      <c r="BQ1695" s="154"/>
      <c r="BR1695" s="154"/>
      <c r="BS1695" s="154"/>
      <c r="BT1695" s="154"/>
      <c r="BU1695" s="154"/>
      <c r="BV1695" s="154"/>
    </row>
    <row r="1696" spans="1:74" x14ac:dyDescent="0.25">
      <c r="A1696" s="154"/>
      <c r="B1696" s="154"/>
      <c r="C1696" s="154"/>
      <c r="D1696" s="154"/>
      <c r="E1696" s="154"/>
      <c r="F1696" s="154"/>
      <c r="G1696" s="154"/>
      <c r="H1696" s="154"/>
      <c r="I1696" s="154"/>
      <c r="J1696" s="154"/>
      <c r="K1696" s="154"/>
      <c r="L1696" s="154"/>
      <c r="M1696" s="154"/>
      <c r="N1696" s="154"/>
      <c r="O1696" s="154"/>
      <c r="P1696" s="154"/>
      <c r="Q1696" s="154"/>
      <c r="R1696" s="154"/>
      <c r="S1696" s="154"/>
      <c r="T1696" s="154"/>
      <c r="U1696" s="154"/>
      <c r="V1696" s="154"/>
      <c r="W1696" s="154"/>
      <c r="X1696" s="154"/>
      <c r="Y1696" s="154"/>
      <c r="Z1696" s="154"/>
      <c r="AA1696" s="154"/>
      <c r="AB1696" s="154"/>
      <c r="AC1696" s="154"/>
      <c r="AD1696" s="154"/>
      <c r="AE1696" s="154"/>
      <c r="AF1696" s="154"/>
      <c r="AG1696" s="154"/>
      <c r="AH1696" s="154"/>
      <c r="AI1696" s="154"/>
      <c r="AJ1696" s="154"/>
      <c r="AK1696" s="154"/>
      <c r="AL1696" s="154"/>
      <c r="AM1696" s="154"/>
      <c r="AN1696" s="154"/>
      <c r="AO1696" s="154"/>
      <c r="AP1696" s="154"/>
      <c r="AQ1696" s="154"/>
      <c r="AR1696" s="154"/>
      <c r="AS1696" s="154"/>
      <c r="AT1696" s="154"/>
      <c r="AU1696" s="154"/>
      <c r="AV1696" s="154"/>
      <c r="AW1696" s="154"/>
      <c r="AX1696" s="154"/>
      <c r="AY1696" s="154"/>
      <c r="AZ1696" s="154"/>
      <c r="BA1696" s="154"/>
      <c r="BB1696" s="154"/>
      <c r="BC1696" s="154"/>
      <c r="BD1696" s="154"/>
      <c r="BE1696" s="154"/>
      <c r="BF1696" s="154"/>
      <c r="BG1696" s="154"/>
      <c r="BH1696" s="154"/>
      <c r="BI1696" s="154"/>
      <c r="BJ1696" s="154"/>
      <c r="BK1696" s="154"/>
      <c r="BL1696" s="154"/>
      <c r="BM1696" s="154"/>
      <c r="BN1696" s="154"/>
      <c r="BO1696" s="154"/>
      <c r="BP1696" s="154"/>
      <c r="BQ1696" s="154"/>
      <c r="BR1696" s="154"/>
      <c r="BS1696" s="154"/>
      <c r="BT1696" s="154"/>
      <c r="BU1696" s="154"/>
      <c r="BV1696" s="154"/>
    </row>
    <row r="1697" spans="1:74" x14ac:dyDescent="0.25">
      <c r="A1697" s="154"/>
      <c r="B1697" s="154"/>
      <c r="C1697" s="154"/>
      <c r="D1697" s="154"/>
      <c r="E1697" s="154"/>
      <c r="F1697" s="154"/>
      <c r="G1697" s="154"/>
      <c r="H1697" s="154"/>
      <c r="I1697" s="154"/>
      <c r="J1697" s="154"/>
      <c r="K1697" s="154"/>
      <c r="L1697" s="154"/>
      <c r="M1697" s="154"/>
      <c r="N1697" s="154"/>
      <c r="O1697" s="154"/>
      <c r="P1697" s="154"/>
      <c r="Q1697" s="154"/>
      <c r="R1697" s="154"/>
      <c r="S1697" s="154"/>
      <c r="T1697" s="154"/>
      <c r="U1697" s="154"/>
      <c r="V1697" s="154"/>
      <c r="W1697" s="154"/>
      <c r="X1697" s="154"/>
      <c r="Y1697" s="154"/>
      <c r="Z1697" s="154"/>
      <c r="AA1697" s="154"/>
      <c r="AB1697" s="154"/>
      <c r="AC1697" s="154"/>
      <c r="AD1697" s="154"/>
      <c r="AE1697" s="154"/>
      <c r="AF1697" s="154"/>
      <c r="AG1697" s="154"/>
      <c r="AH1697" s="154"/>
      <c r="AI1697" s="154"/>
      <c r="AJ1697" s="154"/>
      <c r="AK1697" s="154"/>
      <c r="AL1697" s="154"/>
      <c r="AM1697" s="154"/>
      <c r="AN1697" s="154"/>
      <c r="AO1697" s="154"/>
      <c r="AP1697" s="154"/>
      <c r="AQ1697" s="154"/>
      <c r="AR1697" s="154"/>
      <c r="AS1697" s="154"/>
      <c r="AT1697" s="154"/>
      <c r="AU1697" s="154"/>
      <c r="AV1697" s="154"/>
      <c r="AW1697" s="154"/>
      <c r="AX1697" s="154"/>
      <c r="AY1697" s="154"/>
      <c r="AZ1697" s="154"/>
      <c r="BA1697" s="154"/>
      <c r="BB1697" s="154"/>
      <c r="BC1697" s="154"/>
      <c r="BD1697" s="154"/>
      <c r="BE1697" s="154"/>
      <c r="BF1697" s="154"/>
      <c r="BG1697" s="154"/>
      <c r="BH1697" s="154"/>
      <c r="BI1697" s="154"/>
      <c r="BJ1697" s="154"/>
      <c r="BK1697" s="154"/>
      <c r="BL1697" s="154"/>
      <c r="BM1697" s="154"/>
      <c r="BN1697" s="154"/>
      <c r="BO1697" s="154"/>
      <c r="BP1697" s="154"/>
      <c r="BQ1697" s="154"/>
      <c r="BR1697" s="154"/>
      <c r="BS1697" s="154"/>
      <c r="BT1697" s="154"/>
      <c r="BU1697" s="154"/>
      <c r="BV1697" s="154"/>
    </row>
    <row r="1698" spans="1:74" x14ac:dyDescent="0.25">
      <c r="A1698" s="154"/>
      <c r="B1698" s="154"/>
      <c r="C1698" s="154"/>
      <c r="D1698" s="154"/>
      <c r="E1698" s="154"/>
      <c r="F1698" s="154"/>
      <c r="G1698" s="154"/>
      <c r="H1698" s="154"/>
      <c r="I1698" s="154"/>
      <c r="J1698" s="154"/>
      <c r="K1698" s="154"/>
      <c r="L1698" s="154"/>
      <c r="M1698" s="154"/>
      <c r="N1698" s="154"/>
      <c r="O1698" s="154"/>
      <c r="P1698" s="154"/>
      <c r="Q1698" s="154"/>
      <c r="R1698" s="154"/>
      <c r="S1698" s="154"/>
      <c r="T1698" s="154"/>
      <c r="U1698" s="154"/>
      <c r="V1698" s="154"/>
      <c r="W1698" s="154"/>
      <c r="X1698" s="154"/>
      <c r="Y1698" s="154"/>
      <c r="Z1698" s="154"/>
      <c r="AA1698" s="154"/>
      <c r="AB1698" s="154"/>
      <c r="AC1698" s="154"/>
      <c r="AD1698" s="154"/>
      <c r="AE1698" s="154"/>
      <c r="AF1698" s="154"/>
      <c r="AG1698" s="154"/>
      <c r="AH1698" s="154"/>
      <c r="AI1698" s="154"/>
      <c r="AJ1698" s="154"/>
      <c r="AK1698" s="154"/>
      <c r="AL1698" s="154"/>
      <c r="AM1698" s="154"/>
      <c r="AN1698" s="154"/>
      <c r="AO1698" s="154"/>
      <c r="AP1698" s="154"/>
      <c r="AQ1698" s="154"/>
      <c r="AR1698" s="154"/>
      <c r="AS1698" s="154"/>
      <c r="AT1698" s="154"/>
      <c r="AU1698" s="154"/>
      <c r="AV1698" s="154"/>
      <c r="AW1698" s="154"/>
      <c r="AX1698" s="154"/>
      <c r="AY1698" s="154"/>
      <c r="AZ1698" s="154"/>
      <c r="BA1698" s="154"/>
      <c r="BB1698" s="154"/>
      <c r="BC1698" s="154"/>
      <c r="BD1698" s="154"/>
      <c r="BE1698" s="154"/>
      <c r="BF1698" s="154"/>
      <c r="BG1698" s="154"/>
      <c r="BH1698" s="154"/>
      <c r="BI1698" s="154"/>
      <c r="BJ1698" s="154"/>
      <c r="BK1698" s="154"/>
      <c r="BL1698" s="154"/>
      <c r="BM1698" s="154"/>
      <c r="BN1698" s="154"/>
      <c r="BO1698" s="154"/>
      <c r="BP1698" s="154"/>
      <c r="BQ1698" s="154"/>
      <c r="BR1698" s="154"/>
      <c r="BS1698" s="154"/>
      <c r="BT1698" s="154"/>
      <c r="BU1698" s="154"/>
      <c r="BV1698" s="154"/>
    </row>
    <row r="1699" spans="1:74" x14ac:dyDescent="0.25">
      <c r="A1699" s="154"/>
      <c r="B1699" s="154"/>
      <c r="C1699" s="154"/>
      <c r="D1699" s="154"/>
      <c r="E1699" s="154"/>
      <c r="F1699" s="154"/>
      <c r="G1699" s="154"/>
      <c r="H1699" s="154"/>
      <c r="I1699" s="154"/>
      <c r="J1699" s="154"/>
      <c r="K1699" s="154"/>
      <c r="L1699" s="154"/>
      <c r="M1699" s="154"/>
      <c r="N1699" s="154"/>
      <c r="O1699" s="154"/>
      <c r="P1699" s="154"/>
      <c r="Q1699" s="154"/>
      <c r="R1699" s="154"/>
      <c r="S1699" s="154"/>
      <c r="T1699" s="154"/>
      <c r="U1699" s="154"/>
      <c r="V1699" s="154"/>
      <c r="W1699" s="154"/>
      <c r="X1699" s="154"/>
      <c r="Y1699" s="154"/>
      <c r="Z1699" s="154"/>
      <c r="AA1699" s="154"/>
      <c r="AB1699" s="154"/>
      <c r="AC1699" s="154"/>
      <c r="AD1699" s="154"/>
      <c r="AE1699" s="154"/>
      <c r="AF1699" s="154"/>
      <c r="AG1699" s="154"/>
      <c r="AH1699" s="154"/>
      <c r="AI1699" s="154"/>
      <c r="AJ1699" s="154"/>
      <c r="AK1699" s="154"/>
      <c r="AL1699" s="154"/>
      <c r="AM1699" s="154"/>
      <c r="AN1699" s="154"/>
      <c r="AO1699" s="154"/>
      <c r="AP1699" s="154"/>
      <c r="AQ1699" s="154"/>
      <c r="AR1699" s="154"/>
      <c r="AS1699" s="154"/>
      <c r="AT1699" s="154"/>
      <c r="AU1699" s="154"/>
      <c r="AV1699" s="154"/>
      <c r="AW1699" s="154"/>
      <c r="AX1699" s="154"/>
      <c r="AY1699" s="154"/>
      <c r="AZ1699" s="154"/>
      <c r="BA1699" s="154"/>
      <c r="BB1699" s="154"/>
      <c r="BC1699" s="154"/>
      <c r="BD1699" s="154"/>
      <c r="BE1699" s="154"/>
      <c r="BF1699" s="154"/>
      <c r="BG1699" s="154"/>
      <c r="BH1699" s="154"/>
      <c r="BI1699" s="154"/>
      <c r="BJ1699" s="154"/>
      <c r="BK1699" s="154"/>
      <c r="BL1699" s="154"/>
      <c r="BM1699" s="154"/>
      <c r="BN1699" s="154"/>
      <c r="BO1699" s="154"/>
      <c r="BP1699" s="154"/>
      <c r="BQ1699" s="154"/>
      <c r="BR1699" s="154"/>
      <c r="BS1699" s="154"/>
      <c r="BT1699" s="154"/>
      <c r="BU1699" s="154"/>
      <c r="BV1699" s="154"/>
    </row>
    <row r="1700" spans="1:74" x14ac:dyDescent="0.25">
      <c r="A1700" s="154"/>
      <c r="B1700" s="154"/>
      <c r="C1700" s="154"/>
      <c r="D1700" s="154"/>
      <c r="E1700" s="154"/>
      <c r="F1700" s="154"/>
      <c r="G1700" s="154"/>
      <c r="H1700" s="154"/>
      <c r="I1700" s="154"/>
      <c r="J1700" s="154"/>
      <c r="K1700" s="154"/>
      <c r="L1700" s="154"/>
      <c r="M1700" s="154"/>
      <c r="N1700" s="154"/>
      <c r="O1700" s="154"/>
      <c r="P1700" s="154"/>
      <c r="Q1700" s="154"/>
      <c r="R1700" s="154"/>
      <c r="S1700" s="154"/>
      <c r="T1700" s="154"/>
      <c r="U1700" s="154"/>
      <c r="V1700" s="154"/>
      <c r="W1700" s="154"/>
      <c r="X1700" s="154"/>
      <c r="Y1700" s="154"/>
      <c r="Z1700" s="154"/>
      <c r="AA1700" s="154"/>
      <c r="AB1700" s="154"/>
      <c r="AC1700" s="154"/>
      <c r="AD1700" s="154"/>
      <c r="AE1700" s="154"/>
      <c r="AF1700" s="154"/>
      <c r="AG1700" s="154"/>
      <c r="AH1700" s="154"/>
      <c r="AI1700" s="154"/>
      <c r="AJ1700" s="154"/>
      <c r="AK1700" s="154"/>
      <c r="AL1700" s="154"/>
      <c r="AM1700" s="154"/>
      <c r="AN1700" s="154"/>
      <c r="AO1700" s="154"/>
      <c r="AP1700" s="154"/>
      <c r="AQ1700" s="154"/>
      <c r="AR1700" s="154"/>
      <c r="AS1700" s="154"/>
      <c r="AT1700" s="154"/>
      <c r="AU1700" s="154"/>
      <c r="AV1700" s="154"/>
      <c r="AW1700" s="154"/>
      <c r="AX1700" s="154"/>
      <c r="AY1700" s="154"/>
      <c r="AZ1700" s="154"/>
      <c r="BA1700" s="154"/>
      <c r="BB1700" s="154"/>
      <c r="BC1700" s="154"/>
      <c r="BD1700" s="154"/>
      <c r="BE1700" s="154"/>
      <c r="BF1700" s="154"/>
      <c r="BG1700" s="154"/>
      <c r="BH1700" s="154"/>
      <c r="BI1700" s="154"/>
      <c r="BJ1700" s="154"/>
      <c r="BK1700" s="154"/>
      <c r="BL1700" s="154"/>
      <c r="BM1700" s="154"/>
      <c r="BN1700" s="154"/>
      <c r="BO1700" s="154"/>
      <c r="BP1700" s="154"/>
      <c r="BQ1700" s="154"/>
      <c r="BR1700" s="154"/>
      <c r="BS1700" s="154"/>
      <c r="BT1700" s="154"/>
      <c r="BU1700" s="154"/>
      <c r="BV1700" s="154"/>
    </row>
    <row r="1701" spans="1:74" x14ac:dyDescent="0.25">
      <c r="A1701" s="154"/>
      <c r="B1701" s="154"/>
      <c r="C1701" s="154"/>
      <c r="D1701" s="154"/>
      <c r="E1701" s="154"/>
      <c r="F1701" s="154"/>
      <c r="G1701" s="154"/>
      <c r="H1701" s="154"/>
      <c r="I1701" s="154"/>
      <c r="J1701" s="154"/>
      <c r="K1701" s="154"/>
      <c r="L1701" s="154"/>
      <c r="M1701" s="154"/>
      <c r="N1701" s="154"/>
      <c r="O1701" s="154"/>
      <c r="P1701" s="154"/>
      <c r="Q1701" s="154"/>
      <c r="R1701" s="154"/>
      <c r="S1701" s="154"/>
      <c r="T1701" s="154"/>
      <c r="U1701" s="154"/>
      <c r="V1701" s="154"/>
      <c r="W1701" s="154"/>
      <c r="X1701" s="154"/>
      <c r="Y1701" s="154"/>
      <c r="Z1701" s="154"/>
      <c r="AA1701" s="154"/>
      <c r="AB1701" s="154"/>
      <c r="AC1701" s="154"/>
      <c r="AD1701" s="154"/>
      <c r="AE1701" s="154"/>
      <c r="AF1701" s="154"/>
      <c r="AG1701" s="154"/>
      <c r="AH1701" s="154"/>
      <c r="AI1701" s="154"/>
      <c r="AJ1701" s="154"/>
      <c r="AK1701" s="154"/>
      <c r="AL1701" s="154"/>
      <c r="AM1701" s="154"/>
      <c r="AN1701" s="154"/>
      <c r="AO1701" s="154"/>
      <c r="AP1701" s="154"/>
      <c r="AQ1701" s="154"/>
      <c r="AR1701" s="154"/>
      <c r="AS1701" s="154"/>
      <c r="AT1701" s="154"/>
      <c r="AU1701" s="154"/>
      <c r="AV1701" s="154"/>
      <c r="AW1701" s="154"/>
      <c r="AX1701" s="154"/>
      <c r="AY1701" s="154"/>
      <c r="AZ1701" s="154"/>
      <c r="BA1701" s="154"/>
      <c r="BB1701" s="154"/>
      <c r="BC1701" s="154"/>
      <c r="BD1701" s="154"/>
      <c r="BE1701" s="154"/>
      <c r="BF1701" s="154"/>
      <c r="BG1701" s="154"/>
      <c r="BH1701" s="154"/>
      <c r="BI1701" s="154"/>
      <c r="BJ1701" s="154"/>
      <c r="BK1701" s="154"/>
      <c r="BL1701" s="154"/>
      <c r="BM1701" s="154"/>
      <c r="BN1701" s="154"/>
      <c r="BO1701" s="154"/>
      <c r="BP1701" s="154"/>
      <c r="BQ1701" s="154"/>
      <c r="BR1701" s="154"/>
      <c r="BS1701" s="154"/>
      <c r="BT1701" s="154"/>
      <c r="BU1701" s="154"/>
      <c r="BV1701" s="154"/>
    </row>
    <row r="1702" spans="1:74" x14ac:dyDescent="0.25">
      <c r="A1702" s="154"/>
      <c r="B1702" s="154"/>
      <c r="C1702" s="154"/>
      <c r="D1702" s="154"/>
      <c r="E1702" s="154"/>
      <c r="F1702" s="154"/>
      <c r="G1702" s="154"/>
      <c r="H1702" s="154"/>
      <c r="I1702" s="154"/>
      <c r="J1702" s="154"/>
      <c r="K1702" s="154"/>
      <c r="L1702" s="154"/>
      <c r="M1702" s="154"/>
      <c r="N1702" s="154"/>
      <c r="O1702" s="154"/>
      <c r="P1702" s="154"/>
      <c r="Q1702" s="154"/>
      <c r="R1702" s="154"/>
      <c r="S1702" s="154"/>
      <c r="T1702" s="154"/>
      <c r="U1702" s="154"/>
      <c r="V1702" s="154"/>
      <c r="W1702" s="154"/>
      <c r="X1702" s="154"/>
      <c r="Y1702" s="154"/>
      <c r="Z1702" s="154"/>
      <c r="AA1702" s="154"/>
      <c r="AB1702" s="154"/>
      <c r="AC1702" s="154"/>
      <c r="AD1702" s="154"/>
      <c r="AE1702" s="154"/>
      <c r="AF1702" s="154"/>
      <c r="AG1702" s="154"/>
      <c r="AH1702" s="154"/>
      <c r="AI1702" s="154"/>
      <c r="AJ1702" s="154"/>
      <c r="AK1702" s="154"/>
      <c r="AL1702" s="154"/>
      <c r="AM1702" s="154"/>
      <c r="AN1702" s="154"/>
      <c r="AO1702" s="154"/>
      <c r="AP1702" s="154"/>
      <c r="AQ1702" s="154"/>
      <c r="AR1702" s="154"/>
      <c r="AS1702" s="154"/>
      <c r="AT1702" s="154"/>
      <c r="AU1702" s="154"/>
      <c r="AV1702" s="154"/>
      <c r="AW1702" s="154"/>
      <c r="AX1702" s="154"/>
      <c r="AY1702" s="154"/>
      <c r="AZ1702" s="154"/>
      <c r="BA1702" s="154"/>
      <c r="BB1702" s="154"/>
      <c r="BC1702" s="154"/>
      <c r="BD1702" s="154"/>
      <c r="BE1702" s="154"/>
      <c r="BF1702" s="154"/>
      <c r="BG1702" s="154"/>
      <c r="BH1702" s="154"/>
      <c r="BI1702" s="154"/>
      <c r="BJ1702" s="154"/>
      <c r="BK1702" s="154"/>
      <c r="BL1702" s="154"/>
      <c r="BM1702" s="154"/>
      <c r="BN1702" s="154"/>
      <c r="BO1702" s="154"/>
      <c r="BP1702" s="154"/>
      <c r="BQ1702" s="154"/>
      <c r="BR1702" s="154"/>
      <c r="BS1702" s="154"/>
      <c r="BT1702" s="154"/>
      <c r="BU1702" s="154"/>
      <c r="BV1702" s="154"/>
    </row>
    <row r="1703" spans="1:74" x14ac:dyDescent="0.25">
      <c r="A1703" s="154"/>
      <c r="B1703" s="154"/>
      <c r="C1703" s="154"/>
      <c r="D1703" s="154"/>
      <c r="E1703" s="154"/>
      <c r="F1703" s="154"/>
      <c r="G1703" s="154"/>
      <c r="H1703" s="154"/>
      <c r="I1703" s="154"/>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AN1703" s="154"/>
      <c r="AO1703" s="154"/>
      <c r="AP1703" s="154"/>
      <c r="AQ1703" s="154"/>
      <c r="AR1703" s="154"/>
      <c r="AS1703" s="154"/>
      <c r="AT1703" s="154"/>
      <c r="AU1703" s="154"/>
      <c r="AV1703" s="154"/>
      <c r="AW1703" s="154"/>
      <c r="AX1703" s="154"/>
      <c r="AY1703" s="154"/>
      <c r="AZ1703" s="154"/>
      <c r="BA1703" s="154"/>
      <c r="BB1703" s="154"/>
      <c r="BC1703" s="154"/>
      <c r="BD1703" s="154"/>
      <c r="BE1703" s="154"/>
      <c r="BF1703" s="154"/>
      <c r="BG1703" s="154"/>
      <c r="BH1703" s="154"/>
      <c r="BI1703" s="154"/>
      <c r="BJ1703" s="154"/>
      <c r="BK1703" s="154"/>
      <c r="BL1703" s="154"/>
      <c r="BM1703" s="154"/>
      <c r="BN1703" s="154"/>
      <c r="BO1703" s="154"/>
      <c r="BP1703" s="154"/>
      <c r="BQ1703" s="154"/>
      <c r="BR1703" s="154"/>
      <c r="BS1703" s="154"/>
      <c r="BT1703" s="154"/>
      <c r="BU1703" s="154"/>
      <c r="BV1703" s="154"/>
    </row>
    <row r="1704" spans="1:74" x14ac:dyDescent="0.25">
      <c r="A1704" s="154"/>
      <c r="B1704" s="154"/>
      <c r="C1704" s="154"/>
      <c r="D1704" s="154"/>
      <c r="E1704" s="154"/>
      <c r="F1704" s="154"/>
      <c r="G1704" s="154"/>
      <c r="H1704" s="154"/>
      <c r="I1704" s="154"/>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AN1704" s="154"/>
      <c r="AO1704" s="154"/>
      <c r="AP1704" s="154"/>
      <c r="AQ1704" s="154"/>
      <c r="AR1704" s="154"/>
      <c r="AS1704" s="154"/>
      <c r="AT1704" s="154"/>
      <c r="AU1704" s="154"/>
      <c r="AV1704" s="154"/>
      <c r="AW1704" s="154"/>
      <c r="AX1704" s="154"/>
      <c r="AY1704" s="154"/>
      <c r="AZ1704" s="154"/>
      <c r="BA1704" s="154"/>
      <c r="BB1704" s="154"/>
      <c r="BC1704" s="154"/>
      <c r="BD1704" s="154"/>
      <c r="BE1704" s="154"/>
      <c r="BF1704" s="154"/>
      <c r="BG1704" s="154"/>
      <c r="BH1704" s="154"/>
      <c r="BI1704" s="154"/>
      <c r="BJ1704" s="154"/>
      <c r="BK1704" s="154"/>
      <c r="BL1704" s="154"/>
      <c r="BM1704" s="154"/>
      <c r="BN1704" s="154"/>
      <c r="BO1704" s="154"/>
      <c r="BP1704" s="154"/>
      <c r="BQ1704" s="154"/>
      <c r="BR1704" s="154"/>
      <c r="BS1704" s="154"/>
      <c r="BT1704" s="154"/>
      <c r="BU1704" s="154"/>
      <c r="BV1704" s="154"/>
    </row>
    <row r="1705" spans="1:74" x14ac:dyDescent="0.25">
      <c r="A1705" s="154"/>
      <c r="B1705" s="154"/>
      <c r="C1705" s="154"/>
      <c r="D1705" s="154"/>
      <c r="E1705" s="154"/>
      <c r="F1705" s="154"/>
      <c r="G1705" s="154"/>
      <c r="H1705" s="154"/>
      <c r="I1705" s="154"/>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AN1705" s="154"/>
      <c r="AO1705" s="154"/>
      <c r="AP1705" s="154"/>
      <c r="AQ1705" s="154"/>
      <c r="AR1705" s="154"/>
      <c r="AS1705" s="154"/>
      <c r="AT1705" s="154"/>
      <c r="AU1705" s="154"/>
      <c r="AV1705" s="154"/>
      <c r="AW1705" s="154"/>
      <c r="AX1705" s="154"/>
      <c r="AY1705" s="154"/>
      <c r="AZ1705" s="154"/>
      <c r="BA1705" s="154"/>
      <c r="BB1705" s="154"/>
      <c r="BC1705" s="154"/>
      <c r="BD1705" s="154"/>
      <c r="BE1705" s="154"/>
      <c r="BF1705" s="154"/>
      <c r="BG1705" s="154"/>
      <c r="BH1705" s="154"/>
      <c r="BI1705" s="154"/>
      <c r="BJ1705" s="154"/>
      <c r="BK1705" s="154"/>
      <c r="BL1705" s="154"/>
      <c r="BM1705" s="154"/>
      <c r="BN1705" s="154"/>
      <c r="BO1705" s="154"/>
      <c r="BP1705" s="154"/>
      <c r="BQ1705" s="154"/>
      <c r="BR1705" s="154"/>
      <c r="BS1705" s="154"/>
      <c r="BT1705" s="154"/>
      <c r="BU1705" s="154"/>
      <c r="BV1705" s="154"/>
    </row>
    <row r="1706" spans="1:74" x14ac:dyDescent="0.25">
      <c r="A1706" s="154"/>
      <c r="B1706" s="154"/>
      <c r="C1706" s="154"/>
      <c r="D1706" s="154"/>
      <c r="E1706" s="154"/>
      <c r="F1706" s="154"/>
      <c r="G1706" s="154"/>
      <c r="H1706" s="154"/>
      <c r="I1706" s="154"/>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AN1706" s="154"/>
      <c r="AO1706" s="154"/>
      <c r="AP1706" s="154"/>
      <c r="AQ1706" s="154"/>
      <c r="AR1706" s="154"/>
      <c r="AS1706" s="154"/>
      <c r="AT1706" s="154"/>
      <c r="AU1706" s="154"/>
      <c r="AV1706" s="154"/>
      <c r="AW1706" s="154"/>
      <c r="AX1706" s="154"/>
      <c r="AY1706" s="154"/>
      <c r="AZ1706" s="154"/>
      <c r="BA1706" s="154"/>
      <c r="BB1706" s="154"/>
      <c r="BC1706" s="154"/>
      <c r="BD1706" s="154"/>
      <c r="BE1706" s="154"/>
      <c r="BF1706" s="154"/>
      <c r="BG1706" s="154"/>
      <c r="BH1706" s="154"/>
      <c r="BI1706" s="154"/>
      <c r="BJ1706" s="154"/>
      <c r="BK1706" s="154"/>
      <c r="BL1706" s="154"/>
      <c r="BM1706" s="154"/>
      <c r="BN1706" s="154"/>
      <c r="BO1706" s="154"/>
      <c r="BP1706" s="154"/>
      <c r="BQ1706" s="154"/>
      <c r="BR1706" s="154"/>
      <c r="BS1706" s="154"/>
      <c r="BT1706" s="154"/>
      <c r="BU1706" s="154"/>
      <c r="BV1706" s="154"/>
    </row>
    <row r="1707" spans="1:74" x14ac:dyDescent="0.25">
      <c r="A1707" s="154"/>
      <c r="B1707" s="154"/>
      <c r="C1707" s="154"/>
      <c r="D1707" s="154"/>
      <c r="E1707" s="154"/>
      <c r="F1707" s="154"/>
      <c r="G1707" s="154"/>
      <c r="H1707" s="154"/>
      <c r="I1707" s="154"/>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AN1707" s="154"/>
      <c r="AO1707" s="154"/>
      <c r="AP1707" s="154"/>
      <c r="AQ1707" s="154"/>
      <c r="AR1707" s="154"/>
      <c r="AS1707" s="154"/>
      <c r="AT1707" s="154"/>
      <c r="AU1707" s="154"/>
      <c r="AV1707" s="154"/>
      <c r="AW1707" s="154"/>
      <c r="AX1707" s="154"/>
      <c r="AY1707" s="154"/>
      <c r="AZ1707" s="154"/>
      <c r="BA1707" s="154"/>
      <c r="BB1707" s="154"/>
      <c r="BC1707" s="154"/>
      <c r="BD1707" s="154"/>
      <c r="BE1707" s="154"/>
      <c r="BF1707" s="154"/>
      <c r="BG1707" s="154"/>
      <c r="BH1707" s="154"/>
      <c r="BI1707" s="154"/>
      <c r="BJ1707" s="154"/>
      <c r="BK1707" s="154"/>
      <c r="BL1707" s="154"/>
      <c r="BM1707" s="154"/>
      <c r="BN1707" s="154"/>
      <c r="BO1707" s="154"/>
      <c r="BP1707" s="154"/>
      <c r="BQ1707" s="154"/>
      <c r="BR1707" s="154"/>
      <c r="BS1707" s="154"/>
      <c r="BT1707" s="154"/>
      <c r="BU1707" s="154"/>
      <c r="BV1707" s="154"/>
    </row>
    <row r="1708" spans="1:74" x14ac:dyDescent="0.25">
      <c r="A1708" s="154"/>
      <c r="B1708" s="154"/>
      <c r="C1708" s="154"/>
      <c r="D1708" s="154"/>
      <c r="E1708" s="154"/>
      <c r="F1708" s="154"/>
      <c r="G1708" s="154"/>
      <c r="H1708" s="154"/>
      <c r="I1708" s="154"/>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AN1708" s="154"/>
      <c r="AO1708" s="154"/>
      <c r="AP1708" s="154"/>
      <c r="AQ1708" s="154"/>
      <c r="AR1708" s="154"/>
      <c r="AS1708" s="154"/>
      <c r="AT1708" s="154"/>
      <c r="AU1708" s="154"/>
      <c r="AV1708" s="154"/>
      <c r="AW1708" s="154"/>
      <c r="AX1708" s="154"/>
      <c r="AY1708" s="154"/>
      <c r="AZ1708" s="154"/>
      <c r="BA1708" s="154"/>
      <c r="BB1708" s="154"/>
      <c r="BC1708" s="154"/>
      <c r="BD1708" s="154"/>
      <c r="BE1708" s="154"/>
      <c r="BF1708" s="154"/>
      <c r="BG1708" s="154"/>
      <c r="BH1708" s="154"/>
      <c r="BI1708" s="154"/>
      <c r="BJ1708" s="154"/>
      <c r="BK1708" s="154"/>
      <c r="BL1708" s="154"/>
      <c r="BM1708" s="154"/>
      <c r="BN1708" s="154"/>
      <c r="BO1708" s="154"/>
      <c r="BP1708" s="154"/>
      <c r="BQ1708" s="154"/>
      <c r="BR1708" s="154"/>
      <c r="BS1708" s="154"/>
      <c r="BT1708" s="154"/>
      <c r="BU1708" s="154"/>
      <c r="BV1708" s="154"/>
    </row>
    <row r="1709" spans="1:74" x14ac:dyDescent="0.25">
      <c r="A1709" s="154"/>
      <c r="B1709" s="154"/>
      <c r="C1709" s="154"/>
      <c r="D1709" s="154"/>
      <c r="E1709" s="154"/>
      <c r="F1709" s="154"/>
      <c r="G1709" s="154"/>
      <c r="H1709" s="154"/>
      <c r="I1709" s="154"/>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c r="BI1709" s="154"/>
      <c r="BJ1709" s="154"/>
      <c r="BK1709" s="154"/>
      <c r="BL1709" s="154"/>
      <c r="BM1709" s="154"/>
      <c r="BN1709" s="154"/>
      <c r="BO1709" s="154"/>
      <c r="BP1709" s="154"/>
      <c r="BQ1709" s="154"/>
      <c r="BR1709" s="154"/>
      <c r="BS1709" s="154"/>
      <c r="BT1709" s="154"/>
      <c r="BU1709" s="154"/>
      <c r="BV1709" s="154"/>
    </row>
    <row r="1710" spans="1:74" x14ac:dyDescent="0.25">
      <c r="A1710" s="154"/>
      <c r="B1710" s="154"/>
      <c r="C1710" s="154"/>
      <c r="D1710" s="154"/>
      <c r="E1710" s="154"/>
      <c r="F1710" s="154"/>
      <c r="G1710" s="154"/>
      <c r="H1710" s="154"/>
      <c r="I1710" s="154"/>
      <c r="J1710" s="154"/>
      <c r="K1710" s="154"/>
      <c r="L1710" s="154"/>
      <c r="M1710" s="154"/>
      <c r="N1710" s="154"/>
      <c r="O1710" s="154"/>
      <c r="P1710" s="154"/>
      <c r="Q1710" s="154"/>
      <c r="R1710" s="154"/>
      <c r="S1710" s="154"/>
      <c r="T1710" s="154"/>
      <c r="U1710" s="154"/>
      <c r="V1710" s="154"/>
      <c r="W1710" s="154"/>
      <c r="X1710" s="154"/>
      <c r="Y1710" s="154"/>
      <c r="Z1710" s="154"/>
      <c r="AA1710" s="154"/>
      <c r="AB1710" s="154"/>
      <c r="AC1710" s="154"/>
      <c r="AD1710" s="154"/>
      <c r="AE1710" s="154"/>
      <c r="AF1710" s="154"/>
      <c r="AG1710" s="154"/>
      <c r="AH1710" s="154"/>
      <c r="AI1710" s="154"/>
      <c r="AJ1710" s="154"/>
      <c r="AK1710" s="154"/>
      <c r="AL1710" s="154"/>
      <c r="AM1710" s="154"/>
      <c r="AN1710" s="154"/>
      <c r="AO1710" s="154"/>
      <c r="AP1710" s="154"/>
      <c r="AQ1710" s="154"/>
      <c r="AR1710" s="154"/>
      <c r="AS1710" s="154"/>
      <c r="AT1710" s="154"/>
      <c r="AU1710" s="154"/>
      <c r="AV1710" s="154"/>
      <c r="AW1710" s="154"/>
      <c r="AX1710" s="154"/>
      <c r="AY1710" s="154"/>
      <c r="AZ1710" s="154"/>
      <c r="BA1710" s="154"/>
      <c r="BB1710" s="154"/>
      <c r="BC1710" s="154"/>
      <c r="BD1710" s="154"/>
      <c r="BE1710" s="154"/>
      <c r="BF1710" s="154"/>
      <c r="BG1710" s="154"/>
      <c r="BH1710" s="154"/>
      <c r="BI1710" s="154"/>
      <c r="BJ1710" s="154"/>
      <c r="BK1710" s="154"/>
      <c r="BL1710" s="154"/>
      <c r="BM1710" s="154"/>
      <c r="BN1710" s="154"/>
      <c r="BO1710" s="154"/>
      <c r="BP1710" s="154"/>
      <c r="BQ1710" s="154"/>
      <c r="BR1710" s="154"/>
      <c r="BS1710" s="154"/>
      <c r="BT1710" s="154"/>
      <c r="BU1710" s="154"/>
      <c r="BV1710" s="154"/>
    </row>
    <row r="1711" spans="1:74" x14ac:dyDescent="0.25">
      <c r="A1711" s="154"/>
      <c r="B1711" s="154"/>
      <c r="C1711" s="154"/>
      <c r="D1711" s="154"/>
      <c r="E1711" s="154"/>
      <c r="F1711" s="154"/>
      <c r="G1711" s="154"/>
      <c r="H1711" s="154"/>
      <c r="I1711" s="154"/>
      <c r="J1711" s="154"/>
      <c r="K1711" s="154"/>
      <c r="L1711" s="154"/>
      <c r="M1711" s="154"/>
      <c r="N1711" s="154"/>
      <c r="O1711" s="154"/>
      <c r="P1711" s="154"/>
      <c r="Q1711" s="154"/>
      <c r="R1711" s="154"/>
      <c r="S1711" s="154"/>
      <c r="T1711" s="154"/>
      <c r="U1711" s="154"/>
      <c r="V1711" s="154"/>
      <c r="W1711" s="154"/>
      <c r="X1711" s="154"/>
      <c r="Y1711" s="154"/>
      <c r="Z1711" s="154"/>
      <c r="AA1711" s="154"/>
      <c r="AB1711" s="154"/>
      <c r="AC1711" s="154"/>
      <c r="AD1711" s="154"/>
      <c r="AE1711" s="154"/>
      <c r="AF1711" s="154"/>
      <c r="AG1711" s="154"/>
      <c r="AH1711" s="154"/>
      <c r="AI1711" s="154"/>
      <c r="AJ1711" s="154"/>
      <c r="AK1711" s="154"/>
      <c r="AL1711" s="154"/>
      <c r="AM1711" s="154"/>
      <c r="AN1711" s="154"/>
      <c r="AO1711" s="154"/>
      <c r="AP1711" s="154"/>
      <c r="AQ1711" s="154"/>
      <c r="AR1711" s="154"/>
      <c r="AS1711" s="154"/>
      <c r="AT1711" s="154"/>
      <c r="AU1711" s="154"/>
      <c r="AV1711" s="154"/>
      <c r="AW1711" s="154"/>
      <c r="AX1711" s="154"/>
      <c r="AY1711" s="154"/>
      <c r="AZ1711" s="154"/>
      <c r="BA1711" s="154"/>
      <c r="BB1711" s="154"/>
      <c r="BC1711" s="154"/>
      <c r="BD1711" s="154"/>
      <c r="BE1711" s="154"/>
      <c r="BF1711" s="154"/>
      <c r="BG1711" s="154"/>
      <c r="BH1711" s="154"/>
      <c r="BI1711" s="154"/>
      <c r="BJ1711" s="154"/>
      <c r="BK1711" s="154"/>
      <c r="BL1711" s="154"/>
      <c r="BM1711" s="154"/>
      <c r="BN1711" s="154"/>
      <c r="BO1711" s="154"/>
      <c r="BP1711" s="154"/>
      <c r="BQ1711" s="154"/>
      <c r="BR1711" s="154"/>
      <c r="BS1711" s="154"/>
      <c r="BT1711" s="154"/>
      <c r="BU1711" s="154"/>
      <c r="BV1711" s="154"/>
    </row>
    <row r="1712" spans="1:74" x14ac:dyDescent="0.25">
      <c r="A1712" s="154"/>
      <c r="B1712" s="154"/>
      <c r="C1712" s="154"/>
      <c r="D1712" s="154"/>
      <c r="E1712" s="154"/>
      <c r="F1712" s="154"/>
      <c r="G1712" s="154"/>
      <c r="H1712" s="154"/>
      <c r="I1712" s="154"/>
      <c r="J1712" s="154"/>
      <c r="K1712" s="154"/>
      <c r="L1712" s="154"/>
      <c r="M1712" s="154"/>
      <c r="N1712" s="154"/>
      <c r="O1712" s="154"/>
      <c r="P1712" s="154"/>
      <c r="Q1712" s="154"/>
      <c r="R1712" s="154"/>
      <c r="S1712" s="154"/>
      <c r="T1712" s="154"/>
      <c r="U1712" s="154"/>
      <c r="V1712" s="154"/>
      <c r="W1712" s="154"/>
      <c r="X1712" s="154"/>
      <c r="Y1712" s="154"/>
      <c r="Z1712" s="154"/>
      <c r="AA1712" s="154"/>
      <c r="AB1712" s="154"/>
      <c r="AC1712" s="154"/>
      <c r="AD1712" s="154"/>
      <c r="AE1712" s="154"/>
      <c r="AF1712" s="154"/>
      <c r="AG1712" s="154"/>
      <c r="AH1712" s="154"/>
      <c r="AI1712" s="154"/>
      <c r="AJ1712" s="154"/>
      <c r="AK1712" s="154"/>
      <c r="AL1712" s="154"/>
      <c r="AM1712" s="154"/>
      <c r="AN1712" s="154"/>
      <c r="AO1712" s="154"/>
      <c r="AP1712" s="154"/>
      <c r="AQ1712" s="154"/>
      <c r="AR1712" s="154"/>
      <c r="AS1712" s="154"/>
      <c r="AT1712" s="154"/>
      <c r="AU1712" s="154"/>
      <c r="AV1712" s="154"/>
      <c r="AW1712" s="154"/>
      <c r="AX1712" s="154"/>
      <c r="AY1712" s="154"/>
      <c r="AZ1712" s="154"/>
      <c r="BA1712" s="154"/>
      <c r="BB1712" s="154"/>
      <c r="BC1712" s="154"/>
      <c r="BD1712" s="154"/>
      <c r="BE1712" s="154"/>
      <c r="BF1712" s="154"/>
      <c r="BG1712" s="154"/>
      <c r="BH1712" s="154"/>
      <c r="BI1712" s="154"/>
      <c r="BJ1712" s="154"/>
      <c r="BK1712" s="154"/>
      <c r="BL1712" s="154"/>
      <c r="BM1712" s="154"/>
      <c r="BN1712" s="154"/>
      <c r="BO1712" s="154"/>
      <c r="BP1712" s="154"/>
      <c r="BQ1712" s="154"/>
      <c r="BR1712" s="154"/>
      <c r="BS1712" s="154"/>
      <c r="BT1712" s="154"/>
      <c r="BU1712" s="154"/>
      <c r="BV1712" s="154"/>
    </row>
    <row r="1713" spans="1:74" x14ac:dyDescent="0.25">
      <c r="A1713" s="154"/>
      <c r="B1713" s="154"/>
      <c r="C1713" s="154"/>
      <c r="D1713" s="154"/>
      <c r="E1713" s="154"/>
      <c r="F1713" s="154"/>
      <c r="G1713" s="154"/>
      <c r="H1713" s="154"/>
      <c r="I1713" s="154"/>
      <c r="J1713" s="154"/>
      <c r="K1713" s="154"/>
      <c r="L1713" s="154"/>
      <c r="M1713" s="154"/>
      <c r="N1713" s="154"/>
      <c r="O1713" s="154"/>
      <c r="P1713" s="154"/>
      <c r="Q1713" s="154"/>
      <c r="R1713" s="154"/>
      <c r="S1713" s="154"/>
      <c r="T1713" s="154"/>
      <c r="U1713" s="154"/>
      <c r="V1713" s="154"/>
      <c r="W1713" s="154"/>
      <c r="X1713" s="154"/>
      <c r="Y1713" s="154"/>
      <c r="Z1713" s="154"/>
      <c r="AA1713" s="154"/>
      <c r="AB1713" s="154"/>
      <c r="AC1713" s="154"/>
      <c r="AD1713" s="154"/>
      <c r="AE1713" s="154"/>
      <c r="AF1713" s="154"/>
      <c r="AG1713" s="154"/>
      <c r="AH1713" s="154"/>
      <c r="AI1713" s="154"/>
      <c r="AJ1713" s="154"/>
      <c r="AK1713" s="154"/>
      <c r="AL1713" s="154"/>
      <c r="AM1713" s="154"/>
      <c r="AN1713" s="154"/>
      <c r="AO1713" s="154"/>
      <c r="AP1713" s="154"/>
      <c r="AQ1713" s="154"/>
      <c r="AR1713" s="154"/>
      <c r="AS1713" s="154"/>
      <c r="AT1713" s="154"/>
      <c r="AU1713" s="154"/>
      <c r="AV1713" s="154"/>
      <c r="AW1713" s="154"/>
      <c r="AX1713" s="154"/>
      <c r="AY1713" s="154"/>
      <c r="AZ1713" s="154"/>
      <c r="BA1713" s="154"/>
      <c r="BB1713" s="154"/>
      <c r="BC1713" s="154"/>
      <c r="BD1713" s="154"/>
      <c r="BE1713" s="154"/>
      <c r="BF1713" s="154"/>
      <c r="BG1713" s="154"/>
      <c r="BH1713" s="154"/>
      <c r="BI1713" s="154"/>
      <c r="BJ1713" s="154"/>
      <c r="BK1713" s="154"/>
      <c r="BL1713" s="154"/>
      <c r="BM1713" s="154"/>
      <c r="BN1713" s="154"/>
      <c r="BO1713" s="154"/>
      <c r="BP1713" s="154"/>
      <c r="BQ1713" s="154"/>
      <c r="BR1713" s="154"/>
      <c r="BS1713" s="154"/>
      <c r="BT1713" s="154"/>
      <c r="BU1713" s="154"/>
      <c r="BV1713" s="154"/>
    </row>
    <row r="1714" spans="1:74" x14ac:dyDescent="0.25">
      <c r="A1714" s="154"/>
      <c r="B1714" s="154"/>
      <c r="C1714" s="154"/>
      <c r="D1714" s="154"/>
      <c r="E1714" s="154"/>
      <c r="F1714" s="154"/>
      <c r="G1714" s="154"/>
      <c r="H1714" s="154"/>
      <c r="I1714" s="154"/>
      <c r="J1714" s="154"/>
      <c r="K1714" s="154"/>
      <c r="L1714" s="154"/>
      <c r="M1714" s="154"/>
      <c r="N1714" s="154"/>
      <c r="O1714" s="154"/>
      <c r="P1714" s="154"/>
      <c r="Q1714" s="154"/>
      <c r="R1714" s="154"/>
      <c r="S1714" s="154"/>
      <c r="T1714" s="154"/>
      <c r="U1714" s="154"/>
      <c r="V1714" s="154"/>
      <c r="W1714" s="154"/>
      <c r="X1714" s="154"/>
      <c r="Y1714" s="154"/>
      <c r="Z1714" s="154"/>
      <c r="AA1714" s="154"/>
      <c r="AB1714" s="154"/>
      <c r="AC1714" s="154"/>
      <c r="AD1714" s="154"/>
      <c r="AE1714" s="154"/>
      <c r="AF1714" s="154"/>
      <c r="AG1714" s="154"/>
      <c r="AH1714" s="154"/>
      <c r="AI1714" s="154"/>
      <c r="AJ1714" s="154"/>
      <c r="AK1714" s="154"/>
      <c r="AL1714" s="154"/>
      <c r="AM1714" s="154"/>
      <c r="AN1714" s="154"/>
      <c r="AO1714" s="154"/>
      <c r="AP1714" s="154"/>
      <c r="AQ1714" s="154"/>
      <c r="AR1714" s="154"/>
      <c r="AS1714" s="154"/>
      <c r="AT1714" s="154"/>
      <c r="AU1714" s="154"/>
      <c r="AV1714" s="154"/>
      <c r="AW1714" s="154"/>
      <c r="AX1714" s="154"/>
      <c r="AY1714" s="154"/>
      <c r="AZ1714" s="154"/>
      <c r="BA1714" s="154"/>
      <c r="BB1714" s="154"/>
      <c r="BC1714" s="154"/>
      <c r="BD1714" s="154"/>
      <c r="BE1714" s="154"/>
      <c r="BF1714" s="154"/>
      <c r="BG1714" s="154"/>
      <c r="BH1714" s="154"/>
      <c r="BI1714" s="154"/>
      <c r="BJ1714" s="154"/>
      <c r="BK1714" s="154"/>
      <c r="BL1714" s="154"/>
      <c r="BM1714" s="154"/>
      <c r="BN1714" s="154"/>
      <c r="BO1714" s="154"/>
      <c r="BP1714" s="154"/>
      <c r="BQ1714" s="154"/>
      <c r="BR1714" s="154"/>
      <c r="BS1714" s="154"/>
      <c r="BT1714" s="154"/>
      <c r="BU1714" s="154"/>
      <c r="BV1714" s="154"/>
    </row>
    <row r="1715" spans="1:74" x14ac:dyDescent="0.25">
      <c r="A1715" s="154"/>
      <c r="B1715" s="154"/>
      <c r="C1715" s="154"/>
      <c r="D1715" s="154"/>
      <c r="E1715" s="154"/>
      <c r="F1715" s="154"/>
      <c r="G1715" s="154"/>
      <c r="H1715" s="154"/>
      <c r="I1715" s="154"/>
      <c r="J1715" s="154"/>
      <c r="K1715" s="154"/>
      <c r="L1715" s="154"/>
      <c r="M1715" s="154"/>
      <c r="N1715" s="154"/>
      <c r="O1715" s="154"/>
      <c r="P1715" s="154"/>
      <c r="Q1715" s="154"/>
      <c r="R1715" s="154"/>
      <c r="S1715" s="154"/>
      <c r="T1715" s="154"/>
      <c r="U1715" s="154"/>
      <c r="V1715" s="154"/>
      <c r="W1715" s="154"/>
      <c r="X1715" s="154"/>
      <c r="Y1715" s="154"/>
      <c r="Z1715" s="154"/>
      <c r="AA1715" s="154"/>
      <c r="AB1715" s="154"/>
      <c r="AC1715" s="154"/>
      <c r="AD1715" s="154"/>
      <c r="AE1715" s="154"/>
      <c r="AF1715" s="154"/>
      <c r="AG1715" s="154"/>
      <c r="AH1715" s="154"/>
      <c r="AI1715" s="154"/>
      <c r="AJ1715" s="154"/>
      <c r="AK1715" s="154"/>
      <c r="AL1715" s="154"/>
      <c r="AM1715" s="154"/>
      <c r="AN1715" s="154"/>
      <c r="AO1715" s="154"/>
      <c r="AP1715" s="154"/>
      <c r="AQ1715" s="154"/>
      <c r="AR1715" s="154"/>
      <c r="AS1715" s="154"/>
      <c r="AT1715" s="154"/>
      <c r="AU1715" s="154"/>
      <c r="AV1715" s="154"/>
      <c r="AW1715" s="154"/>
      <c r="AX1715" s="154"/>
      <c r="AY1715" s="154"/>
      <c r="AZ1715" s="154"/>
      <c r="BA1715" s="154"/>
      <c r="BB1715" s="154"/>
      <c r="BC1715" s="154"/>
      <c r="BD1715" s="154"/>
      <c r="BE1715" s="154"/>
      <c r="BF1715" s="154"/>
      <c r="BG1715" s="154"/>
      <c r="BH1715" s="154"/>
      <c r="BI1715" s="154"/>
      <c r="BJ1715" s="154"/>
      <c r="BK1715" s="154"/>
      <c r="BL1715" s="154"/>
      <c r="BM1715" s="154"/>
      <c r="BN1715" s="154"/>
      <c r="BO1715" s="154"/>
      <c r="BP1715" s="154"/>
      <c r="BQ1715" s="154"/>
      <c r="BR1715" s="154"/>
      <c r="BS1715" s="154"/>
      <c r="BT1715" s="154"/>
      <c r="BU1715" s="154"/>
      <c r="BV1715" s="154"/>
    </row>
    <row r="1716" spans="1:74" x14ac:dyDescent="0.25">
      <c r="A1716" s="154"/>
      <c r="B1716" s="154"/>
      <c r="C1716" s="154"/>
      <c r="D1716" s="154"/>
      <c r="E1716" s="154"/>
      <c r="F1716" s="154"/>
      <c r="G1716" s="154"/>
      <c r="H1716" s="154"/>
      <c r="I1716" s="154"/>
      <c r="J1716" s="154"/>
      <c r="K1716" s="154"/>
      <c r="L1716" s="154"/>
      <c r="M1716" s="154"/>
      <c r="N1716" s="154"/>
      <c r="O1716" s="154"/>
      <c r="P1716" s="154"/>
      <c r="Q1716" s="154"/>
      <c r="R1716" s="154"/>
      <c r="S1716" s="154"/>
      <c r="T1716" s="154"/>
      <c r="U1716" s="154"/>
      <c r="V1716" s="154"/>
      <c r="W1716" s="154"/>
      <c r="X1716" s="154"/>
      <c r="Y1716" s="154"/>
      <c r="Z1716" s="154"/>
      <c r="AA1716" s="154"/>
      <c r="AB1716" s="154"/>
      <c r="AC1716" s="154"/>
      <c r="AD1716" s="154"/>
      <c r="AE1716" s="154"/>
      <c r="AF1716" s="154"/>
      <c r="AG1716" s="154"/>
      <c r="AH1716" s="154"/>
      <c r="AI1716" s="154"/>
      <c r="AJ1716" s="154"/>
      <c r="AK1716" s="154"/>
      <c r="AL1716" s="154"/>
      <c r="AM1716" s="154"/>
      <c r="AN1716" s="154"/>
      <c r="AO1716" s="154"/>
      <c r="AP1716" s="154"/>
      <c r="AQ1716" s="154"/>
      <c r="AR1716" s="154"/>
      <c r="AS1716" s="154"/>
      <c r="AT1716" s="154"/>
      <c r="AU1716" s="154"/>
      <c r="AV1716" s="154"/>
      <c r="AW1716" s="154"/>
      <c r="AX1716" s="154"/>
      <c r="AY1716" s="154"/>
      <c r="AZ1716" s="154"/>
      <c r="BA1716" s="154"/>
      <c r="BB1716" s="154"/>
      <c r="BC1716" s="154"/>
      <c r="BD1716" s="154"/>
      <c r="BE1716" s="154"/>
      <c r="BF1716" s="154"/>
      <c r="BG1716" s="154"/>
      <c r="BH1716" s="154"/>
      <c r="BI1716" s="154"/>
      <c r="BJ1716" s="154"/>
      <c r="BK1716" s="154"/>
      <c r="BL1716" s="154"/>
      <c r="BM1716" s="154"/>
      <c r="BN1716" s="154"/>
      <c r="BO1716" s="154"/>
      <c r="BP1716" s="154"/>
      <c r="BQ1716" s="154"/>
      <c r="BR1716" s="154"/>
      <c r="BS1716" s="154"/>
      <c r="BT1716" s="154"/>
      <c r="BU1716" s="154"/>
      <c r="BV1716" s="154"/>
    </row>
    <row r="1717" spans="1:74" x14ac:dyDescent="0.25">
      <c r="A1717" s="154"/>
      <c r="B1717" s="154"/>
      <c r="C1717" s="154"/>
      <c r="D1717" s="154"/>
      <c r="E1717" s="154"/>
      <c r="F1717" s="154"/>
      <c r="G1717" s="154"/>
      <c r="H1717" s="154"/>
      <c r="I1717" s="154"/>
      <c r="J1717" s="154"/>
      <c r="K1717" s="154"/>
      <c r="L1717" s="154"/>
      <c r="M1717" s="154"/>
      <c r="N1717" s="154"/>
      <c r="O1717" s="154"/>
      <c r="P1717" s="154"/>
      <c r="Q1717" s="154"/>
      <c r="R1717" s="154"/>
      <c r="S1717" s="154"/>
      <c r="T1717" s="154"/>
      <c r="U1717" s="154"/>
      <c r="V1717" s="154"/>
      <c r="W1717" s="154"/>
      <c r="X1717" s="154"/>
      <c r="Y1717" s="154"/>
      <c r="Z1717" s="154"/>
      <c r="AA1717" s="154"/>
      <c r="AB1717" s="154"/>
      <c r="AC1717" s="154"/>
      <c r="AD1717" s="154"/>
      <c r="AE1717" s="154"/>
      <c r="AF1717" s="154"/>
      <c r="AG1717" s="154"/>
      <c r="AH1717" s="154"/>
      <c r="AI1717" s="154"/>
      <c r="AJ1717" s="154"/>
      <c r="AK1717" s="154"/>
      <c r="AL1717" s="154"/>
      <c r="AM1717" s="154"/>
      <c r="AN1717" s="154"/>
      <c r="AO1717" s="154"/>
      <c r="AP1717" s="154"/>
      <c r="AQ1717" s="154"/>
      <c r="AR1717" s="154"/>
      <c r="AS1717" s="154"/>
      <c r="AT1717" s="154"/>
      <c r="AU1717" s="154"/>
      <c r="AV1717" s="154"/>
      <c r="AW1717" s="154"/>
      <c r="AX1717" s="154"/>
      <c r="AY1717" s="154"/>
      <c r="AZ1717" s="154"/>
      <c r="BA1717" s="154"/>
      <c r="BB1717" s="154"/>
      <c r="BC1717" s="154"/>
      <c r="BD1717" s="154"/>
      <c r="BE1717" s="154"/>
      <c r="BF1717" s="154"/>
      <c r="BG1717" s="154"/>
      <c r="BH1717" s="154"/>
      <c r="BI1717" s="154"/>
      <c r="BJ1717" s="154"/>
      <c r="BK1717" s="154"/>
      <c r="BL1717" s="154"/>
      <c r="BM1717" s="154"/>
      <c r="BN1717" s="154"/>
      <c r="BO1717" s="154"/>
      <c r="BP1717" s="154"/>
      <c r="BQ1717" s="154"/>
      <c r="BR1717" s="154"/>
      <c r="BS1717" s="154"/>
      <c r="BT1717" s="154"/>
      <c r="BU1717" s="154"/>
      <c r="BV1717" s="154"/>
    </row>
    <row r="1718" spans="1:74" x14ac:dyDescent="0.25">
      <c r="A1718" s="154"/>
      <c r="B1718" s="154"/>
      <c r="C1718" s="154"/>
      <c r="D1718" s="154"/>
      <c r="E1718" s="154"/>
      <c r="F1718" s="154"/>
      <c r="G1718" s="154"/>
      <c r="H1718" s="154"/>
      <c r="I1718" s="154"/>
      <c r="J1718" s="154"/>
      <c r="K1718" s="154"/>
      <c r="L1718" s="154"/>
      <c r="M1718" s="154"/>
      <c r="N1718" s="154"/>
      <c r="O1718" s="154"/>
      <c r="P1718" s="154"/>
      <c r="Q1718" s="154"/>
      <c r="R1718" s="154"/>
      <c r="S1718" s="154"/>
      <c r="T1718" s="154"/>
      <c r="U1718" s="154"/>
      <c r="V1718" s="154"/>
      <c r="W1718" s="154"/>
      <c r="X1718" s="154"/>
      <c r="Y1718" s="154"/>
      <c r="Z1718" s="154"/>
      <c r="AA1718" s="154"/>
      <c r="AB1718" s="154"/>
      <c r="AC1718" s="154"/>
      <c r="AD1718" s="154"/>
      <c r="AE1718" s="154"/>
      <c r="AF1718" s="154"/>
      <c r="AG1718" s="154"/>
      <c r="AH1718" s="154"/>
      <c r="AI1718" s="154"/>
      <c r="AJ1718" s="154"/>
      <c r="AK1718" s="154"/>
      <c r="AL1718" s="154"/>
      <c r="AM1718" s="154"/>
      <c r="AN1718" s="154"/>
      <c r="AO1718" s="154"/>
      <c r="AP1718" s="154"/>
      <c r="AQ1718" s="154"/>
      <c r="AR1718" s="154"/>
      <c r="AS1718" s="154"/>
      <c r="AT1718" s="154"/>
      <c r="AU1718" s="154"/>
      <c r="AV1718" s="154"/>
      <c r="AW1718" s="154"/>
      <c r="AX1718" s="154"/>
      <c r="AY1718" s="154"/>
      <c r="AZ1718" s="154"/>
      <c r="BA1718" s="154"/>
      <c r="BB1718" s="154"/>
      <c r="BC1718" s="154"/>
      <c r="BD1718" s="154"/>
      <c r="BE1718" s="154"/>
      <c r="BF1718" s="154"/>
      <c r="BG1718" s="154"/>
      <c r="BH1718" s="154"/>
      <c r="BI1718" s="154"/>
      <c r="BJ1718" s="154"/>
      <c r="BK1718" s="154"/>
      <c r="BL1718" s="154"/>
      <c r="BM1718" s="154"/>
      <c r="BN1718" s="154"/>
      <c r="BO1718" s="154"/>
      <c r="BP1718" s="154"/>
      <c r="BQ1718" s="154"/>
      <c r="BR1718" s="154"/>
      <c r="BS1718" s="154"/>
      <c r="BT1718" s="154"/>
      <c r="BU1718" s="154"/>
      <c r="BV1718" s="154"/>
    </row>
    <row r="1719" spans="1:74" x14ac:dyDescent="0.25">
      <c r="A1719" s="154"/>
      <c r="B1719" s="154"/>
      <c r="C1719" s="154"/>
      <c r="D1719" s="154"/>
      <c r="E1719" s="154"/>
      <c r="F1719" s="154"/>
      <c r="G1719" s="154"/>
      <c r="H1719" s="154"/>
      <c r="I1719" s="154"/>
      <c r="J1719" s="154"/>
      <c r="K1719" s="154"/>
      <c r="L1719" s="154"/>
      <c r="M1719" s="154"/>
      <c r="N1719" s="154"/>
      <c r="O1719" s="154"/>
      <c r="P1719" s="154"/>
      <c r="Q1719" s="154"/>
      <c r="R1719" s="154"/>
      <c r="S1719" s="154"/>
      <c r="T1719" s="154"/>
      <c r="U1719" s="154"/>
      <c r="V1719" s="154"/>
      <c r="W1719" s="154"/>
      <c r="X1719" s="154"/>
      <c r="Y1719" s="154"/>
      <c r="Z1719" s="154"/>
      <c r="AA1719" s="154"/>
      <c r="AB1719" s="154"/>
      <c r="AC1719" s="154"/>
      <c r="AD1719" s="154"/>
      <c r="AE1719" s="154"/>
      <c r="AF1719" s="154"/>
      <c r="AG1719" s="154"/>
      <c r="AH1719" s="154"/>
      <c r="AI1719" s="154"/>
      <c r="AJ1719" s="154"/>
      <c r="AK1719" s="154"/>
      <c r="AL1719" s="154"/>
      <c r="AM1719" s="154"/>
      <c r="AN1719" s="154"/>
      <c r="AO1719" s="154"/>
      <c r="AP1719" s="154"/>
      <c r="AQ1719" s="154"/>
      <c r="AR1719" s="154"/>
      <c r="AS1719" s="154"/>
      <c r="AT1719" s="154"/>
      <c r="AU1719" s="154"/>
      <c r="AV1719" s="154"/>
      <c r="AW1719" s="154"/>
      <c r="AX1719" s="154"/>
      <c r="AY1719" s="154"/>
      <c r="AZ1719" s="154"/>
      <c r="BA1719" s="154"/>
      <c r="BB1719" s="154"/>
      <c r="BC1719" s="154"/>
      <c r="BD1719" s="154"/>
      <c r="BE1719" s="154"/>
      <c r="BF1719" s="154"/>
      <c r="BG1719" s="154"/>
      <c r="BH1719" s="154"/>
      <c r="BI1719" s="154"/>
      <c r="BJ1719" s="154"/>
      <c r="BK1719" s="154"/>
      <c r="BL1719" s="154"/>
      <c r="BM1719" s="154"/>
      <c r="BN1719" s="154"/>
      <c r="BO1719" s="154"/>
      <c r="BP1719" s="154"/>
      <c r="BQ1719" s="154"/>
      <c r="BR1719" s="154"/>
      <c r="BS1719" s="154"/>
      <c r="BT1719" s="154"/>
      <c r="BU1719" s="154"/>
      <c r="BV1719" s="154"/>
    </row>
    <row r="1720" spans="1:74" x14ac:dyDescent="0.25">
      <c r="A1720" s="154"/>
      <c r="B1720" s="154"/>
      <c r="C1720" s="154"/>
      <c r="D1720" s="154"/>
      <c r="E1720" s="154"/>
      <c r="F1720" s="154"/>
      <c r="G1720" s="154"/>
      <c r="H1720" s="154"/>
      <c r="I1720" s="154"/>
      <c r="J1720" s="154"/>
      <c r="K1720" s="154"/>
      <c r="L1720" s="154"/>
      <c r="M1720" s="154"/>
      <c r="N1720" s="154"/>
      <c r="O1720" s="154"/>
      <c r="P1720" s="154"/>
      <c r="Q1720" s="154"/>
      <c r="R1720" s="154"/>
      <c r="S1720" s="154"/>
      <c r="T1720" s="154"/>
      <c r="U1720" s="154"/>
      <c r="V1720" s="154"/>
      <c r="W1720" s="154"/>
      <c r="X1720" s="154"/>
      <c r="Y1720" s="154"/>
      <c r="Z1720" s="154"/>
      <c r="AA1720" s="154"/>
      <c r="AB1720" s="154"/>
      <c r="AC1720" s="154"/>
      <c r="AD1720" s="154"/>
      <c r="AE1720" s="154"/>
      <c r="AF1720" s="154"/>
      <c r="AG1720" s="154"/>
      <c r="AH1720" s="154"/>
      <c r="AI1720" s="154"/>
      <c r="AJ1720" s="154"/>
      <c r="AK1720" s="154"/>
      <c r="AL1720" s="154"/>
      <c r="AM1720" s="154"/>
      <c r="AN1720" s="154"/>
      <c r="AO1720" s="154"/>
      <c r="AP1720" s="154"/>
      <c r="AQ1720" s="154"/>
      <c r="AR1720" s="154"/>
      <c r="AS1720" s="154"/>
      <c r="AT1720" s="154"/>
      <c r="AU1720" s="154"/>
      <c r="AV1720" s="154"/>
      <c r="AW1720" s="154"/>
      <c r="AX1720" s="154"/>
      <c r="AY1720" s="154"/>
      <c r="AZ1720" s="154"/>
      <c r="BA1720" s="154"/>
      <c r="BB1720" s="154"/>
      <c r="BC1720" s="154"/>
      <c r="BD1720" s="154"/>
      <c r="BE1720" s="154"/>
      <c r="BF1720" s="154"/>
      <c r="BG1720" s="154"/>
      <c r="BH1720" s="154"/>
      <c r="BI1720" s="154"/>
      <c r="BJ1720" s="154"/>
      <c r="BK1720" s="154"/>
      <c r="BL1720" s="154"/>
      <c r="BM1720" s="154"/>
      <c r="BN1720" s="154"/>
      <c r="BO1720" s="154"/>
      <c r="BP1720" s="154"/>
      <c r="BQ1720" s="154"/>
      <c r="BR1720" s="154"/>
      <c r="BS1720" s="154"/>
      <c r="BT1720" s="154"/>
      <c r="BU1720" s="154"/>
      <c r="BV1720" s="154"/>
    </row>
    <row r="1721" spans="1:74" x14ac:dyDescent="0.25">
      <c r="A1721" s="154"/>
      <c r="B1721" s="154"/>
      <c r="C1721" s="154"/>
      <c r="D1721" s="154"/>
      <c r="E1721" s="154"/>
      <c r="F1721" s="154"/>
      <c r="G1721" s="154"/>
      <c r="H1721" s="154"/>
      <c r="I1721" s="154"/>
      <c r="J1721" s="154"/>
      <c r="K1721" s="154"/>
      <c r="L1721" s="154"/>
      <c r="M1721" s="154"/>
      <c r="N1721" s="154"/>
      <c r="O1721" s="154"/>
      <c r="P1721" s="154"/>
      <c r="Q1721" s="154"/>
      <c r="R1721" s="154"/>
      <c r="S1721" s="154"/>
      <c r="T1721" s="154"/>
      <c r="U1721" s="154"/>
      <c r="V1721" s="154"/>
      <c r="W1721" s="154"/>
      <c r="X1721" s="154"/>
      <c r="Y1721" s="154"/>
      <c r="Z1721" s="154"/>
      <c r="AA1721" s="154"/>
      <c r="AB1721" s="154"/>
      <c r="AC1721" s="154"/>
      <c r="AD1721" s="154"/>
      <c r="AE1721" s="154"/>
      <c r="AF1721" s="154"/>
      <c r="AG1721" s="154"/>
      <c r="AH1721" s="154"/>
      <c r="AI1721" s="154"/>
      <c r="AJ1721" s="154"/>
      <c r="AK1721" s="154"/>
      <c r="AL1721" s="154"/>
      <c r="AM1721" s="154"/>
      <c r="AN1721" s="154"/>
      <c r="AO1721" s="154"/>
      <c r="AP1721" s="154"/>
      <c r="AQ1721" s="154"/>
      <c r="AR1721" s="154"/>
      <c r="AS1721" s="154"/>
      <c r="AT1721" s="154"/>
      <c r="AU1721" s="154"/>
      <c r="AV1721" s="154"/>
      <c r="AW1721" s="154"/>
      <c r="AX1721" s="154"/>
      <c r="AY1721" s="154"/>
      <c r="AZ1721" s="154"/>
      <c r="BA1721" s="154"/>
      <c r="BB1721" s="154"/>
      <c r="BC1721" s="154"/>
      <c r="BD1721" s="154"/>
      <c r="BE1721" s="154"/>
      <c r="BF1721" s="154"/>
      <c r="BG1721" s="154"/>
      <c r="BH1721" s="154"/>
      <c r="BI1721" s="154"/>
      <c r="BJ1721" s="154"/>
      <c r="BK1721" s="154"/>
      <c r="BL1721" s="154"/>
      <c r="BM1721" s="154"/>
      <c r="BN1721" s="154"/>
      <c r="BO1721" s="154"/>
      <c r="BP1721" s="154"/>
      <c r="BQ1721" s="154"/>
      <c r="BR1721" s="154"/>
      <c r="BS1721" s="154"/>
      <c r="BT1721" s="154"/>
      <c r="BU1721" s="154"/>
      <c r="BV1721" s="154"/>
    </row>
    <row r="1722" spans="1:74" x14ac:dyDescent="0.25">
      <c r="A1722" s="154"/>
      <c r="B1722" s="154"/>
      <c r="C1722" s="154"/>
      <c r="D1722" s="154"/>
      <c r="E1722" s="154"/>
      <c r="F1722" s="154"/>
      <c r="G1722" s="154"/>
      <c r="H1722" s="154"/>
      <c r="I1722" s="154"/>
      <c r="J1722" s="154"/>
      <c r="K1722" s="154"/>
      <c r="L1722" s="154"/>
      <c r="M1722" s="154"/>
      <c r="N1722" s="154"/>
      <c r="O1722" s="154"/>
      <c r="P1722" s="154"/>
      <c r="Q1722" s="154"/>
      <c r="R1722" s="154"/>
      <c r="S1722" s="154"/>
      <c r="T1722" s="154"/>
      <c r="U1722" s="154"/>
      <c r="V1722" s="154"/>
      <c r="W1722" s="154"/>
      <c r="X1722" s="154"/>
      <c r="Y1722" s="154"/>
      <c r="Z1722" s="154"/>
      <c r="AA1722" s="154"/>
      <c r="AB1722" s="154"/>
      <c r="AC1722" s="154"/>
      <c r="AD1722" s="154"/>
      <c r="AE1722" s="154"/>
      <c r="AF1722" s="154"/>
      <c r="AG1722" s="154"/>
      <c r="AH1722" s="154"/>
      <c r="AI1722" s="154"/>
      <c r="AJ1722" s="154"/>
      <c r="AK1722" s="154"/>
      <c r="AL1722" s="154"/>
      <c r="AM1722" s="154"/>
      <c r="AN1722" s="154"/>
      <c r="AO1722" s="154"/>
      <c r="AP1722" s="154"/>
      <c r="AQ1722" s="154"/>
      <c r="AR1722" s="154"/>
      <c r="AS1722" s="154"/>
      <c r="AT1722" s="154"/>
      <c r="AU1722" s="154"/>
      <c r="AV1722" s="154"/>
      <c r="AW1722" s="154"/>
      <c r="AX1722" s="154"/>
      <c r="AY1722" s="154"/>
      <c r="AZ1722" s="154"/>
      <c r="BA1722" s="154"/>
      <c r="BB1722" s="154"/>
      <c r="BC1722" s="154"/>
      <c r="BD1722" s="154"/>
      <c r="BE1722" s="154"/>
      <c r="BF1722" s="154"/>
      <c r="BG1722" s="154"/>
      <c r="BH1722" s="154"/>
      <c r="BI1722" s="154"/>
      <c r="BJ1722" s="154"/>
      <c r="BK1722" s="154"/>
      <c r="BL1722" s="154"/>
      <c r="BM1722" s="154"/>
      <c r="BN1722" s="154"/>
      <c r="BO1722" s="154"/>
      <c r="BP1722" s="154"/>
      <c r="BQ1722" s="154"/>
      <c r="BR1722" s="154"/>
      <c r="BS1722" s="154"/>
      <c r="BT1722" s="154"/>
      <c r="BU1722" s="154"/>
      <c r="BV1722" s="154"/>
    </row>
    <row r="1723" spans="1:74" x14ac:dyDescent="0.25">
      <c r="A1723" s="154"/>
      <c r="B1723" s="154"/>
      <c r="C1723" s="154"/>
      <c r="D1723" s="154"/>
      <c r="E1723" s="154"/>
      <c r="F1723" s="154"/>
      <c r="G1723" s="154"/>
      <c r="H1723" s="154"/>
      <c r="I1723" s="154"/>
      <c r="J1723" s="154"/>
      <c r="K1723" s="154"/>
      <c r="L1723" s="154"/>
      <c r="M1723" s="154"/>
      <c r="N1723" s="154"/>
      <c r="O1723" s="154"/>
      <c r="P1723" s="154"/>
      <c r="Q1723" s="154"/>
      <c r="R1723" s="154"/>
      <c r="S1723" s="154"/>
      <c r="T1723" s="154"/>
      <c r="U1723" s="154"/>
      <c r="V1723" s="154"/>
      <c r="W1723" s="154"/>
      <c r="X1723" s="154"/>
      <c r="Y1723" s="154"/>
      <c r="Z1723" s="154"/>
      <c r="AA1723" s="154"/>
      <c r="AB1723" s="154"/>
      <c r="AC1723" s="154"/>
      <c r="AD1723" s="154"/>
      <c r="AE1723" s="154"/>
      <c r="AF1723" s="154"/>
      <c r="AG1723" s="154"/>
      <c r="AH1723" s="154"/>
      <c r="AI1723" s="154"/>
      <c r="AJ1723" s="154"/>
      <c r="AK1723" s="154"/>
      <c r="AL1723" s="154"/>
      <c r="AM1723" s="154"/>
      <c r="AN1723" s="154"/>
      <c r="AO1723" s="154"/>
      <c r="AP1723" s="154"/>
      <c r="AQ1723" s="154"/>
      <c r="AR1723" s="154"/>
      <c r="AS1723" s="154"/>
      <c r="AT1723" s="154"/>
      <c r="AU1723" s="154"/>
      <c r="AV1723" s="154"/>
      <c r="AW1723" s="154"/>
      <c r="AX1723" s="154"/>
      <c r="AY1723" s="154"/>
      <c r="AZ1723" s="154"/>
      <c r="BA1723" s="154"/>
      <c r="BB1723" s="154"/>
      <c r="BC1723" s="154"/>
      <c r="BD1723" s="154"/>
      <c r="BE1723" s="154"/>
      <c r="BF1723" s="154"/>
      <c r="BG1723" s="154"/>
      <c r="BH1723" s="154"/>
      <c r="BI1723" s="154"/>
      <c r="BJ1723" s="154"/>
      <c r="BK1723" s="154"/>
      <c r="BL1723" s="154"/>
      <c r="BM1723" s="154"/>
      <c r="BN1723" s="154"/>
      <c r="BO1723" s="154"/>
      <c r="BP1723" s="154"/>
      <c r="BQ1723" s="154"/>
      <c r="BR1723" s="154"/>
      <c r="BS1723" s="154"/>
      <c r="BT1723" s="154"/>
      <c r="BU1723" s="154"/>
      <c r="BV1723" s="154"/>
    </row>
    <row r="1724" spans="1:74" x14ac:dyDescent="0.25">
      <c r="A1724" s="154"/>
      <c r="B1724" s="154"/>
      <c r="C1724" s="154"/>
      <c r="D1724" s="154"/>
      <c r="E1724" s="154"/>
      <c r="F1724" s="154"/>
      <c r="G1724" s="154"/>
      <c r="H1724" s="154"/>
      <c r="I1724" s="154"/>
      <c r="J1724" s="154"/>
      <c r="K1724" s="154"/>
      <c r="L1724" s="154"/>
      <c r="M1724" s="154"/>
      <c r="N1724" s="154"/>
      <c r="O1724" s="154"/>
      <c r="P1724" s="154"/>
      <c r="Q1724" s="154"/>
      <c r="R1724" s="154"/>
      <c r="S1724" s="154"/>
      <c r="T1724" s="154"/>
      <c r="U1724" s="154"/>
      <c r="V1724" s="154"/>
      <c r="W1724" s="154"/>
      <c r="X1724" s="154"/>
      <c r="Y1724" s="154"/>
      <c r="Z1724" s="154"/>
      <c r="AA1724" s="154"/>
      <c r="AB1724" s="154"/>
      <c r="AC1724" s="154"/>
      <c r="AD1724" s="154"/>
      <c r="AE1724" s="154"/>
      <c r="AF1724" s="154"/>
      <c r="AG1724" s="154"/>
      <c r="AH1724" s="154"/>
      <c r="AI1724" s="154"/>
      <c r="AJ1724" s="154"/>
      <c r="AK1724" s="154"/>
      <c r="AL1724" s="154"/>
      <c r="AM1724" s="154"/>
      <c r="AN1724" s="154"/>
      <c r="AO1724" s="154"/>
      <c r="AP1724" s="154"/>
      <c r="AQ1724" s="154"/>
      <c r="AR1724" s="154"/>
      <c r="AS1724" s="154"/>
      <c r="AT1724" s="154"/>
      <c r="AU1724" s="154"/>
      <c r="AV1724" s="154"/>
      <c r="AW1724" s="154"/>
      <c r="AX1724" s="154"/>
      <c r="AY1724" s="154"/>
      <c r="AZ1724" s="154"/>
      <c r="BA1724" s="154"/>
      <c r="BB1724" s="154"/>
      <c r="BC1724" s="154"/>
      <c r="BD1724" s="154"/>
      <c r="BE1724" s="154"/>
      <c r="BF1724" s="154"/>
      <c r="BG1724" s="154"/>
      <c r="BH1724" s="154"/>
      <c r="BI1724" s="154"/>
      <c r="BJ1724" s="154"/>
      <c r="BK1724" s="154"/>
      <c r="BL1724" s="154"/>
      <c r="BM1724" s="154"/>
      <c r="BN1724" s="154"/>
      <c r="BO1724" s="154"/>
      <c r="BP1724" s="154"/>
      <c r="BQ1724" s="154"/>
      <c r="BR1724" s="154"/>
      <c r="BS1724" s="154"/>
      <c r="BT1724" s="154"/>
      <c r="BU1724" s="154"/>
      <c r="BV1724" s="154"/>
    </row>
    <row r="1725" spans="1:74" x14ac:dyDescent="0.25">
      <c r="A1725" s="154"/>
      <c r="B1725" s="154"/>
      <c r="C1725" s="154"/>
      <c r="D1725" s="154"/>
      <c r="E1725" s="154"/>
      <c r="F1725" s="154"/>
      <c r="G1725" s="154"/>
      <c r="H1725" s="154"/>
      <c r="I1725" s="154"/>
      <c r="J1725" s="154"/>
      <c r="K1725" s="154"/>
      <c r="L1725" s="154"/>
      <c r="M1725" s="154"/>
      <c r="N1725" s="154"/>
      <c r="O1725" s="154"/>
      <c r="P1725" s="154"/>
      <c r="Q1725" s="154"/>
      <c r="R1725" s="154"/>
      <c r="S1725" s="154"/>
      <c r="T1725" s="154"/>
      <c r="U1725" s="154"/>
      <c r="V1725" s="154"/>
      <c r="W1725" s="154"/>
      <c r="X1725" s="154"/>
      <c r="Y1725" s="154"/>
      <c r="Z1725" s="154"/>
      <c r="AA1725" s="154"/>
      <c r="AB1725" s="154"/>
      <c r="AC1725" s="154"/>
      <c r="AD1725" s="154"/>
      <c r="AE1725" s="154"/>
      <c r="AF1725" s="154"/>
      <c r="AG1725" s="154"/>
      <c r="AH1725" s="154"/>
      <c r="AI1725" s="154"/>
      <c r="AJ1725" s="154"/>
      <c r="AK1725" s="154"/>
      <c r="AL1725" s="154"/>
      <c r="AM1725" s="154"/>
      <c r="AN1725" s="154"/>
      <c r="AO1725" s="154"/>
      <c r="AP1725" s="154"/>
      <c r="AQ1725" s="154"/>
      <c r="AR1725" s="154"/>
      <c r="AS1725" s="154"/>
      <c r="AT1725" s="154"/>
      <c r="AU1725" s="154"/>
      <c r="AV1725" s="154"/>
      <c r="AW1725" s="154"/>
      <c r="AX1725" s="154"/>
      <c r="AY1725" s="154"/>
      <c r="AZ1725" s="154"/>
      <c r="BA1725" s="154"/>
      <c r="BB1725" s="154"/>
      <c r="BC1725" s="154"/>
      <c r="BD1725" s="154"/>
      <c r="BE1725" s="154"/>
      <c r="BF1725" s="154"/>
      <c r="BG1725" s="154"/>
      <c r="BH1725" s="154"/>
      <c r="BI1725" s="154"/>
      <c r="BJ1725" s="154"/>
      <c r="BK1725" s="154"/>
      <c r="BL1725" s="154"/>
      <c r="BM1725" s="154"/>
      <c r="BN1725" s="154"/>
      <c r="BO1725" s="154"/>
      <c r="BP1725" s="154"/>
      <c r="BQ1725" s="154"/>
      <c r="BR1725" s="154"/>
      <c r="BS1725" s="154"/>
      <c r="BT1725" s="154"/>
      <c r="BU1725" s="154"/>
      <c r="BV1725" s="154"/>
    </row>
    <row r="1726" spans="1:74" x14ac:dyDescent="0.25">
      <c r="A1726" s="154"/>
      <c r="B1726" s="154"/>
      <c r="C1726" s="154"/>
      <c r="D1726" s="154"/>
      <c r="E1726" s="154"/>
      <c r="F1726" s="154"/>
      <c r="G1726" s="154"/>
      <c r="H1726" s="154"/>
      <c r="I1726" s="154"/>
      <c r="J1726" s="154"/>
      <c r="K1726" s="154"/>
      <c r="L1726" s="154"/>
      <c r="M1726" s="154"/>
      <c r="N1726" s="154"/>
      <c r="O1726" s="154"/>
      <c r="P1726" s="154"/>
      <c r="Q1726" s="154"/>
      <c r="R1726" s="154"/>
      <c r="S1726" s="154"/>
      <c r="T1726" s="154"/>
      <c r="U1726" s="154"/>
      <c r="V1726" s="154"/>
      <c r="W1726" s="154"/>
      <c r="X1726" s="154"/>
      <c r="Y1726" s="154"/>
      <c r="Z1726" s="154"/>
      <c r="AA1726" s="154"/>
      <c r="AB1726" s="154"/>
      <c r="AC1726" s="154"/>
      <c r="AD1726" s="154"/>
      <c r="AE1726" s="154"/>
      <c r="AF1726" s="154"/>
      <c r="AG1726" s="154"/>
      <c r="AH1726" s="154"/>
      <c r="AI1726" s="154"/>
      <c r="AJ1726" s="154"/>
      <c r="AK1726" s="154"/>
      <c r="AL1726" s="154"/>
      <c r="AM1726" s="154"/>
      <c r="AN1726" s="154"/>
      <c r="AO1726" s="154"/>
      <c r="AP1726" s="154"/>
      <c r="AQ1726" s="154"/>
      <c r="AR1726" s="154"/>
      <c r="AS1726" s="154"/>
      <c r="AT1726" s="154"/>
      <c r="AU1726" s="154"/>
      <c r="AV1726" s="154"/>
      <c r="AW1726" s="154"/>
      <c r="AX1726" s="154"/>
      <c r="AY1726" s="154"/>
      <c r="AZ1726" s="154"/>
      <c r="BA1726" s="154"/>
      <c r="BB1726" s="154"/>
      <c r="BC1726" s="154"/>
      <c r="BD1726" s="154"/>
      <c r="BE1726" s="154"/>
      <c r="BF1726" s="154"/>
      <c r="BG1726" s="154"/>
      <c r="BH1726" s="154"/>
      <c r="BI1726" s="154"/>
      <c r="BJ1726" s="154"/>
      <c r="BK1726" s="154"/>
      <c r="BL1726" s="154"/>
      <c r="BM1726" s="154"/>
      <c r="BN1726" s="154"/>
      <c r="BO1726" s="154"/>
      <c r="BP1726" s="154"/>
      <c r="BQ1726" s="154"/>
      <c r="BR1726" s="154"/>
      <c r="BS1726" s="154"/>
      <c r="BT1726" s="154"/>
      <c r="BU1726" s="154"/>
      <c r="BV1726" s="154"/>
    </row>
    <row r="1727" spans="1:74" x14ac:dyDescent="0.25">
      <c r="A1727" s="154"/>
      <c r="B1727" s="154"/>
      <c r="C1727" s="154"/>
      <c r="D1727" s="154"/>
      <c r="E1727" s="154"/>
      <c r="F1727" s="154"/>
      <c r="G1727" s="154"/>
      <c r="H1727" s="154"/>
      <c r="I1727" s="154"/>
      <c r="J1727" s="154"/>
      <c r="K1727" s="154"/>
      <c r="L1727" s="154"/>
      <c r="M1727" s="154"/>
      <c r="N1727" s="154"/>
      <c r="O1727" s="154"/>
      <c r="P1727" s="154"/>
      <c r="Q1727" s="154"/>
      <c r="R1727" s="154"/>
      <c r="S1727" s="154"/>
      <c r="T1727" s="154"/>
      <c r="U1727" s="154"/>
      <c r="V1727" s="154"/>
      <c r="W1727" s="154"/>
      <c r="X1727" s="154"/>
      <c r="Y1727" s="154"/>
      <c r="Z1727" s="154"/>
      <c r="AA1727" s="154"/>
      <c r="AB1727" s="154"/>
      <c r="AC1727" s="154"/>
      <c r="AD1727" s="154"/>
      <c r="AE1727" s="154"/>
      <c r="AF1727" s="154"/>
      <c r="AG1727" s="154"/>
      <c r="AH1727" s="154"/>
      <c r="AI1727" s="154"/>
      <c r="AJ1727" s="154"/>
      <c r="AK1727" s="154"/>
      <c r="AL1727" s="154"/>
      <c r="AM1727" s="154"/>
      <c r="AN1727" s="154"/>
      <c r="AO1727" s="154"/>
      <c r="AP1727" s="154"/>
      <c r="AQ1727" s="154"/>
      <c r="AR1727" s="154"/>
      <c r="AS1727" s="154"/>
      <c r="AT1727" s="154"/>
      <c r="AU1727" s="154"/>
      <c r="AV1727" s="154"/>
      <c r="AW1727" s="154"/>
      <c r="AX1727" s="154"/>
      <c r="AY1727" s="154"/>
      <c r="AZ1727" s="154"/>
      <c r="BA1727" s="154"/>
      <c r="BB1727" s="154"/>
      <c r="BC1727" s="154"/>
      <c r="BD1727" s="154"/>
      <c r="BE1727" s="154"/>
      <c r="BF1727" s="154"/>
      <c r="BG1727" s="154"/>
      <c r="BH1727" s="154"/>
      <c r="BI1727" s="154"/>
      <c r="BJ1727" s="154"/>
      <c r="BK1727" s="154"/>
      <c r="BL1727" s="154"/>
      <c r="BM1727" s="154"/>
      <c r="BN1727" s="154"/>
      <c r="BO1727" s="154"/>
      <c r="BP1727" s="154"/>
      <c r="BQ1727" s="154"/>
      <c r="BR1727" s="154"/>
      <c r="BS1727" s="154"/>
      <c r="BT1727" s="154"/>
      <c r="BU1727" s="154"/>
      <c r="BV1727" s="154"/>
    </row>
    <row r="1728" spans="1:74" x14ac:dyDescent="0.25">
      <c r="A1728" s="154"/>
      <c r="B1728" s="154"/>
      <c r="C1728" s="154"/>
      <c r="D1728" s="154"/>
      <c r="E1728" s="154"/>
      <c r="F1728" s="154"/>
      <c r="G1728" s="154"/>
      <c r="H1728" s="154"/>
      <c r="I1728" s="154"/>
      <c r="J1728" s="154"/>
      <c r="K1728" s="154"/>
      <c r="L1728" s="154"/>
      <c r="M1728" s="154"/>
      <c r="N1728" s="154"/>
      <c r="O1728" s="154"/>
      <c r="P1728" s="154"/>
      <c r="Q1728" s="154"/>
      <c r="R1728" s="154"/>
      <c r="S1728" s="154"/>
      <c r="T1728" s="154"/>
      <c r="U1728" s="154"/>
      <c r="V1728" s="154"/>
      <c r="W1728" s="154"/>
      <c r="X1728" s="154"/>
      <c r="Y1728" s="154"/>
      <c r="Z1728" s="154"/>
      <c r="AA1728" s="154"/>
      <c r="AB1728" s="154"/>
      <c r="AC1728" s="154"/>
      <c r="AD1728" s="154"/>
      <c r="AE1728" s="154"/>
      <c r="AF1728" s="154"/>
      <c r="AG1728" s="154"/>
      <c r="AH1728" s="154"/>
      <c r="AI1728" s="154"/>
      <c r="AJ1728" s="154"/>
      <c r="AK1728" s="154"/>
      <c r="AL1728" s="154"/>
      <c r="AM1728" s="154"/>
      <c r="AN1728" s="154"/>
      <c r="AO1728" s="154"/>
      <c r="AP1728" s="154"/>
      <c r="AQ1728" s="154"/>
      <c r="AR1728" s="154"/>
      <c r="AS1728" s="154"/>
      <c r="AT1728" s="154"/>
      <c r="AU1728" s="154"/>
      <c r="AV1728" s="154"/>
      <c r="AW1728" s="154"/>
      <c r="AX1728" s="154"/>
      <c r="AY1728" s="154"/>
      <c r="AZ1728" s="154"/>
      <c r="BA1728" s="154"/>
      <c r="BB1728" s="154"/>
      <c r="BC1728" s="154"/>
      <c r="BD1728" s="154"/>
      <c r="BE1728" s="154"/>
      <c r="BF1728" s="154"/>
      <c r="BG1728" s="154"/>
      <c r="BH1728" s="154"/>
      <c r="BI1728" s="154"/>
      <c r="BJ1728" s="154"/>
      <c r="BK1728" s="154"/>
      <c r="BL1728" s="154"/>
      <c r="BM1728" s="154"/>
      <c r="BN1728" s="154"/>
      <c r="BO1728" s="154"/>
      <c r="BP1728" s="154"/>
      <c r="BQ1728" s="154"/>
      <c r="BR1728" s="154"/>
      <c r="BS1728" s="154"/>
      <c r="BT1728" s="154"/>
      <c r="BU1728" s="154"/>
      <c r="BV1728" s="154"/>
    </row>
    <row r="1729" spans="1:74" x14ac:dyDescent="0.25">
      <c r="A1729" s="154"/>
      <c r="B1729" s="154"/>
      <c r="C1729" s="154"/>
      <c r="D1729" s="154"/>
      <c r="E1729" s="154"/>
      <c r="F1729" s="154"/>
      <c r="G1729" s="154"/>
      <c r="H1729" s="154"/>
      <c r="I1729" s="154"/>
      <c r="J1729" s="154"/>
      <c r="K1729" s="154"/>
      <c r="L1729" s="154"/>
      <c r="M1729" s="154"/>
      <c r="N1729" s="154"/>
      <c r="O1729" s="154"/>
      <c r="P1729" s="154"/>
      <c r="Q1729" s="154"/>
      <c r="R1729" s="154"/>
      <c r="S1729" s="154"/>
      <c r="T1729" s="154"/>
      <c r="U1729" s="154"/>
      <c r="V1729" s="154"/>
      <c r="W1729" s="154"/>
      <c r="X1729" s="154"/>
      <c r="Y1729" s="154"/>
      <c r="Z1729" s="154"/>
      <c r="AA1729" s="154"/>
      <c r="AB1729" s="154"/>
      <c r="AC1729" s="154"/>
      <c r="AD1729" s="154"/>
      <c r="AE1729" s="154"/>
      <c r="AF1729" s="154"/>
      <c r="AG1729" s="154"/>
      <c r="AH1729" s="154"/>
      <c r="AI1729" s="154"/>
      <c r="AJ1729" s="154"/>
      <c r="AK1729" s="154"/>
      <c r="AL1729" s="154"/>
      <c r="AM1729" s="154"/>
      <c r="AN1729" s="154"/>
      <c r="AO1729" s="154"/>
      <c r="AP1729" s="154"/>
      <c r="AQ1729" s="154"/>
      <c r="AR1729" s="154"/>
      <c r="AS1729" s="154"/>
      <c r="AT1729" s="154"/>
      <c r="AU1729" s="154"/>
      <c r="AV1729" s="154"/>
      <c r="AW1729" s="154"/>
      <c r="AX1729" s="154"/>
      <c r="AY1729" s="154"/>
      <c r="AZ1729" s="154"/>
      <c r="BA1729" s="154"/>
      <c r="BB1729" s="154"/>
      <c r="BC1729" s="154"/>
      <c r="BD1729" s="154"/>
      <c r="BE1729" s="154"/>
      <c r="BF1729" s="154"/>
      <c r="BG1729" s="154"/>
      <c r="BH1729" s="154"/>
      <c r="BI1729" s="154"/>
      <c r="BJ1729" s="154"/>
      <c r="BK1729" s="154"/>
      <c r="BL1729" s="154"/>
      <c r="BM1729" s="154"/>
      <c r="BN1729" s="154"/>
      <c r="BO1729" s="154"/>
      <c r="BP1729" s="154"/>
      <c r="BQ1729" s="154"/>
      <c r="BR1729" s="154"/>
      <c r="BS1729" s="154"/>
      <c r="BT1729" s="154"/>
      <c r="BU1729" s="154"/>
      <c r="BV1729" s="154"/>
    </row>
    <row r="1730" spans="1:74" x14ac:dyDescent="0.25">
      <c r="A1730" s="154"/>
      <c r="B1730" s="154"/>
      <c r="C1730" s="154"/>
      <c r="D1730" s="154"/>
      <c r="E1730" s="154"/>
      <c r="F1730" s="154"/>
      <c r="G1730" s="154"/>
      <c r="H1730" s="154"/>
      <c r="I1730" s="154"/>
      <c r="J1730" s="154"/>
      <c r="K1730" s="154"/>
      <c r="L1730" s="154"/>
      <c r="M1730" s="154"/>
      <c r="N1730" s="154"/>
      <c r="O1730" s="154"/>
      <c r="P1730" s="154"/>
      <c r="Q1730" s="154"/>
      <c r="R1730" s="154"/>
      <c r="S1730" s="154"/>
      <c r="T1730" s="154"/>
      <c r="U1730" s="154"/>
      <c r="V1730" s="154"/>
      <c r="W1730" s="154"/>
      <c r="X1730" s="154"/>
      <c r="Y1730" s="154"/>
      <c r="Z1730" s="154"/>
      <c r="AA1730" s="154"/>
      <c r="AB1730" s="154"/>
      <c r="AC1730" s="154"/>
      <c r="AD1730" s="154"/>
      <c r="AE1730" s="154"/>
      <c r="AF1730" s="154"/>
      <c r="AG1730" s="154"/>
      <c r="AH1730" s="154"/>
      <c r="AI1730" s="154"/>
      <c r="AJ1730" s="154"/>
      <c r="AK1730" s="154"/>
      <c r="AL1730" s="154"/>
      <c r="AM1730" s="154"/>
      <c r="AN1730" s="154"/>
      <c r="AO1730" s="154"/>
      <c r="AP1730" s="154"/>
      <c r="AQ1730" s="154"/>
      <c r="AR1730" s="154"/>
      <c r="AS1730" s="154"/>
      <c r="AT1730" s="154"/>
      <c r="AU1730" s="154"/>
      <c r="AV1730" s="154"/>
      <c r="AW1730" s="154"/>
      <c r="AX1730" s="154"/>
      <c r="AY1730" s="154"/>
      <c r="AZ1730" s="154"/>
      <c r="BA1730" s="154"/>
      <c r="BB1730" s="154"/>
      <c r="BC1730" s="154"/>
      <c r="BD1730" s="154"/>
      <c r="BE1730" s="154"/>
      <c r="BF1730" s="154"/>
      <c r="BG1730" s="154"/>
      <c r="BH1730" s="154"/>
      <c r="BI1730" s="154"/>
      <c r="BJ1730" s="154"/>
      <c r="BK1730" s="154"/>
      <c r="BL1730" s="154"/>
      <c r="BM1730" s="154"/>
      <c r="BN1730" s="154"/>
      <c r="BO1730" s="154"/>
      <c r="BP1730" s="154"/>
      <c r="BQ1730" s="154"/>
      <c r="BR1730" s="154"/>
      <c r="BS1730" s="154"/>
      <c r="BT1730" s="154"/>
      <c r="BU1730" s="154"/>
      <c r="BV1730" s="154"/>
    </row>
    <row r="1731" spans="1:74" x14ac:dyDescent="0.25">
      <c r="A1731" s="154"/>
      <c r="B1731" s="154"/>
      <c r="C1731" s="154"/>
      <c r="D1731" s="154"/>
      <c r="E1731" s="154"/>
      <c r="F1731" s="154"/>
      <c r="G1731" s="154"/>
      <c r="H1731" s="154"/>
      <c r="I1731" s="154"/>
      <c r="J1731" s="154"/>
      <c r="K1731" s="154"/>
      <c r="L1731" s="154"/>
      <c r="M1731" s="154"/>
      <c r="N1731" s="154"/>
      <c r="O1731" s="154"/>
      <c r="P1731" s="154"/>
      <c r="Q1731" s="154"/>
      <c r="R1731" s="154"/>
      <c r="S1731" s="154"/>
      <c r="T1731" s="154"/>
      <c r="U1731" s="154"/>
      <c r="V1731" s="154"/>
      <c r="W1731" s="154"/>
      <c r="X1731" s="154"/>
      <c r="Y1731" s="154"/>
      <c r="Z1731" s="154"/>
      <c r="AA1731" s="154"/>
      <c r="AB1731" s="154"/>
      <c r="AC1731" s="154"/>
      <c r="AD1731" s="154"/>
      <c r="AE1731" s="154"/>
      <c r="AF1731" s="154"/>
      <c r="AG1731" s="154"/>
      <c r="AH1731" s="154"/>
      <c r="AI1731" s="154"/>
      <c r="AJ1731" s="154"/>
      <c r="AK1731" s="154"/>
      <c r="AL1731" s="154"/>
      <c r="AM1731" s="154"/>
      <c r="AN1731" s="154"/>
      <c r="AO1731" s="154"/>
      <c r="AP1731" s="154"/>
      <c r="AQ1731" s="154"/>
      <c r="AR1731" s="154"/>
      <c r="AS1731" s="154"/>
      <c r="AT1731" s="154"/>
      <c r="AU1731" s="154"/>
      <c r="AV1731" s="154"/>
      <c r="AW1731" s="154"/>
      <c r="AX1731" s="154"/>
      <c r="AY1731" s="154"/>
      <c r="AZ1731" s="154"/>
      <c r="BA1731" s="154"/>
      <c r="BB1731" s="154"/>
      <c r="BC1731" s="154"/>
      <c r="BD1731" s="154"/>
      <c r="BE1731" s="154"/>
      <c r="BF1731" s="154"/>
      <c r="BG1731" s="154"/>
      <c r="BH1731" s="154"/>
      <c r="BI1731" s="154"/>
      <c r="BJ1731" s="154"/>
      <c r="BK1731" s="154"/>
      <c r="BL1731" s="154"/>
      <c r="BM1731" s="154"/>
      <c r="BN1731" s="154"/>
      <c r="BO1731" s="154"/>
      <c r="BP1731" s="154"/>
      <c r="BQ1731" s="154"/>
      <c r="BR1731" s="154"/>
      <c r="BS1731" s="154"/>
      <c r="BT1731" s="154"/>
      <c r="BU1731" s="154"/>
      <c r="BV1731" s="154"/>
    </row>
    <row r="1732" spans="1:74" x14ac:dyDescent="0.25">
      <c r="A1732" s="154"/>
      <c r="B1732" s="154"/>
      <c r="C1732" s="154"/>
      <c r="D1732" s="154"/>
      <c r="E1732" s="154"/>
      <c r="F1732" s="154"/>
      <c r="G1732" s="154"/>
      <c r="H1732" s="154"/>
      <c r="I1732" s="154"/>
      <c r="J1732" s="154"/>
      <c r="K1732" s="154"/>
      <c r="L1732" s="154"/>
      <c r="M1732" s="154"/>
      <c r="N1732" s="154"/>
      <c r="O1732" s="154"/>
      <c r="P1732" s="154"/>
      <c r="Q1732" s="154"/>
      <c r="R1732" s="154"/>
      <c r="S1732" s="154"/>
      <c r="T1732" s="154"/>
      <c r="U1732" s="154"/>
      <c r="V1732" s="154"/>
      <c r="W1732" s="154"/>
      <c r="X1732" s="154"/>
      <c r="Y1732" s="154"/>
      <c r="Z1732" s="154"/>
      <c r="AA1732" s="154"/>
      <c r="AB1732" s="154"/>
      <c r="AC1732" s="154"/>
      <c r="AD1732" s="154"/>
      <c r="AE1732" s="154"/>
      <c r="AF1732" s="154"/>
      <c r="AG1732" s="154"/>
      <c r="AH1732" s="154"/>
      <c r="AI1732" s="154"/>
      <c r="AJ1732" s="154"/>
      <c r="AK1732" s="154"/>
      <c r="AL1732" s="154"/>
      <c r="AM1732" s="154"/>
      <c r="AN1732" s="154"/>
      <c r="AO1732" s="154"/>
      <c r="AP1732" s="154"/>
      <c r="AQ1732" s="154"/>
      <c r="AR1732" s="154"/>
      <c r="AS1732" s="154"/>
      <c r="AT1732" s="154"/>
      <c r="AU1732" s="154"/>
      <c r="AV1732" s="154"/>
      <c r="AW1732" s="154"/>
      <c r="AX1732" s="154"/>
      <c r="AY1732" s="154"/>
      <c r="AZ1732" s="154"/>
      <c r="BA1732" s="154"/>
      <c r="BB1732" s="154"/>
      <c r="BC1732" s="154"/>
      <c r="BD1732" s="154"/>
      <c r="BE1732" s="154"/>
      <c r="BF1732" s="154"/>
      <c r="BG1732" s="154"/>
      <c r="BH1732" s="154"/>
      <c r="BI1732" s="154"/>
      <c r="BJ1732" s="154"/>
      <c r="BK1732" s="154"/>
      <c r="BL1732" s="154"/>
      <c r="BM1732" s="154"/>
      <c r="BN1732" s="154"/>
      <c r="BO1732" s="154"/>
      <c r="BP1732" s="154"/>
      <c r="BQ1732" s="154"/>
      <c r="BR1732" s="154"/>
      <c r="BS1732" s="154"/>
      <c r="BT1732" s="154"/>
      <c r="BU1732" s="154"/>
      <c r="BV1732" s="154"/>
    </row>
    <row r="1733" spans="1:74" x14ac:dyDescent="0.25">
      <c r="A1733" s="154"/>
      <c r="B1733" s="154"/>
      <c r="C1733" s="154"/>
      <c r="D1733" s="154"/>
      <c r="E1733" s="154"/>
      <c r="F1733" s="154"/>
      <c r="G1733" s="154"/>
      <c r="H1733" s="154"/>
      <c r="I1733" s="154"/>
      <c r="J1733" s="154"/>
      <c r="K1733" s="154"/>
      <c r="L1733" s="154"/>
      <c r="M1733" s="154"/>
      <c r="N1733" s="154"/>
      <c r="O1733" s="154"/>
      <c r="P1733" s="154"/>
      <c r="Q1733" s="154"/>
      <c r="R1733" s="154"/>
      <c r="S1733" s="154"/>
      <c r="T1733" s="154"/>
      <c r="U1733" s="154"/>
      <c r="V1733" s="154"/>
      <c r="W1733" s="154"/>
      <c r="X1733" s="154"/>
      <c r="Y1733" s="154"/>
      <c r="Z1733" s="154"/>
      <c r="AA1733" s="154"/>
      <c r="AB1733" s="154"/>
      <c r="AC1733" s="154"/>
      <c r="AD1733" s="154"/>
      <c r="AE1733" s="154"/>
      <c r="AF1733" s="154"/>
      <c r="AG1733" s="154"/>
      <c r="AH1733" s="154"/>
      <c r="AI1733" s="154"/>
      <c r="AJ1733" s="154"/>
      <c r="AK1733" s="154"/>
      <c r="AL1733" s="154"/>
      <c r="AM1733" s="154"/>
      <c r="AN1733" s="154"/>
      <c r="AO1733" s="154"/>
      <c r="AP1733" s="154"/>
      <c r="AQ1733" s="154"/>
      <c r="AR1733" s="154"/>
      <c r="AS1733" s="154"/>
      <c r="AT1733" s="154"/>
      <c r="AU1733" s="154"/>
      <c r="AV1733" s="154"/>
      <c r="AW1733" s="154"/>
      <c r="AX1733" s="154"/>
      <c r="AY1733" s="154"/>
      <c r="AZ1733" s="154"/>
      <c r="BA1733" s="154"/>
      <c r="BB1733" s="154"/>
      <c r="BC1733" s="154"/>
      <c r="BD1733" s="154"/>
      <c r="BE1733" s="154"/>
      <c r="BF1733" s="154"/>
      <c r="BG1733" s="154"/>
      <c r="BH1733" s="154"/>
      <c r="BI1733" s="154"/>
      <c r="BJ1733" s="154"/>
      <c r="BK1733" s="154"/>
      <c r="BL1733" s="154"/>
      <c r="BM1733" s="154"/>
      <c r="BN1733" s="154"/>
      <c r="BO1733" s="154"/>
      <c r="BP1733" s="154"/>
      <c r="BQ1733" s="154"/>
      <c r="BR1733" s="154"/>
      <c r="BS1733" s="154"/>
      <c r="BT1733" s="154"/>
      <c r="BU1733" s="154"/>
      <c r="BV1733" s="154"/>
    </row>
    <row r="1734" spans="1:74" x14ac:dyDescent="0.25">
      <c r="A1734" s="154"/>
      <c r="B1734" s="154"/>
      <c r="C1734" s="154"/>
      <c r="D1734" s="154"/>
      <c r="E1734" s="154"/>
      <c r="F1734" s="154"/>
      <c r="G1734" s="154"/>
      <c r="H1734" s="154"/>
      <c r="I1734" s="154"/>
      <c r="J1734" s="154"/>
      <c r="K1734" s="154"/>
      <c r="L1734" s="154"/>
      <c r="M1734" s="154"/>
      <c r="N1734" s="154"/>
      <c r="O1734" s="154"/>
      <c r="P1734" s="154"/>
      <c r="Q1734" s="154"/>
      <c r="R1734" s="154"/>
      <c r="S1734" s="154"/>
      <c r="T1734" s="154"/>
      <c r="U1734" s="154"/>
      <c r="V1734" s="154"/>
      <c r="W1734" s="154"/>
      <c r="X1734" s="154"/>
      <c r="Y1734" s="154"/>
      <c r="Z1734" s="154"/>
      <c r="AA1734" s="154"/>
      <c r="AB1734" s="154"/>
      <c r="AC1734" s="154"/>
      <c r="AD1734" s="154"/>
      <c r="AE1734" s="154"/>
      <c r="AF1734" s="154"/>
      <c r="AG1734" s="154"/>
      <c r="AH1734" s="154"/>
      <c r="AI1734" s="154"/>
      <c r="AJ1734" s="154"/>
      <c r="AK1734" s="154"/>
      <c r="AL1734" s="154"/>
      <c r="AM1734" s="154"/>
      <c r="AN1734" s="154"/>
      <c r="AO1734" s="154"/>
      <c r="AP1734" s="154"/>
      <c r="AQ1734" s="154"/>
      <c r="AR1734" s="154"/>
      <c r="AS1734" s="154"/>
      <c r="AT1734" s="154"/>
      <c r="AU1734" s="154"/>
      <c r="AV1734" s="154"/>
      <c r="AW1734" s="154"/>
      <c r="AX1734" s="154"/>
      <c r="AY1734" s="154"/>
      <c r="AZ1734" s="154"/>
      <c r="BA1734" s="154"/>
      <c r="BB1734" s="154"/>
      <c r="BC1734" s="154"/>
      <c r="BD1734" s="154"/>
      <c r="BE1734" s="154"/>
      <c r="BF1734" s="154"/>
      <c r="BG1734" s="154"/>
      <c r="BH1734" s="154"/>
      <c r="BI1734" s="154"/>
      <c r="BJ1734" s="154"/>
      <c r="BK1734" s="154"/>
      <c r="BL1734" s="154"/>
      <c r="BM1734" s="154"/>
      <c r="BN1734" s="154"/>
      <c r="BO1734" s="154"/>
      <c r="BP1734" s="154"/>
      <c r="BQ1734" s="154"/>
      <c r="BR1734" s="154"/>
      <c r="BS1734" s="154"/>
      <c r="BT1734" s="154"/>
      <c r="BU1734" s="154"/>
      <c r="BV1734" s="154"/>
    </row>
    <row r="1735" spans="1:74" x14ac:dyDescent="0.25">
      <c r="A1735" s="154"/>
      <c r="B1735" s="154"/>
      <c r="C1735" s="154"/>
      <c r="D1735" s="154"/>
      <c r="E1735" s="154"/>
      <c r="F1735" s="154"/>
      <c r="G1735" s="154"/>
      <c r="H1735" s="154"/>
      <c r="I1735" s="154"/>
      <c r="J1735" s="154"/>
      <c r="K1735" s="154"/>
      <c r="L1735" s="154"/>
      <c r="M1735" s="154"/>
      <c r="N1735" s="154"/>
      <c r="O1735" s="154"/>
      <c r="P1735" s="154"/>
      <c r="Q1735" s="154"/>
      <c r="R1735" s="154"/>
      <c r="S1735" s="154"/>
      <c r="T1735" s="154"/>
      <c r="U1735" s="154"/>
      <c r="V1735" s="154"/>
      <c r="W1735" s="154"/>
      <c r="X1735" s="154"/>
      <c r="Y1735" s="154"/>
      <c r="Z1735" s="154"/>
      <c r="AA1735" s="154"/>
      <c r="AB1735" s="154"/>
      <c r="AC1735" s="154"/>
      <c r="AD1735" s="154"/>
      <c r="AE1735" s="154"/>
      <c r="AF1735" s="154"/>
      <c r="AG1735" s="154"/>
      <c r="AH1735" s="154"/>
      <c r="AI1735" s="154"/>
      <c r="AJ1735" s="154"/>
      <c r="AK1735" s="154"/>
      <c r="AL1735" s="154"/>
      <c r="AM1735" s="154"/>
      <c r="AN1735" s="154"/>
      <c r="AO1735" s="154"/>
      <c r="AP1735" s="154"/>
      <c r="AQ1735" s="154"/>
      <c r="AR1735" s="154"/>
      <c r="AS1735" s="154"/>
      <c r="AT1735" s="154"/>
      <c r="AU1735" s="154"/>
      <c r="AV1735" s="154"/>
      <c r="AW1735" s="154"/>
      <c r="AX1735" s="154"/>
      <c r="AY1735" s="154"/>
      <c r="AZ1735" s="154"/>
      <c r="BA1735" s="154"/>
      <c r="BB1735" s="154"/>
      <c r="BC1735" s="154"/>
      <c r="BD1735" s="154"/>
      <c r="BE1735" s="154"/>
      <c r="BF1735" s="154"/>
      <c r="BG1735" s="154"/>
      <c r="BH1735" s="154"/>
      <c r="BI1735" s="154"/>
      <c r="BJ1735" s="154"/>
      <c r="BK1735" s="154"/>
      <c r="BL1735" s="154"/>
      <c r="BM1735" s="154"/>
      <c r="BN1735" s="154"/>
      <c r="BO1735" s="154"/>
      <c r="BP1735" s="154"/>
      <c r="BQ1735" s="154"/>
      <c r="BR1735" s="154"/>
      <c r="BS1735" s="154"/>
      <c r="BT1735" s="154"/>
      <c r="BU1735" s="154"/>
      <c r="BV1735" s="154"/>
    </row>
    <row r="1736" spans="1:74" x14ac:dyDescent="0.25">
      <c r="A1736" s="154"/>
      <c r="B1736" s="154"/>
      <c r="C1736" s="154"/>
      <c r="D1736" s="154"/>
      <c r="E1736" s="154"/>
      <c r="F1736" s="154"/>
      <c r="G1736" s="154"/>
      <c r="H1736" s="154"/>
      <c r="I1736" s="154"/>
      <c r="J1736" s="154"/>
      <c r="K1736" s="154"/>
      <c r="L1736" s="154"/>
      <c r="M1736" s="154"/>
      <c r="N1736" s="154"/>
      <c r="O1736" s="154"/>
      <c r="P1736" s="154"/>
      <c r="Q1736" s="154"/>
      <c r="R1736" s="154"/>
      <c r="S1736" s="154"/>
      <c r="T1736" s="154"/>
      <c r="U1736" s="154"/>
      <c r="V1736" s="154"/>
      <c r="W1736" s="154"/>
      <c r="X1736" s="154"/>
      <c r="Y1736" s="154"/>
      <c r="Z1736" s="154"/>
      <c r="AA1736" s="154"/>
      <c r="AB1736" s="154"/>
      <c r="AC1736" s="154"/>
      <c r="AD1736" s="154"/>
      <c r="AE1736" s="154"/>
      <c r="AF1736" s="154"/>
      <c r="AG1736" s="154"/>
      <c r="AH1736" s="154"/>
      <c r="AI1736" s="154"/>
      <c r="AJ1736" s="154"/>
      <c r="AK1736" s="154"/>
      <c r="AL1736" s="154"/>
      <c r="AM1736" s="154"/>
      <c r="AN1736" s="154"/>
      <c r="AO1736" s="154"/>
      <c r="AP1736" s="154"/>
      <c r="AQ1736" s="154"/>
      <c r="AR1736" s="154"/>
      <c r="AS1736" s="154"/>
      <c r="AT1736" s="154"/>
      <c r="AU1736" s="154"/>
      <c r="AV1736" s="154"/>
      <c r="AW1736" s="154"/>
      <c r="AX1736" s="154"/>
      <c r="AY1736" s="154"/>
      <c r="AZ1736" s="154"/>
      <c r="BA1736" s="154"/>
      <c r="BB1736" s="154"/>
      <c r="BC1736" s="154"/>
      <c r="BD1736" s="154"/>
      <c r="BE1736" s="154"/>
      <c r="BF1736" s="154"/>
      <c r="BG1736" s="154"/>
      <c r="BH1736" s="154"/>
      <c r="BI1736" s="154"/>
      <c r="BJ1736" s="154"/>
      <c r="BK1736" s="154"/>
      <c r="BL1736" s="154"/>
      <c r="BM1736" s="154"/>
      <c r="BN1736" s="154"/>
      <c r="BO1736" s="154"/>
      <c r="BP1736" s="154"/>
      <c r="BQ1736" s="154"/>
      <c r="BR1736" s="154"/>
      <c r="BS1736" s="154"/>
      <c r="BT1736" s="154"/>
      <c r="BU1736" s="154"/>
      <c r="BV1736" s="154"/>
    </row>
    <row r="1737" spans="1:74" x14ac:dyDescent="0.25">
      <c r="A1737" s="154"/>
      <c r="B1737" s="154"/>
      <c r="C1737" s="154"/>
      <c r="D1737" s="154"/>
      <c r="E1737" s="154"/>
      <c r="F1737" s="154"/>
      <c r="G1737" s="154"/>
      <c r="H1737" s="154"/>
      <c r="I1737" s="154"/>
      <c r="J1737" s="154"/>
      <c r="K1737" s="154"/>
      <c r="L1737" s="154"/>
      <c r="M1737" s="154"/>
      <c r="N1737" s="154"/>
      <c r="O1737" s="154"/>
      <c r="P1737" s="154"/>
      <c r="Q1737" s="154"/>
      <c r="R1737" s="154"/>
      <c r="S1737" s="154"/>
      <c r="T1737" s="154"/>
      <c r="U1737" s="154"/>
      <c r="V1737" s="154"/>
      <c r="W1737" s="154"/>
      <c r="X1737" s="154"/>
      <c r="Y1737" s="154"/>
      <c r="Z1737" s="154"/>
      <c r="AA1737" s="154"/>
      <c r="AB1737" s="154"/>
      <c r="AC1737" s="154"/>
      <c r="AD1737" s="154"/>
      <c r="AE1737" s="154"/>
      <c r="AF1737" s="154"/>
      <c r="AG1737" s="154"/>
      <c r="AH1737" s="154"/>
      <c r="AI1737" s="154"/>
      <c r="AJ1737" s="154"/>
      <c r="AK1737" s="154"/>
      <c r="AL1737" s="154"/>
      <c r="AM1737" s="154"/>
      <c r="AN1737" s="154"/>
      <c r="AO1737" s="154"/>
      <c r="AP1737" s="154"/>
      <c r="AQ1737" s="154"/>
      <c r="AR1737" s="154"/>
      <c r="AS1737" s="154"/>
      <c r="AT1737" s="154"/>
      <c r="AU1737" s="154"/>
      <c r="AV1737" s="154"/>
      <c r="AW1737" s="154"/>
      <c r="AX1737" s="154"/>
      <c r="AY1737" s="154"/>
      <c r="AZ1737" s="154"/>
      <c r="BA1737" s="154"/>
      <c r="BB1737" s="154"/>
      <c r="BC1737" s="154"/>
      <c r="BD1737" s="154"/>
      <c r="BE1737" s="154"/>
      <c r="BF1737" s="154"/>
      <c r="BG1737" s="154"/>
      <c r="BH1737" s="154"/>
      <c r="BI1737" s="154"/>
      <c r="BJ1737" s="154"/>
      <c r="BK1737" s="154"/>
      <c r="BL1737" s="154"/>
      <c r="BM1737" s="154"/>
      <c r="BN1737" s="154"/>
      <c r="BO1737" s="154"/>
      <c r="BP1737" s="154"/>
      <c r="BQ1737" s="154"/>
      <c r="BR1737" s="154"/>
      <c r="BS1737" s="154"/>
      <c r="BT1737" s="154"/>
      <c r="BU1737" s="154"/>
      <c r="BV1737" s="154"/>
    </row>
    <row r="1738" spans="1:74" x14ac:dyDescent="0.25">
      <c r="A1738" s="154"/>
      <c r="B1738" s="154"/>
      <c r="C1738" s="154"/>
      <c r="D1738" s="154"/>
      <c r="E1738" s="154"/>
      <c r="F1738" s="154"/>
      <c r="G1738" s="154"/>
      <c r="H1738" s="154"/>
      <c r="I1738" s="154"/>
      <c r="J1738" s="154"/>
      <c r="K1738" s="154"/>
      <c r="L1738" s="154"/>
      <c r="M1738" s="154"/>
      <c r="N1738" s="154"/>
      <c r="O1738" s="154"/>
      <c r="P1738" s="154"/>
      <c r="Q1738" s="154"/>
      <c r="R1738" s="154"/>
      <c r="S1738" s="154"/>
      <c r="T1738" s="154"/>
      <c r="U1738" s="154"/>
      <c r="V1738" s="154"/>
      <c r="W1738" s="154"/>
      <c r="X1738" s="154"/>
      <c r="Y1738" s="154"/>
      <c r="Z1738" s="154"/>
      <c r="AA1738" s="154"/>
      <c r="AB1738" s="154"/>
      <c r="AC1738" s="154"/>
      <c r="AD1738" s="154"/>
      <c r="AE1738" s="154"/>
      <c r="AF1738" s="154"/>
      <c r="AG1738" s="154"/>
      <c r="AH1738" s="154"/>
      <c r="AI1738" s="154"/>
      <c r="AJ1738" s="154"/>
      <c r="AK1738" s="154"/>
      <c r="AL1738" s="154"/>
      <c r="AM1738" s="154"/>
      <c r="AN1738" s="154"/>
      <c r="AO1738" s="154"/>
      <c r="AP1738" s="154"/>
      <c r="AQ1738" s="154"/>
      <c r="AR1738" s="154"/>
      <c r="AS1738" s="154"/>
      <c r="AT1738" s="154"/>
      <c r="AU1738" s="154"/>
      <c r="AV1738" s="154"/>
      <c r="AW1738" s="154"/>
      <c r="AX1738" s="154"/>
      <c r="AY1738" s="154"/>
      <c r="AZ1738" s="154"/>
      <c r="BA1738" s="154"/>
      <c r="BB1738" s="154"/>
      <c r="BC1738" s="154"/>
      <c r="BD1738" s="154"/>
      <c r="BE1738" s="154"/>
      <c r="BF1738" s="154"/>
      <c r="BG1738" s="154"/>
      <c r="BH1738" s="154"/>
      <c r="BI1738" s="154"/>
      <c r="BJ1738" s="154"/>
      <c r="BK1738" s="154"/>
      <c r="BL1738" s="154"/>
      <c r="BM1738" s="154"/>
      <c r="BN1738" s="154"/>
      <c r="BO1738" s="154"/>
      <c r="BP1738" s="154"/>
      <c r="BQ1738" s="154"/>
      <c r="BR1738" s="154"/>
      <c r="BS1738" s="154"/>
      <c r="BT1738" s="154"/>
      <c r="BU1738" s="154"/>
      <c r="BV1738" s="154"/>
    </row>
    <row r="1739" spans="1:74" x14ac:dyDescent="0.25">
      <c r="A1739" s="154"/>
      <c r="B1739" s="154"/>
      <c r="C1739" s="154"/>
      <c r="D1739" s="154"/>
      <c r="E1739" s="154"/>
      <c r="F1739" s="154"/>
      <c r="G1739" s="154"/>
      <c r="H1739" s="154"/>
      <c r="I1739" s="154"/>
      <c r="J1739" s="154"/>
      <c r="K1739" s="154"/>
      <c r="L1739" s="154"/>
      <c r="M1739" s="154"/>
      <c r="N1739" s="154"/>
      <c r="O1739" s="154"/>
      <c r="P1739" s="154"/>
      <c r="Q1739" s="154"/>
      <c r="R1739" s="154"/>
      <c r="S1739" s="154"/>
      <c r="T1739" s="154"/>
      <c r="U1739" s="154"/>
      <c r="V1739" s="154"/>
      <c r="W1739" s="154"/>
      <c r="X1739" s="154"/>
      <c r="Y1739" s="154"/>
      <c r="Z1739" s="154"/>
      <c r="AA1739" s="154"/>
      <c r="AB1739" s="154"/>
      <c r="AC1739" s="154"/>
      <c r="AD1739" s="154"/>
      <c r="AE1739" s="154"/>
      <c r="AF1739" s="154"/>
      <c r="AG1739" s="154"/>
      <c r="AH1739" s="154"/>
      <c r="AI1739" s="154"/>
      <c r="AJ1739" s="154"/>
      <c r="AK1739" s="154"/>
      <c r="AL1739" s="154"/>
      <c r="AM1739" s="154"/>
      <c r="AN1739" s="154"/>
      <c r="AO1739" s="154"/>
      <c r="AP1739" s="154"/>
      <c r="AQ1739" s="154"/>
      <c r="AR1739" s="154"/>
      <c r="AS1739" s="154"/>
      <c r="AT1739" s="154"/>
      <c r="AU1739" s="154"/>
      <c r="AV1739" s="154"/>
      <c r="AW1739" s="154"/>
      <c r="AX1739" s="154"/>
      <c r="AY1739" s="154"/>
      <c r="AZ1739" s="154"/>
      <c r="BA1739" s="154"/>
      <c r="BB1739" s="154"/>
      <c r="BC1739" s="154"/>
      <c r="BD1739" s="154"/>
      <c r="BE1739" s="154"/>
      <c r="BF1739" s="154"/>
      <c r="BG1739" s="154"/>
      <c r="BH1739" s="154"/>
      <c r="BI1739" s="154"/>
      <c r="BJ1739" s="154"/>
      <c r="BK1739" s="154"/>
      <c r="BL1739" s="154"/>
      <c r="BM1739" s="154"/>
      <c r="BN1739" s="154"/>
      <c r="BO1739" s="154"/>
      <c r="BP1739" s="154"/>
      <c r="BQ1739" s="154"/>
      <c r="BR1739" s="154"/>
      <c r="BS1739" s="154"/>
      <c r="BT1739" s="154"/>
      <c r="BU1739" s="154"/>
      <c r="BV1739" s="154"/>
    </row>
    <row r="1740" spans="1:74" x14ac:dyDescent="0.25">
      <c r="A1740" s="154"/>
      <c r="B1740" s="154"/>
      <c r="C1740" s="154"/>
      <c r="D1740" s="154"/>
      <c r="E1740" s="154"/>
      <c r="F1740" s="154"/>
      <c r="G1740" s="154"/>
      <c r="H1740" s="154"/>
      <c r="I1740" s="154"/>
      <c r="J1740" s="154"/>
      <c r="K1740" s="154"/>
      <c r="L1740" s="154"/>
      <c r="M1740" s="154"/>
      <c r="N1740" s="154"/>
      <c r="O1740" s="154"/>
      <c r="P1740" s="154"/>
      <c r="Q1740" s="154"/>
      <c r="R1740" s="154"/>
      <c r="S1740" s="154"/>
      <c r="T1740" s="154"/>
      <c r="U1740" s="154"/>
      <c r="V1740" s="154"/>
      <c r="W1740" s="154"/>
      <c r="X1740" s="154"/>
      <c r="Y1740" s="154"/>
      <c r="Z1740" s="154"/>
      <c r="AA1740" s="154"/>
      <c r="AB1740" s="154"/>
      <c r="AC1740" s="154"/>
      <c r="AD1740" s="154"/>
      <c r="AE1740" s="154"/>
      <c r="AF1740" s="154"/>
      <c r="AG1740" s="154"/>
      <c r="AH1740" s="154"/>
      <c r="AI1740" s="154"/>
      <c r="AJ1740" s="154"/>
      <c r="AK1740" s="154"/>
      <c r="AL1740" s="154"/>
      <c r="AM1740" s="154"/>
      <c r="AN1740" s="154"/>
      <c r="AO1740" s="154"/>
      <c r="AP1740" s="154"/>
      <c r="AQ1740" s="154"/>
      <c r="AR1740" s="154"/>
      <c r="AS1740" s="154"/>
      <c r="AT1740" s="154"/>
      <c r="AU1740" s="154"/>
      <c r="AV1740" s="154"/>
      <c r="AW1740" s="154"/>
      <c r="AX1740" s="154"/>
      <c r="AY1740" s="154"/>
      <c r="AZ1740" s="154"/>
      <c r="BA1740" s="154"/>
      <c r="BB1740" s="154"/>
      <c r="BC1740" s="154"/>
      <c r="BD1740" s="154"/>
      <c r="BE1740" s="154"/>
      <c r="BF1740" s="154"/>
      <c r="BG1740" s="154"/>
      <c r="BH1740" s="154"/>
      <c r="BI1740" s="154"/>
      <c r="BJ1740" s="154"/>
      <c r="BK1740" s="154"/>
      <c r="BL1740" s="154"/>
      <c r="BM1740" s="154"/>
      <c r="BN1740" s="154"/>
      <c r="BO1740" s="154"/>
      <c r="BP1740" s="154"/>
      <c r="BQ1740" s="154"/>
      <c r="BR1740" s="154"/>
      <c r="BS1740" s="154"/>
      <c r="BT1740" s="154"/>
      <c r="BU1740" s="154"/>
      <c r="BV1740" s="154"/>
    </row>
    <row r="1741" spans="1:74" x14ac:dyDescent="0.25">
      <c r="A1741" s="154"/>
      <c r="B1741" s="154"/>
      <c r="C1741" s="154"/>
      <c r="D1741" s="154"/>
      <c r="E1741" s="154"/>
      <c r="F1741" s="154"/>
      <c r="G1741" s="154"/>
      <c r="H1741" s="154"/>
      <c r="I1741" s="154"/>
      <c r="J1741" s="154"/>
      <c r="K1741" s="154"/>
      <c r="L1741" s="154"/>
      <c r="M1741" s="154"/>
      <c r="N1741" s="154"/>
      <c r="O1741" s="154"/>
      <c r="P1741" s="154"/>
      <c r="Q1741" s="154"/>
      <c r="R1741" s="154"/>
      <c r="S1741" s="154"/>
      <c r="T1741" s="154"/>
      <c r="U1741" s="154"/>
      <c r="V1741" s="154"/>
      <c r="W1741" s="154"/>
      <c r="X1741" s="154"/>
      <c r="Y1741" s="154"/>
      <c r="Z1741" s="154"/>
      <c r="AA1741" s="154"/>
      <c r="AB1741" s="154"/>
      <c r="AC1741" s="154"/>
      <c r="AD1741" s="154"/>
      <c r="AE1741" s="154"/>
      <c r="AF1741" s="154"/>
      <c r="AG1741" s="154"/>
      <c r="AH1741" s="154"/>
      <c r="AI1741" s="154"/>
      <c r="AJ1741" s="154"/>
      <c r="AK1741" s="154"/>
      <c r="AL1741" s="154"/>
      <c r="AM1741" s="154"/>
      <c r="AN1741" s="154"/>
      <c r="AO1741" s="154"/>
      <c r="AP1741" s="154"/>
      <c r="AQ1741" s="154"/>
      <c r="AR1741" s="154"/>
      <c r="AS1741" s="154"/>
      <c r="AT1741" s="154"/>
      <c r="AU1741" s="154"/>
      <c r="AV1741" s="154"/>
      <c r="AW1741" s="154"/>
      <c r="AX1741" s="154"/>
      <c r="AY1741" s="154"/>
      <c r="AZ1741" s="154"/>
      <c r="BA1741" s="154"/>
      <c r="BB1741" s="154"/>
      <c r="BC1741" s="154"/>
      <c r="BD1741" s="154"/>
      <c r="BE1741" s="154"/>
      <c r="BF1741" s="154"/>
      <c r="BG1741" s="154"/>
      <c r="BH1741" s="154"/>
      <c r="BI1741" s="154"/>
      <c r="BJ1741" s="154"/>
      <c r="BK1741" s="154"/>
      <c r="BL1741" s="154"/>
      <c r="BM1741" s="154"/>
      <c r="BN1741" s="154"/>
      <c r="BO1741" s="154"/>
      <c r="BP1741" s="154"/>
      <c r="BQ1741" s="154"/>
      <c r="BR1741" s="154"/>
      <c r="BS1741" s="154"/>
      <c r="BT1741" s="154"/>
      <c r="BU1741" s="154"/>
      <c r="BV1741" s="154"/>
    </row>
    <row r="1742" spans="1:74" x14ac:dyDescent="0.25">
      <c r="A1742" s="154"/>
      <c r="B1742" s="154"/>
      <c r="C1742" s="154"/>
      <c r="D1742" s="154"/>
      <c r="E1742" s="154"/>
      <c r="F1742" s="154"/>
      <c r="G1742" s="154"/>
      <c r="H1742" s="154"/>
      <c r="I1742" s="154"/>
      <c r="J1742" s="154"/>
      <c r="K1742" s="154"/>
      <c r="L1742" s="154"/>
      <c r="M1742" s="154"/>
      <c r="N1742" s="154"/>
      <c r="O1742" s="154"/>
      <c r="P1742" s="154"/>
      <c r="Q1742" s="154"/>
      <c r="R1742" s="154"/>
      <c r="S1742" s="154"/>
      <c r="T1742" s="154"/>
      <c r="U1742" s="154"/>
      <c r="V1742" s="154"/>
      <c r="W1742" s="154"/>
      <c r="X1742" s="154"/>
      <c r="Y1742" s="154"/>
      <c r="Z1742" s="154"/>
      <c r="AA1742" s="154"/>
      <c r="AB1742" s="154"/>
      <c r="AC1742" s="154"/>
      <c r="AD1742" s="154"/>
      <c r="AE1742" s="154"/>
      <c r="AF1742" s="154"/>
      <c r="AG1742" s="154"/>
      <c r="AH1742" s="154"/>
      <c r="AI1742" s="154"/>
      <c r="AJ1742" s="154"/>
      <c r="AK1742" s="154"/>
      <c r="AL1742" s="154"/>
      <c r="AM1742" s="154"/>
      <c r="AN1742" s="154"/>
      <c r="AO1742" s="154"/>
      <c r="AP1742" s="154"/>
      <c r="AQ1742" s="154"/>
      <c r="AR1742" s="154"/>
      <c r="AS1742" s="154"/>
      <c r="AT1742" s="154"/>
      <c r="AU1742" s="154"/>
      <c r="AV1742" s="154"/>
      <c r="AW1742" s="154"/>
      <c r="AX1742" s="154"/>
      <c r="AY1742" s="154"/>
      <c r="AZ1742" s="154"/>
      <c r="BA1742" s="154"/>
      <c r="BB1742" s="154"/>
      <c r="BC1742" s="154"/>
      <c r="BD1742" s="154"/>
      <c r="BE1742" s="154"/>
      <c r="BF1742" s="154"/>
      <c r="BG1742" s="154"/>
      <c r="BH1742" s="154"/>
      <c r="BI1742" s="154"/>
      <c r="BJ1742" s="154"/>
      <c r="BK1742" s="154"/>
      <c r="BL1742" s="154"/>
      <c r="BM1742" s="154"/>
      <c r="BN1742" s="154"/>
      <c r="BO1742" s="154"/>
      <c r="BP1742" s="154"/>
      <c r="BQ1742" s="154"/>
      <c r="BR1742" s="154"/>
      <c r="BS1742" s="154"/>
      <c r="BT1742" s="154"/>
      <c r="BU1742" s="154"/>
      <c r="BV1742" s="154"/>
    </row>
    <row r="1743" spans="1:74" x14ac:dyDescent="0.25">
      <c r="A1743" s="154"/>
      <c r="B1743" s="154"/>
      <c r="C1743" s="154"/>
      <c r="D1743" s="154"/>
      <c r="E1743" s="154"/>
      <c r="F1743" s="154"/>
      <c r="G1743" s="154"/>
      <c r="H1743" s="154"/>
      <c r="I1743" s="154"/>
      <c r="J1743" s="154"/>
      <c r="K1743" s="154"/>
      <c r="L1743" s="154"/>
      <c r="M1743" s="154"/>
      <c r="N1743" s="154"/>
      <c r="O1743" s="154"/>
      <c r="P1743" s="154"/>
      <c r="Q1743" s="154"/>
      <c r="R1743" s="154"/>
      <c r="S1743" s="154"/>
      <c r="T1743" s="154"/>
      <c r="U1743" s="154"/>
      <c r="V1743" s="154"/>
      <c r="W1743" s="154"/>
      <c r="X1743" s="154"/>
      <c r="Y1743" s="154"/>
      <c r="Z1743" s="154"/>
      <c r="AA1743" s="154"/>
      <c r="AB1743" s="154"/>
      <c r="AC1743" s="154"/>
      <c r="AD1743" s="154"/>
      <c r="AE1743" s="154"/>
      <c r="AF1743" s="154"/>
      <c r="AG1743" s="154"/>
      <c r="AH1743" s="154"/>
      <c r="AI1743" s="154"/>
      <c r="AJ1743" s="154"/>
      <c r="AK1743" s="154"/>
      <c r="AL1743" s="154"/>
      <c r="AM1743" s="154"/>
      <c r="AN1743" s="154"/>
      <c r="AO1743" s="154"/>
      <c r="AP1743" s="154"/>
      <c r="AQ1743" s="154"/>
      <c r="AR1743" s="154"/>
      <c r="AS1743" s="154"/>
      <c r="AT1743" s="154"/>
      <c r="AU1743" s="154"/>
      <c r="AV1743" s="154"/>
      <c r="AW1743" s="154"/>
      <c r="AX1743" s="154"/>
      <c r="AY1743" s="154"/>
      <c r="AZ1743" s="154"/>
      <c r="BA1743" s="154"/>
      <c r="BB1743" s="154"/>
      <c r="BC1743" s="154"/>
      <c r="BD1743" s="154"/>
      <c r="BE1743" s="154"/>
      <c r="BF1743" s="154"/>
      <c r="BG1743" s="154"/>
      <c r="BH1743" s="154"/>
      <c r="BI1743" s="154"/>
      <c r="BJ1743" s="154"/>
      <c r="BK1743" s="154"/>
      <c r="BL1743" s="154"/>
      <c r="BM1743" s="154"/>
      <c r="BN1743" s="154"/>
      <c r="BO1743" s="154"/>
      <c r="BP1743" s="154"/>
      <c r="BQ1743" s="154"/>
      <c r="BR1743" s="154"/>
      <c r="BS1743" s="154"/>
      <c r="BT1743" s="154"/>
      <c r="BU1743" s="154"/>
      <c r="BV1743" s="154"/>
    </row>
    <row r="1744" spans="1:74" x14ac:dyDescent="0.25">
      <c r="A1744" s="154"/>
      <c r="B1744" s="154"/>
      <c r="C1744" s="154"/>
      <c r="D1744" s="154"/>
      <c r="E1744" s="154"/>
      <c r="F1744" s="154"/>
      <c r="G1744" s="154"/>
      <c r="H1744" s="154"/>
      <c r="I1744" s="154"/>
      <c r="J1744" s="154"/>
      <c r="K1744" s="154"/>
      <c r="L1744" s="154"/>
      <c r="M1744" s="154"/>
      <c r="N1744" s="154"/>
      <c r="O1744" s="154"/>
      <c r="P1744" s="154"/>
      <c r="Q1744" s="154"/>
      <c r="R1744" s="154"/>
      <c r="S1744" s="154"/>
      <c r="T1744" s="154"/>
      <c r="U1744" s="154"/>
      <c r="V1744" s="154"/>
      <c r="W1744" s="154"/>
      <c r="X1744" s="154"/>
      <c r="Y1744" s="154"/>
      <c r="Z1744" s="154"/>
      <c r="AA1744" s="154"/>
      <c r="AB1744" s="154"/>
      <c r="AC1744" s="154"/>
      <c r="AD1744" s="154"/>
      <c r="AE1744" s="154"/>
      <c r="AF1744" s="154"/>
      <c r="AG1744" s="154"/>
      <c r="AH1744" s="154"/>
      <c r="AI1744" s="154"/>
      <c r="AJ1744" s="154"/>
      <c r="AK1744" s="154"/>
      <c r="AL1744" s="154"/>
      <c r="AM1744" s="154"/>
      <c r="AN1744" s="154"/>
      <c r="AO1744" s="154"/>
      <c r="AP1744" s="154"/>
      <c r="AQ1744" s="154"/>
      <c r="AR1744" s="154"/>
      <c r="AS1744" s="154"/>
      <c r="AT1744" s="154"/>
      <c r="AU1744" s="154"/>
      <c r="AV1744" s="154"/>
      <c r="AW1744" s="154"/>
      <c r="AX1744" s="154"/>
      <c r="AY1744" s="154"/>
      <c r="AZ1744" s="154"/>
      <c r="BA1744" s="154"/>
      <c r="BB1744" s="154"/>
      <c r="BC1744" s="154"/>
      <c r="BD1744" s="154"/>
      <c r="BE1744" s="154"/>
      <c r="BF1744" s="154"/>
      <c r="BG1744" s="154"/>
      <c r="BH1744" s="154"/>
      <c r="BI1744" s="154"/>
      <c r="BJ1744" s="154"/>
      <c r="BK1744" s="154"/>
      <c r="BL1744" s="154"/>
      <c r="BM1744" s="154"/>
      <c r="BN1744" s="154"/>
      <c r="BO1744" s="154"/>
      <c r="BP1744" s="154"/>
      <c r="BQ1744" s="154"/>
      <c r="BR1744" s="154"/>
      <c r="BS1744" s="154"/>
      <c r="BT1744" s="154"/>
      <c r="BU1744" s="154"/>
      <c r="BV1744" s="154"/>
    </row>
    <row r="1745" spans="1:74" x14ac:dyDescent="0.25">
      <c r="A1745" s="154"/>
      <c r="B1745" s="154"/>
      <c r="C1745" s="154"/>
      <c r="D1745" s="154"/>
      <c r="E1745" s="154"/>
      <c r="F1745" s="154"/>
      <c r="G1745" s="154"/>
      <c r="H1745" s="154"/>
      <c r="I1745" s="154"/>
      <c r="J1745" s="154"/>
      <c r="K1745" s="154"/>
      <c r="L1745" s="154"/>
      <c r="M1745" s="154"/>
      <c r="N1745" s="154"/>
      <c r="O1745" s="154"/>
      <c r="P1745" s="154"/>
      <c r="Q1745" s="154"/>
      <c r="R1745" s="154"/>
      <c r="S1745" s="154"/>
      <c r="T1745" s="154"/>
      <c r="U1745" s="154"/>
      <c r="V1745" s="154"/>
      <c r="W1745" s="154"/>
      <c r="X1745" s="154"/>
      <c r="Y1745" s="154"/>
      <c r="Z1745" s="154"/>
      <c r="AA1745" s="154"/>
      <c r="AB1745" s="154"/>
      <c r="AC1745" s="154"/>
      <c r="AD1745" s="154"/>
      <c r="AE1745" s="154"/>
      <c r="AF1745" s="154"/>
      <c r="AG1745" s="154"/>
      <c r="AH1745" s="154"/>
      <c r="AI1745" s="154"/>
      <c r="AJ1745" s="154"/>
      <c r="AK1745" s="154"/>
      <c r="AL1745" s="154"/>
      <c r="AM1745" s="154"/>
      <c r="AN1745" s="154"/>
      <c r="AO1745" s="154"/>
      <c r="AP1745" s="154"/>
      <c r="AQ1745" s="154"/>
      <c r="AR1745" s="154"/>
      <c r="AS1745" s="154"/>
      <c r="AT1745" s="154"/>
      <c r="AU1745" s="154"/>
      <c r="AV1745" s="154"/>
      <c r="AW1745" s="154"/>
      <c r="AX1745" s="154"/>
      <c r="AY1745" s="154"/>
      <c r="AZ1745" s="154"/>
      <c r="BA1745" s="154"/>
      <c r="BB1745" s="154"/>
      <c r="BC1745" s="154"/>
      <c r="BD1745" s="154"/>
      <c r="BE1745" s="154"/>
      <c r="BF1745" s="154"/>
      <c r="BG1745" s="154"/>
      <c r="BH1745" s="154"/>
      <c r="BI1745" s="154"/>
      <c r="BJ1745" s="154"/>
      <c r="BK1745" s="154"/>
      <c r="BL1745" s="154"/>
      <c r="BM1745" s="154"/>
      <c r="BN1745" s="154"/>
      <c r="BO1745" s="154"/>
      <c r="BP1745" s="154"/>
      <c r="BQ1745" s="154"/>
      <c r="BR1745" s="154"/>
      <c r="BS1745" s="154"/>
      <c r="BT1745" s="154"/>
      <c r="BU1745" s="154"/>
      <c r="BV1745" s="154"/>
    </row>
    <row r="1746" spans="1:74" x14ac:dyDescent="0.25">
      <c r="A1746" s="154"/>
      <c r="B1746" s="154"/>
      <c r="C1746" s="154"/>
      <c r="D1746" s="154"/>
      <c r="E1746" s="154"/>
      <c r="F1746" s="154"/>
      <c r="G1746" s="154"/>
      <c r="H1746" s="154"/>
      <c r="I1746" s="154"/>
      <c r="J1746" s="154"/>
      <c r="K1746" s="154"/>
      <c r="L1746" s="154"/>
      <c r="M1746" s="154"/>
      <c r="N1746" s="154"/>
      <c r="O1746" s="154"/>
      <c r="P1746" s="154"/>
      <c r="Q1746" s="154"/>
      <c r="R1746" s="154"/>
      <c r="S1746" s="154"/>
      <c r="T1746" s="154"/>
      <c r="U1746" s="154"/>
      <c r="V1746" s="154"/>
      <c r="W1746" s="154"/>
      <c r="X1746" s="154"/>
      <c r="Y1746" s="154"/>
      <c r="Z1746" s="154"/>
      <c r="AA1746" s="154"/>
      <c r="AB1746" s="154"/>
      <c r="AC1746" s="154"/>
      <c r="AD1746" s="154"/>
      <c r="AE1746" s="154"/>
      <c r="AF1746" s="154"/>
      <c r="AG1746" s="154"/>
      <c r="AH1746" s="154"/>
      <c r="AI1746" s="154"/>
      <c r="AJ1746" s="154"/>
      <c r="AK1746" s="154"/>
      <c r="AL1746" s="154"/>
      <c r="AM1746" s="154"/>
      <c r="AN1746" s="154"/>
      <c r="AO1746" s="154"/>
      <c r="AP1746" s="154"/>
      <c r="AQ1746" s="154"/>
      <c r="AR1746" s="154"/>
      <c r="AS1746" s="154"/>
      <c r="AT1746" s="154"/>
      <c r="AU1746" s="154"/>
      <c r="AV1746" s="154"/>
      <c r="AW1746" s="154"/>
      <c r="AX1746" s="154"/>
      <c r="AY1746" s="154"/>
      <c r="AZ1746" s="154"/>
      <c r="BA1746" s="154"/>
      <c r="BB1746" s="154"/>
      <c r="BC1746" s="154"/>
      <c r="BD1746" s="154"/>
      <c r="BE1746" s="154"/>
      <c r="BF1746" s="154"/>
      <c r="BG1746" s="154"/>
      <c r="BH1746" s="154"/>
      <c r="BI1746" s="154"/>
      <c r="BJ1746" s="154"/>
      <c r="BK1746" s="154"/>
      <c r="BL1746" s="154"/>
      <c r="BM1746" s="154"/>
      <c r="BN1746" s="154"/>
      <c r="BO1746" s="154"/>
      <c r="BP1746" s="154"/>
      <c r="BQ1746" s="154"/>
      <c r="BR1746" s="154"/>
      <c r="BS1746" s="154"/>
      <c r="BT1746" s="154"/>
      <c r="BU1746" s="154"/>
      <c r="BV1746" s="154"/>
    </row>
    <row r="1747" spans="1:74" x14ac:dyDescent="0.25">
      <c r="A1747" s="154"/>
      <c r="B1747" s="154"/>
      <c r="C1747" s="154"/>
      <c r="D1747" s="154"/>
      <c r="E1747" s="154"/>
      <c r="F1747" s="154"/>
      <c r="G1747" s="154"/>
      <c r="H1747" s="154"/>
      <c r="I1747" s="154"/>
      <c r="J1747" s="154"/>
      <c r="K1747" s="154"/>
      <c r="L1747" s="154"/>
      <c r="M1747" s="154"/>
      <c r="N1747" s="154"/>
      <c r="O1747" s="154"/>
      <c r="P1747" s="154"/>
      <c r="Q1747" s="154"/>
      <c r="R1747" s="154"/>
      <c r="S1747" s="154"/>
      <c r="T1747" s="154"/>
      <c r="U1747" s="154"/>
      <c r="V1747" s="154"/>
      <c r="W1747" s="154"/>
      <c r="X1747" s="154"/>
      <c r="Y1747" s="154"/>
      <c r="Z1747" s="154"/>
      <c r="AA1747" s="154"/>
      <c r="AB1747" s="154"/>
      <c r="AC1747" s="154"/>
      <c r="AD1747" s="154"/>
      <c r="AE1747" s="154"/>
      <c r="AF1747" s="154"/>
      <c r="AG1747" s="154"/>
      <c r="AH1747" s="154"/>
      <c r="AI1747" s="154"/>
      <c r="AJ1747" s="154"/>
      <c r="AK1747" s="154"/>
      <c r="AL1747" s="154"/>
      <c r="AM1747" s="154"/>
      <c r="AN1747" s="154"/>
      <c r="AO1747" s="154"/>
      <c r="AP1747" s="154"/>
      <c r="AQ1747" s="154"/>
      <c r="AR1747" s="154"/>
      <c r="AS1747" s="154"/>
      <c r="AT1747" s="154"/>
      <c r="AU1747" s="154"/>
      <c r="AV1747" s="154"/>
      <c r="AW1747" s="154"/>
      <c r="AX1747" s="154"/>
      <c r="AY1747" s="154"/>
      <c r="AZ1747" s="154"/>
      <c r="BA1747" s="154"/>
      <c r="BB1747" s="154"/>
      <c r="BC1747" s="154"/>
      <c r="BD1747" s="154"/>
      <c r="BE1747" s="154"/>
      <c r="BF1747" s="154"/>
      <c r="BG1747" s="154"/>
      <c r="BH1747" s="154"/>
      <c r="BI1747" s="154"/>
      <c r="BJ1747" s="154"/>
      <c r="BK1747" s="154"/>
      <c r="BL1747" s="154"/>
      <c r="BM1747" s="154"/>
      <c r="BN1747" s="154"/>
      <c r="BO1747" s="154"/>
      <c r="BP1747" s="154"/>
      <c r="BQ1747" s="154"/>
      <c r="BR1747" s="154"/>
      <c r="BS1747" s="154"/>
      <c r="BT1747" s="154"/>
      <c r="BU1747" s="154"/>
      <c r="BV1747" s="154"/>
    </row>
    <row r="1748" spans="1:74" x14ac:dyDescent="0.25">
      <c r="A1748" s="154"/>
      <c r="B1748" s="154"/>
      <c r="C1748" s="154"/>
      <c r="D1748" s="154"/>
      <c r="E1748" s="154"/>
      <c r="F1748" s="154"/>
      <c r="G1748" s="154"/>
      <c r="H1748" s="154"/>
      <c r="I1748" s="154"/>
      <c r="J1748" s="154"/>
      <c r="K1748" s="154"/>
      <c r="L1748" s="154"/>
      <c r="M1748" s="154"/>
      <c r="N1748" s="154"/>
      <c r="O1748" s="154"/>
      <c r="P1748" s="154"/>
      <c r="Q1748" s="154"/>
      <c r="R1748" s="154"/>
      <c r="S1748" s="154"/>
      <c r="T1748" s="154"/>
      <c r="U1748" s="154"/>
      <c r="V1748" s="154"/>
      <c r="W1748" s="154"/>
      <c r="X1748" s="154"/>
      <c r="Y1748" s="154"/>
      <c r="Z1748" s="154"/>
      <c r="AA1748" s="154"/>
      <c r="AB1748" s="154"/>
      <c r="AC1748" s="154"/>
      <c r="AD1748" s="154"/>
      <c r="AE1748" s="154"/>
      <c r="AF1748" s="154"/>
      <c r="AG1748" s="154"/>
      <c r="AH1748" s="154"/>
      <c r="AI1748" s="154"/>
      <c r="AJ1748" s="154"/>
      <c r="AK1748" s="154"/>
      <c r="AL1748" s="154"/>
      <c r="AM1748" s="154"/>
      <c r="AN1748" s="154"/>
      <c r="AO1748" s="154"/>
      <c r="AP1748" s="154"/>
      <c r="AQ1748" s="154"/>
      <c r="AR1748" s="154"/>
      <c r="AS1748" s="154"/>
      <c r="AT1748" s="154"/>
      <c r="AU1748" s="154"/>
      <c r="AV1748" s="154"/>
      <c r="AW1748" s="154"/>
      <c r="AX1748" s="154"/>
      <c r="AY1748" s="154"/>
      <c r="AZ1748" s="154"/>
      <c r="BA1748" s="154"/>
      <c r="BB1748" s="154"/>
      <c r="BC1748" s="154"/>
      <c r="BD1748" s="154"/>
      <c r="BE1748" s="154"/>
      <c r="BF1748" s="154"/>
      <c r="BG1748" s="154"/>
      <c r="BH1748" s="154"/>
      <c r="BI1748" s="154"/>
      <c r="BJ1748" s="154"/>
      <c r="BK1748" s="154"/>
      <c r="BL1748" s="154"/>
      <c r="BM1748" s="154"/>
      <c r="BN1748" s="154"/>
      <c r="BO1748" s="154"/>
      <c r="BP1748" s="154"/>
      <c r="BQ1748" s="154"/>
      <c r="BR1748" s="154"/>
      <c r="BS1748" s="154"/>
      <c r="BT1748" s="154"/>
      <c r="BU1748" s="154"/>
      <c r="BV1748" s="154"/>
    </row>
    <row r="1749" spans="1:74" x14ac:dyDescent="0.25">
      <c r="A1749" s="154"/>
      <c r="B1749" s="154"/>
      <c r="C1749" s="154"/>
      <c r="D1749" s="154"/>
      <c r="E1749" s="154"/>
      <c r="F1749" s="154"/>
      <c r="G1749" s="154"/>
      <c r="H1749" s="154"/>
      <c r="I1749" s="154"/>
      <c r="J1749" s="154"/>
      <c r="K1749" s="154"/>
      <c r="L1749" s="154"/>
      <c r="M1749" s="154"/>
      <c r="N1749" s="154"/>
      <c r="O1749" s="154"/>
      <c r="P1749" s="154"/>
      <c r="Q1749" s="154"/>
      <c r="R1749" s="154"/>
      <c r="S1749" s="154"/>
      <c r="T1749" s="154"/>
      <c r="U1749" s="154"/>
      <c r="V1749" s="154"/>
      <c r="W1749" s="154"/>
      <c r="X1749" s="154"/>
      <c r="Y1749" s="154"/>
      <c r="Z1749" s="154"/>
      <c r="AA1749" s="154"/>
      <c r="AB1749" s="154"/>
      <c r="AC1749" s="154"/>
      <c r="AD1749" s="154"/>
      <c r="AE1749" s="154"/>
      <c r="AF1749" s="154"/>
      <c r="AG1749" s="154"/>
      <c r="AH1749" s="154"/>
      <c r="AI1749" s="154"/>
      <c r="AJ1749" s="154"/>
      <c r="AK1749" s="154"/>
      <c r="AL1749" s="154"/>
      <c r="AM1749" s="154"/>
      <c r="AN1749" s="154"/>
      <c r="AO1749" s="154"/>
      <c r="AP1749" s="154"/>
      <c r="AQ1749" s="154"/>
      <c r="AR1749" s="154"/>
      <c r="AS1749" s="154"/>
      <c r="AT1749" s="154"/>
      <c r="AU1749" s="154"/>
      <c r="AV1749" s="154"/>
      <c r="AW1749" s="154"/>
      <c r="AX1749" s="154"/>
      <c r="AY1749" s="154"/>
      <c r="AZ1749" s="154"/>
      <c r="BA1749" s="154"/>
      <c r="BB1749" s="154"/>
      <c r="BC1749" s="154"/>
      <c r="BD1749" s="154"/>
      <c r="BE1749" s="154"/>
      <c r="BF1749" s="154"/>
      <c r="BG1749" s="154"/>
      <c r="BH1749" s="154"/>
      <c r="BI1749" s="154"/>
      <c r="BJ1749" s="154"/>
      <c r="BK1749" s="154"/>
      <c r="BL1749" s="154"/>
      <c r="BM1749" s="154"/>
      <c r="BN1749" s="154"/>
      <c r="BO1749" s="154"/>
      <c r="BP1749" s="154"/>
      <c r="BQ1749" s="154"/>
      <c r="BR1749" s="154"/>
      <c r="BS1749" s="154"/>
      <c r="BT1749" s="154"/>
      <c r="BU1749" s="154"/>
      <c r="BV1749" s="154"/>
    </row>
    <row r="1750" spans="1:74" x14ac:dyDescent="0.25">
      <c r="A1750" s="154"/>
      <c r="B1750" s="154"/>
      <c r="C1750" s="154"/>
      <c r="D1750" s="154"/>
      <c r="E1750" s="154"/>
      <c r="F1750" s="154"/>
      <c r="G1750" s="154"/>
      <c r="H1750" s="154"/>
      <c r="I1750" s="154"/>
      <c r="J1750" s="154"/>
      <c r="K1750" s="154"/>
      <c r="L1750" s="154"/>
      <c r="M1750" s="154"/>
      <c r="N1750" s="154"/>
      <c r="O1750" s="154"/>
      <c r="P1750" s="154"/>
      <c r="Q1750" s="154"/>
      <c r="R1750" s="154"/>
      <c r="S1750" s="154"/>
      <c r="T1750" s="154"/>
      <c r="U1750" s="154"/>
      <c r="V1750" s="154"/>
      <c r="W1750" s="154"/>
      <c r="X1750" s="154"/>
      <c r="Y1750" s="154"/>
      <c r="Z1750" s="154"/>
      <c r="AA1750" s="154"/>
      <c r="AB1750" s="154"/>
      <c r="AC1750" s="154"/>
      <c r="AD1750" s="154"/>
      <c r="AE1750" s="154"/>
      <c r="AF1750" s="154"/>
      <c r="AG1750" s="154"/>
      <c r="AH1750" s="154"/>
      <c r="AI1750" s="154"/>
      <c r="AJ1750" s="154"/>
      <c r="AK1750" s="154"/>
      <c r="AL1750" s="154"/>
      <c r="AM1750" s="154"/>
      <c r="AN1750" s="154"/>
      <c r="AO1750" s="154"/>
      <c r="AP1750" s="154"/>
      <c r="AQ1750" s="154"/>
      <c r="AR1750" s="154"/>
      <c r="AS1750" s="154"/>
      <c r="AT1750" s="154"/>
      <c r="AU1750" s="154"/>
      <c r="AV1750" s="154"/>
      <c r="AW1750" s="154"/>
      <c r="AX1750" s="154"/>
      <c r="AY1750" s="154"/>
      <c r="AZ1750" s="154"/>
      <c r="BA1750" s="154"/>
      <c r="BB1750" s="154"/>
      <c r="BC1750" s="154"/>
      <c r="BD1750" s="154"/>
      <c r="BE1750" s="154"/>
      <c r="BF1750" s="154"/>
      <c r="BG1750" s="154"/>
      <c r="BH1750" s="154"/>
      <c r="BI1750" s="154"/>
      <c r="BJ1750" s="154"/>
      <c r="BK1750" s="154"/>
      <c r="BL1750" s="154"/>
      <c r="BM1750" s="154"/>
      <c r="BN1750" s="154"/>
      <c r="BO1750" s="154"/>
      <c r="BP1750" s="154"/>
      <c r="BQ1750" s="154"/>
      <c r="BR1750" s="154"/>
      <c r="BS1750" s="154"/>
      <c r="BT1750" s="154"/>
      <c r="BU1750" s="154"/>
      <c r="BV1750" s="154"/>
    </row>
    <row r="1751" spans="1:74" x14ac:dyDescent="0.25">
      <c r="A1751" s="154"/>
      <c r="B1751" s="154"/>
      <c r="C1751" s="154"/>
      <c r="D1751" s="154"/>
      <c r="E1751" s="154"/>
      <c r="F1751" s="154"/>
      <c r="G1751" s="154"/>
      <c r="H1751" s="154"/>
      <c r="I1751" s="154"/>
      <c r="J1751" s="154"/>
      <c r="K1751" s="154"/>
      <c r="L1751" s="154"/>
      <c r="M1751" s="154"/>
      <c r="N1751" s="154"/>
      <c r="O1751" s="154"/>
      <c r="P1751" s="154"/>
      <c r="Q1751" s="154"/>
      <c r="R1751" s="154"/>
      <c r="S1751" s="154"/>
      <c r="T1751" s="154"/>
      <c r="U1751" s="154"/>
      <c r="V1751" s="154"/>
      <c r="W1751" s="154"/>
      <c r="X1751" s="154"/>
      <c r="Y1751" s="154"/>
      <c r="Z1751" s="154"/>
      <c r="AA1751" s="154"/>
      <c r="AB1751" s="154"/>
      <c r="AC1751" s="154"/>
      <c r="AD1751" s="154"/>
      <c r="AE1751" s="154"/>
      <c r="AF1751" s="154"/>
      <c r="AG1751" s="154"/>
      <c r="AH1751" s="154"/>
      <c r="AI1751" s="154"/>
      <c r="AJ1751" s="154"/>
      <c r="AK1751" s="154"/>
      <c r="AL1751" s="154"/>
      <c r="AM1751" s="154"/>
      <c r="AN1751" s="154"/>
      <c r="AO1751" s="154"/>
      <c r="AP1751" s="154"/>
      <c r="AQ1751" s="154"/>
      <c r="AR1751" s="154"/>
      <c r="AS1751" s="154"/>
      <c r="AT1751" s="154"/>
      <c r="AU1751" s="154"/>
      <c r="AV1751" s="154"/>
      <c r="AW1751" s="154"/>
      <c r="AX1751" s="154"/>
      <c r="AY1751" s="154"/>
      <c r="AZ1751" s="154"/>
      <c r="BA1751" s="154"/>
      <c r="BB1751" s="154"/>
      <c r="BC1751" s="154"/>
      <c r="BD1751" s="154"/>
      <c r="BE1751" s="154"/>
      <c r="BF1751" s="154"/>
      <c r="BG1751" s="154"/>
      <c r="BH1751" s="154"/>
      <c r="BI1751" s="154"/>
      <c r="BJ1751" s="154"/>
      <c r="BK1751" s="154"/>
      <c r="BL1751" s="154"/>
      <c r="BM1751" s="154"/>
      <c r="BN1751" s="154"/>
      <c r="BO1751" s="154"/>
      <c r="BP1751" s="154"/>
      <c r="BQ1751" s="154"/>
      <c r="BR1751" s="154"/>
      <c r="BS1751" s="154"/>
      <c r="BT1751" s="154"/>
      <c r="BU1751" s="154"/>
      <c r="BV1751" s="154"/>
    </row>
    <row r="1752" spans="1:74" x14ac:dyDescent="0.25">
      <c r="A1752" s="154"/>
      <c r="B1752" s="154"/>
      <c r="C1752" s="154"/>
      <c r="D1752" s="154"/>
      <c r="E1752" s="154"/>
      <c r="F1752" s="154"/>
      <c r="G1752" s="154"/>
      <c r="H1752" s="154"/>
      <c r="I1752" s="154"/>
      <c r="J1752" s="154"/>
      <c r="K1752" s="154"/>
      <c r="L1752" s="154"/>
      <c r="M1752" s="154"/>
      <c r="N1752" s="154"/>
      <c r="O1752" s="154"/>
      <c r="P1752" s="154"/>
      <c r="Q1752" s="154"/>
      <c r="R1752" s="154"/>
      <c r="S1752" s="154"/>
      <c r="T1752" s="154"/>
      <c r="U1752" s="154"/>
      <c r="V1752" s="154"/>
      <c r="W1752" s="154"/>
      <c r="X1752" s="154"/>
      <c r="Y1752" s="154"/>
      <c r="Z1752" s="154"/>
      <c r="AA1752" s="154"/>
      <c r="AB1752" s="154"/>
      <c r="AC1752" s="154"/>
      <c r="AD1752" s="154"/>
      <c r="AE1752" s="154"/>
      <c r="AF1752" s="154"/>
      <c r="AG1752" s="154"/>
      <c r="AH1752" s="154"/>
      <c r="AI1752" s="154"/>
      <c r="AJ1752" s="154"/>
      <c r="AK1752" s="154"/>
      <c r="AL1752" s="154"/>
      <c r="AM1752" s="154"/>
      <c r="AN1752" s="154"/>
      <c r="AO1752" s="154"/>
      <c r="AP1752" s="154"/>
      <c r="AQ1752" s="154"/>
      <c r="AR1752" s="154"/>
      <c r="AS1752" s="154"/>
      <c r="AT1752" s="154"/>
      <c r="AU1752" s="154"/>
      <c r="AV1752" s="154"/>
      <c r="AW1752" s="154"/>
      <c r="AX1752" s="154"/>
      <c r="AY1752" s="154"/>
      <c r="AZ1752" s="154"/>
      <c r="BA1752" s="154"/>
      <c r="BB1752" s="154"/>
      <c r="BC1752" s="154"/>
      <c r="BD1752" s="154"/>
      <c r="BE1752" s="154"/>
      <c r="BF1752" s="154"/>
      <c r="BG1752" s="154"/>
      <c r="BH1752" s="154"/>
      <c r="BI1752" s="154"/>
      <c r="BJ1752" s="154"/>
      <c r="BK1752" s="154"/>
      <c r="BL1752" s="154"/>
      <c r="BM1752" s="154"/>
      <c r="BN1752" s="154"/>
      <c r="BO1752" s="154"/>
      <c r="BP1752" s="154"/>
      <c r="BQ1752" s="154"/>
      <c r="BR1752" s="154"/>
      <c r="BS1752" s="154"/>
      <c r="BT1752" s="154"/>
      <c r="BU1752" s="154"/>
      <c r="BV1752" s="154"/>
    </row>
    <row r="1753" spans="1:74" x14ac:dyDescent="0.25">
      <c r="A1753" s="154"/>
      <c r="B1753" s="154"/>
      <c r="C1753" s="154"/>
      <c r="D1753" s="154"/>
      <c r="E1753" s="154"/>
      <c r="F1753" s="154"/>
      <c r="G1753" s="154"/>
      <c r="H1753" s="154"/>
      <c r="I1753" s="154"/>
      <c r="J1753" s="154"/>
      <c r="K1753" s="154"/>
      <c r="L1753" s="154"/>
      <c r="M1753" s="154"/>
      <c r="N1753" s="154"/>
      <c r="O1753" s="154"/>
      <c r="P1753" s="154"/>
      <c r="Q1753" s="154"/>
      <c r="R1753" s="154"/>
      <c r="S1753" s="154"/>
      <c r="T1753" s="154"/>
      <c r="U1753" s="154"/>
      <c r="V1753" s="154"/>
      <c r="W1753" s="154"/>
      <c r="X1753" s="154"/>
      <c r="Y1753" s="154"/>
      <c r="Z1753" s="154"/>
      <c r="AA1753" s="154"/>
      <c r="AB1753" s="154"/>
      <c r="AC1753" s="154"/>
      <c r="AD1753" s="154"/>
      <c r="AE1753" s="154"/>
      <c r="AF1753" s="154"/>
      <c r="AG1753" s="154"/>
      <c r="AH1753" s="154"/>
      <c r="AI1753" s="154"/>
      <c r="AJ1753" s="154"/>
      <c r="AK1753" s="154"/>
      <c r="AL1753" s="154"/>
      <c r="AM1753" s="154"/>
      <c r="AN1753" s="154"/>
      <c r="AO1753" s="154"/>
      <c r="AP1753" s="154"/>
      <c r="AQ1753" s="154"/>
      <c r="AR1753" s="154"/>
      <c r="AS1753" s="154"/>
      <c r="AT1753" s="154"/>
      <c r="AU1753" s="154"/>
      <c r="AV1753" s="154"/>
      <c r="AW1753" s="154"/>
      <c r="AX1753" s="154"/>
      <c r="AY1753" s="154"/>
      <c r="AZ1753" s="154"/>
      <c r="BA1753" s="154"/>
      <c r="BB1753" s="154"/>
      <c r="BC1753" s="154"/>
      <c r="BD1753" s="154"/>
      <c r="BE1753" s="154"/>
      <c r="BF1753" s="154"/>
      <c r="BG1753" s="154"/>
      <c r="BH1753" s="154"/>
      <c r="BI1753" s="154"/>
      <c r="BJ1753" s="154"/>
      <c r="BK1753" s="154"/>
      <c r="BL1753" s="154"/>
      <c r="BM1753" s="154"/>
      <c r="BN1753" s="154"/>
      <c r="BO1753" s="154"/>
      <c r="BP1753" s="154"/>
      <c r="BQ1753" s="154"/>
      <c r="BR1753" s="154"/>
      <c r="BS1753" s="154"/>
      <c r="BT1753" s="154"/>
      <c r="BU1753" s="154"/>
      <c r="BV1753" s="154"/>
    </row>
    <row r="1754" spans="1:74" x14ac:dyDescent="0.25">
      <c r="A1754" s="154"/>
      <c r="B1754" s="154"/>
      <c r="C1754" s="154"/>
      <c r="D1754" s="154"/>
      <c r="E1754" s="154"/>
      <c r="F1754" s="154"/>
      <c r="G1754" s="154"/>
      <c r="H1754" s="154"/>
      <c r="I1754" s="154"/>
      <c r="J1754" s="154"/>
      <c r="K1754" s="154"/>
      <c r="L1754" s="154"/>
      <c r="M1754" s="154"/>
      <c r="N1754" s="154"/>
      <c r="O1754" s="154"/>
      <c r="P1754" s="154"/>
      <c r="Q1754" s="154"/>
      <c r="R1754" s="154"/>
      <c r="S1754" s="154"/>
      <c r="T1754" s="154"/>
      <c r="U1754" s="154"/>
      <c r="V1754" s="154"/>
      <c r="W1754" s="154"/>
      <c r="X1754" s="154"/>
      <c r="Y1754" s="154"/>
      <c r="Z1754" s="154"/>
      <c r="AA1754" s="154"/>
      <c r="AB1754" s="154"/>
      <c r="AC1754" s="154"/>
      <c r="AD1754" s="154"/>
      <c r="AE1754" s="154"/>
      <c r="AF1754" s="154"/>
      <c r="AG1754" s="154"/>
      <c r="AH1754" s="154"/>
      <c r="AI1754" s="154"/>
      <c r="AJ1754" s="154"/>
      <c r="AK1754" s="154"/>
      <c r="AL1754" s="154"/>
      <c r="AM1754" s="154"/>
      <c r="AN1754" s="154"/>
      <c r="AO1754" s="154"/>
      <c r="AP1754" s="154"/>
      <c r="AQ1754" s="154"/>
      <c r="AR1754" s="154"/>
      <c r="AS1754" s="154"/>
      <c r="AT1754" s="154"/>
      <c r="AU1754" s="154"/>
      <c r="AV1754" s="154"/>
      <c r="AW1754" s="154"/>
      <c r="AX1754" s="154"/>
      <c r="AY1754" s="154"/>
      <c r="AZ1754" s="154"/>
      <c r="BA1754" s="154"/>
      <c r="BB1754" s="154"/>
      <c r="BC1754" s="154"/>
      <c r="BD1754" s="154"/>
      <c r="BE1754" s="154"/>
      <c r="BF1754" s="154"/>
      <c r="BG1754" s="154"/>
      <c r="BH1754" s="154"/>
      <c r="BI1754" s="154"/>
      <c r="BJ1754" s="154"/>
      <c r="BK1754" s="154"/>
      <c r="BL1754" s="154"/>
      <c r="BM1754" s="154"/>
      <c r="BN1754" s="154"/>
      <c r="BO1754" s="154"/>
      <c r="BP1754" s="154"/>
      <c r="BQ1754" s="154"/>
      <c r="BR1754" s="154"/>
      <c r="BS1754" s="154"/>
      <c r="BT1754" s="154"/>
      <c r="BU1754" s="154"/>
      <c r="BV1754" s="154"/>
    </row>
    <row r="1755" spans="1:74" x14ac:dyDescent="0.25">
      <c r="A1755" s="154"/>
      <c r="B1755" s="154"/>
      <c r="C1755" s="154"/>
      <c r="D1755" s="154"/>
      <c r="E1755" s="154"/>
      <c r="F1755" s="154"/>
      <c r="G1755" s="154"/>
      <c r="H1755" s="154"/>
      <c r="I1755" s="154"/>
      <c r="J1755" s="154"/>
      <c r="K1755" s="154"/>
      <c r="L1755" s="154"/>
      <c r="M1755" s="154"/>
      <c r="N1755" s="154"/>
      <c r="O1755" s="154"/>
      <c r="P1755" s="154"/>
      <c r="Q1755" s="154"/>
      <c r="R1755" s="154"/>
      <c r="S1755" s="154"/>
      <c r="T1755" s="154"/>
      <c r="U1755" s="154"/>
      <c r="V1755" s="154"/>
      <c r="W1755" s="154"/>
      <c r="X1755" s="154"/>
      <c r="Y1755" s="154"/>
      <c r="Z1755" s="154"/>
      <c r="AA1755" s="154"/>
      <c r="AB1755" s="154"/>
      <c r="AC1755" s="154"/>
      <c r="AD1755" s="154"/>
      <c r="AE1755" s="154"/>
      <c r="AF1755" s="154"/>
      <c r="AG1755" s="154"/>
      <c r="AH1755" s="154"/>
      <c r="AI1755" s="154"/>
      <c r="AJ1755" s="154"/>
      <c r="AK1755" s="154"/>
      <c r="AL1755" s="154"/>
      <c r="AM1755" s="154"/>
      <c r="AN1755" s="154"/>
      <c r="AO1755" s="154"/>
      <c r="AP1755" s="154"/>
      <c r="AQ1755" s="154"/>
      <c r="AR1755" s="154"/>
      <c r="AS1755" s="154"/>
      <c r="AT1755" s="154"/>
      <c r="AU1755" s="154"/>
      <c r="AV1755" s="154"/>
      <c r="AW1755" s="154"/>
      <c r="AX1755" s="154"/>
      <c r="AY1755" s="154"/>
      <c r="AZ1755" s="154"/>
      <c r="BA1755" s="154"/>
      <c r="BB1755" s="154"/>
      <c r="BC1755" s="154"/>
      <c r="BD1755" s="154"/>
      <c r="BE1755" s="154"/>
      <c r="BF1755" s="154"/>
      <c r="BG1755" s="154"/>
      <c r="BH1755" s="154"/>
      <c r="BI1755" s="154"/>
      <c r="BJ1755" s="154"/>
      <c r="BK1755" s="154"/>
      <c r="BL1755" s="154"/>
      <c r="BM1755" s="154"/>
      <c r="BN1755" s="154"/>
      <c r="BO1755" s="154"/>
      <c r="BP1755" s="154"/>
      <c r="BQ1755" s="154"/>
      <c r="BR1755" s="154"/>
      <c r="BS1755" s="154"/>
      <c r="BT1755" s="154"/>
      <c r="BU1755" s="154"/>
      <c r="BV1755" s="154"/>
    </row>
    <row r="1756" spans="1:74" x14ac:dyDescent="0.25">
      <c r="A1756" s="154"/>
      <c r="B1756" s="154"/>
      <c r="C1756" s="154"/>
      <c r="D1756" s="154"/>
      <c r="E1756" s="154"/>
      <c r="F1756" s="154"/>
      <c r="G1756" s="154"/>
      <c r="H1756" s="154"/>
      <c r="I1756" s="154"/>
      <c r="J1756" s="154"/>
      <c r="K1756" s="154"/>
      <c r="L1756" s="154"/>
      <c r="M1756" s="154"/>
      <c r="N1756" s="154"/>
      <c r="O1756" s="154"/>
      <c r="P1756" s="154"/>
      <c r="Q1756" s="154"/>
      <c r="R1756" s="154"/>
      <c r="S1756" s="154"/>
      <c r="T1756" s="154"/>
      <c r="U1756" s="154"/>
      <c r="V1756" s="154"/>
      <c r="W1756" s="154"/>
      <c r="X1756" s="154"/>
      <c r="Y1756" s="154"/>
      <c r="Z1756" s="154"/>
      <c r="AA1756" s="154"/>
      <c r="AB1756" s="154"/>
      <c r="AC1756" s="154"/>
      <c r="AD1756" s="154"/>
      <c r="AE1756" s="154"/>
      <c r="AF1756" s="154"/>
      <c r="AG1756" s="154"/>
      <c r="AH1756" s="154"/>
      <c r="AI1756" s="154"/>
      <c r="AJ1756" s="154"/>
      <c r="AK1756" s="154"/>
      <c r="AL1756" s="154"/>
      <c r="AM1756" s="154"/>
      <c r="AN1756" s="154"/>
      <c r="AO1756" s="154"/>
      <c r="AP1756" s="154"/>
      <c r="AQ1756" s="154"/>
      <c r="AR1756" s="154"/>
      <c r="AS1756" s="154"/>
      <c r="AT1756" s="154"/>
      <c r="AU1756" s="154"/>
      <c r="AV1756" s="154"/>
      <c r="AW1756" s="154"/>
      <c r="AX1756" s="154"/>
      <c r="AY1756" s="154"/>
      <c r="AZ1756" s="154"/>
      <c r="BA1756" s="154"/>
      <c r="BB1756" s="154"/>
      <c r="BC1756" s="154"/>
      <c r="BD1756" s="154"/>
      <c r="BE1756" s="154"/>
      <c r="BF1756" s="154"/>
      <c r="BG1756" s="154"/>
      <c r="BH1756" s="154"/>
      <c r="BI1756" s="154"/>
      <c r="BJ1756" s="154"/>
      <c r="BK1756" s="154"/>
      <c r="BL1756" s="154"/>
      <c r="BM1756" s="154"/>
      <c r="BN1756" s="154"/>
      <c r="BO1756" s="154"/>
      <c r="BP1756" s="154"/>
      <c r="BQ1756" s="154"/>
      <c r="BR1756" s="154"/>
      <c r="BS1756" s="154"/>
      <c r="BT1756" s="154"/>
      <c r="BU1756" s="154"/>
      <c r="BV1756" s="154"/>
    </row>
    <row r="1757" spans="1:74" x14ac:dyDescent="0.25">
      <c r="A1757" s="154"/>
      <c r="B1757" s="154"/>
      <c r="C1757" s="154"/>
      <c r="D1757" s="154"/>
      <c r="E1757" s="154"/>
      <c r="F1757" s="154"/>
      <c r="G1757" s="154"/>
      <c r="H1757" s="154"/>
      <c r="I1757" s="154"/>
      <c r="J1757" s="154"/>
      <c r="K1757" s="154"/>
      <c r="L1757" s="154"/>
      <c r="M1757" s="154"/>
      <c r="N1757" s="154"/>
      <c r="O1757" s="154"/>
      <c r="P1757" s="154"/>
      <c r="Q1757" s="154"/>
      <c r="R1757" s="154"/>
      <c r="S1757" s="154"/>
      <c r="T1757" s="154"/>
      <c r="U1757" s="154"/>
      <c r="V1757" s="154"/>
      <c r="W1757" s="154"/>
      <c r="X1757" s="154"/>
      <c r="Y1757" s="154"/>
      <c r="Z1757" s="154"/>
      <c r="AA1757" s="154"/>
      <c r="AB1757" s="154"/>
      <c r="AC1757" s="154"/>
      <c r="AD1757" s="154"/>
      <c r="AE1757" s="154"/>
      <c r="AF1757" s="154"/>
      <c r="AG1757" s="154"/>
      <c r="AH1757" s="154"/>
      <c r="AI1757" s="154"/>
      <c r="AJ1757" s="154"/>
      <c r="AK1757" s="154"/>
      <c r="AL1757" s="154"/>
      <c r="AM1757" s="154"/>
      <c r="AN1757" s="154"/>
      <c r="AO1757" s="154"/>
      <c r="AP1757" s="154"/>
      <c r="AQ1757" s="154"/>
      <c r="AR1757" s="154"/>
      <c r="AS1757" s="154"/>
      <c r="AT1757" s="154"/>
      <c r="AU1757" s="154"/>
      <c r="AV1757" s="154"/>
      <c r="AW1757" s="154"/>
      <c r="AX1757" s="154"/>
      <c r="AY1757" s="154"/>
      <c r="AZ1757" s="154"/>
      <c r="BA1757" s="154"/>
      <c r="BB1757" s="154"/>
      <c r="BC1757" s="154"/>
      <c r="BD1757" s="154"/>
      <c r="BE1757" s="154"/>
      <c r="BF1757" s="154"/>
      <c r="BG1757" s="154"/>
      <c r="BH1757" s="154"/>
      <c r="BI1757" s="154"/>
      <c r="BJ1757" s="154"/>
      <c r="BK1757" s="154"/>
      <c r="BL1757" s="154"/>
      <c r="BM1757" s="154"/>
      <c r="BN1757" s="154"/>
      <c r="BO1757" s="154"/>
      <c r="BP1757" s="154"/>
      <c r="BQ1757" s="154"/>
      <c r="BR1757" s="154"/>
      <c r="BS1757" s="154"/>
      <c r="BT1757" s="154"/>
      <c r="BU1757" s="154"/>
      <c r="BV1757" s="154"/>
    </row>
    <row r="1758" spans="1:74" x14ac:dyDescent="0.25">
      <c r="A1758" s="154"/>
      <c r="B1758" s="154"/>
      <c r="C1758" s="154"/>
      <c r="D1758" s="154"/>
      <c r="E1758" s="154"/>
      <c r="F1758" s="154"/>
      <c r="G1758" s="154"/>
      <c r="H1758" s="154"/>
      <c r="I1758" s="154"/>
      <c r="J1758" s="154"/>
      <c r="K1758" s="154"/>
      <c r="L1758" s="154"/>
      <c r="M1758" s="154"/>
      <c r="N1758" s="154"/>
      <c r="O1758" s="154"/>
      <c r="P1758" s="154"/>
      <c r="Q1758" s="154"/>
      <c r="R1758" s="154"/>
      <c r="S1758" s="154"/>
      <c r="T1758" s="154"/>
      <c r="U1758" s="154"/>
      <c r="V1758" s="154"/>
      <c r="W1758" s="154"/>
      <c r="X1758" s="154"/>
      <c r="Y1758" s="154"/>
      <c r="Z1758" s="154"/>
      <c r="AA1758" s="154"/>
      <c r="AB1758" s="154"/>
      <c r="AC1758" s="154"/>
      <c r="AD1758" s="154"/>
      <c r="AE1758" s="154"/>
      <c r="AF1758" s="154"/>
      <c r="AG1758" s="154"/>
      <c r="AH1758" s="154"/>
      <c r="AI1758" s="154"/>
      <c r="AJ1758" s="154"/>
      <c r="AK1758" s="154"/>
      <c r="AL1758" s="154"/>
      <c r="AM1758" s="154"/>
      <c r="AN1758" s="154"/>
      <c r="AO1758" s="154"/>
      <c r="AP1758" s="154"/>
      <c r="AQ1758" s="154"/>
      <c r="AR1758" s="154"/>
      <c r="AS1758" s="154"/>
      <c r="AT1758" s="154"/>
      <c r="AU1758" s="154"/>
      <c r="AV1758" s="154"/>
      <c r="AW1758" s="154"/>
      <c r="AX1758" s="154"/>
      <c r="AY1758" s="154"/>
      <c r="AZ1758" s="154"/>
      <c r="BA1758" s="154"/>
      <c r="BB1758" s="154"/>
      <c r="BC1758" s="154"/>
      <c r="BD1758" s="154"/>
      <c r="BE1758" s="154"/>
      <c r="BF1758" s="154"/>
      <c r="BG1758" s="154"/>
      <c r="BH1758" s="154"/>
      <c r="BI1758" s="154"/>
      <c r="BJ1758" s="154"/>
      <c r="BK1758" s="154"/>
      <c r="BL1758" s="154"/>
      <c r="BM1758" s="154"/>
      <c r="BN1758" s="154"/>
      <c r="BO1758" s="154"/>
      <c r="BP1758" s="154"/>
      <c r="BQ1758" s="154"/>
      <c r="BR1758" s="154"/>
      <c r="BS1758" s="154"/>
      <c r="BT1758" s="154"/>
      <c r="BU1758" s="154"/>
      <c r="BV1758" s="154"/>
    </row>
    <row r="1759" spans="1:74" x14ac:dyDescent="0.25">
      <c r="A1759" s="154"/>
      <c r="B1759" s="154"/>
      <c r="C1759" s="154"/>
      <c r="D1759" s="154"/>
      <c r="E1759" s="154"/>
      <c r="F1759" s="154"/>
      <c r="G1759" s="154"/>
      <c r="H1759" s="154"/>
      <c r="I1759" s="154"/>
      <c r="J1759" s="154"/>
      <c r="K1759" s="154"/>
      <c r="L1759" s="154"/>
      <c r="M1759" s="154"/>
      <c r="N1759" s="154"/>
      <c r="O1759" s="154"/>
      <c r="P1759" s="154"/>
      <c r="Q1759" s="154"/>
      <c r="R1759" s="154"/>
      <c r="S1759" s="154"/>
      <c r="T1759" s="154"/>
      <c r="U1759" s="154"/>
      <c r="V1759" s="154"/>
      <c r="W1759" s="154"/>
      <c r="X1759" s="154"/>
      <c r="Y1759" s="154"/>
      <c r="Z1759" s="154"/>
      <c r="AA1759" s="154"/>
      <c r="AB1759" s="154"/>
      <c r="AC1759" s="154"/>
      <c r="AD1759" s="154"/>
      <c r="AE1759" s="154"/>
      <c r="AF1759" s="154"/>
      <c r="AG1759" s="154"/>
      <c r="AH1759" s="154"/>
      <c r="AI1759" s="154"/>
      <c r="AJ1759" s="154"/>
      <c r="AK1759" s="154"/>
      <c r="AL1759" s="154"/>
      <c r="AM1759" s="154"/>
      <c r="AN1759" s="154"/>
      <c r="AO1759" s="154"/>
      <c r="AP1759" s="154"/>
      <c r="AQ1759" s="154"/>
      <c r="AR1759" s="154"/>
      <c r="AS1759" s="154"/>
      <c r="AT1759" s="154"/>
      <c r="AU1759" s="154"/>
      <c r="AV1759" s="154"/>
      <c r="AW1759" s="154"/>
      <c r="AX1759" s="154"/>
      <c r="AY1759" s="154"/>
      <c r="AZ1759" s="154"/>
      <c r="BA1759" s="154"/>
      <c r="BB1759" s="154"/>
      <c r="BC1759" s="154"/>
      <c r="BD1759" s="154"/>
      <c r="BE1759" s="154"/>
      <c r="BF1759" s="154"/>
      <c r="BG1759" s="154"/>
      <c r="BH1759" s="154"/>
      <c r="BI1759" s="154"/>
      <c r="BJ1759" s="154"/>
      <c r="BK1759" s="154"/>
      <c r="BL1759" s="154"/>
      <c r="BM1759" s="154"/>
      <c r="BN1759" s="154"/>
      <c r="BO1759" s="154"/>
      <c r="BP1759" s="154"/>
      <c r="BQ1759" s="154"/>
      <c r="BR1759" s="154"/>
      <c r="BS1759" s="154"/>
      <c r="BT1759" s="154"/>
      <c r="BU1759" s="154"/>
      <c r="BV1759" s="154"/>
    </row>
    <row r="1760" spans="1:74" x14ac:dyDescent="0.25">
      <c r="A1760" s="154"/>
      <c r="B1760" s="154"/>
      <c r="C1760" s="154"/>
      <c r="D1760" s="154"/>
      <c r="E1760" s="154"/>
      <c r="F1760" s="154"/>
      <c r="G1760" s="154"/>
      <c r="H1760" s="154"/>
      <c r="I1760" s="154"/>
      <c r="J1760" s="154"/>
      <c r="K1760" s="154"/>
      <c r="L1760" s="154"/>
      <c r="M1760" s="154"/>
      <c r="N1760" s="154"/>
      <c r="O1760" s="154"/>
      <c r="P1760" s="154"/>
      <c r="Q1760" s="154"/>
      <c r="R1760" s="154"/>
      <c r="S1760" s="154"/>
      <c r="T1760" s="154"/>
      <c r="U1760" s="154"/>
      <c r="V1760" s="154"/>
      <c r="W1760" s="154"/>
      <c r="X1760" s="154"/>
      <c r="Y1760" s="154"/>
      <c r="Z1760" s="154"/>
      <c r="AA1760" s="154"/>
      <c r="AB1760" s="154"/>
      <c r="AC1760" s="154"/>
      <c r="AD1760" s="154"/>
      <c r="AE1760" s="154"/>
      <c r="AF1760" s="154"/>
      <c r="AG1760" s="154"/>
      <c r="AH1760" s="154"/>
      <c r="AI1760" s="154"/>
      <c r="AJ1760" s="154"/>
      <c r="AK1760" s="154"/>
      <c r="AL1760" s="154"/>
      <c r="AM1760" s="154"/>
      <c r="AN1760" s="154"/>
      <c r="AO1760" s="154"/>
      <c r="AP1760" s="154"/>
      <c r="AQ1760" s="154"/>
      <c r="AR1760" s="154"/>
      <c r="AS1760" s="154"/>
      <c r="AT1760" s="154"/>
      <c r="AU1760" s="154"/>
      <c r="AV1760" s="154"/>
      <c r="AW1760" s="154"/>
      <c r="AX1760" s="154"/>
      <c r="AY1760" s="154"/>
      <c r="AZ1760" s="154"/>
      <c r="BA1760" s="154"/>
      <c r="BB1760" s="154"/>
      <c r="BC1760" s="154"/>
      <c r="BD1760" s="154"/>
      <c r="BE1760" s="154"/>
      <c r="BF1760" s="154"/>
      <c r="BG1760" s="154"/>
      <c r="BH1760" s="154"/>
      <c r="BI1760" s="154"/>
      <c r="BJ1760" s="154"/>
      <c r="BK1760" s="154"/>
      <c r="BL1760" s="154"/>
      <c r="BM1760" s="154"/>
      <c r="BN1760" s="154"/>
      <c r="BO1760" s="154"/>
      <c r="BP1760" s="154"/>
      <c r="BQ1760" s="154"/>
      <c r="BR1760" s="154"/>
      <c r="BS1760" s="154"/>
      <c r="BT1760" s="154"/>
      <c r="BU1760" s="154"/>
      <c r="BV1760" s="154"/>
    </row>
    <row r="1761" spans="1:74" x14ac:dyDescent="0.25">
      <c r="A1761" s="154"/>
      <c r="B1761" s="154"/>
      <c r="C1761" s="154"/>
      <c r="D1761" s="154"/>
      <c r="E1761" s="154"/>
      <c r="F1761" s="154"/>
      <c r="G1761" s="154"/>
      <c r="H1761" s="154"/>
      <c r="I1761" s="154"/>
      <c r="J1761" s="154"/>
      <c r="K1761" s="154"/>
      <c r="L1761" s="154"/>
      <c r="M1761" s="154"/>
      <c r="N1761" s="154"/>
      <c r="O1761" s="154"/>
      <c r="P1761" s="154"/>
      <c r="Q1761" s="154"/>
      <c r="R1761" s="154"/>
      <c r="S1761" s="154"/>
      <c r="T1761" s="154"/>
      <c r="U1761" s="154"/>
      <c r="V1761" s="154"/>
      <c r="W1761" s="154"/>
      <c r="X1761" s="154"/>
      <c r="Y1761" s="154"/>
      <c r="Z1761" s="154"/>
      <c r="AA1761" s="154"/>
      <c r="AB1761" s="154"/>
      <c r="AC1761" s="154"/>
      <c r="AD1761" s="154"/>
      <c r="AE1761" s="154"/>
      <c r="AF1761" s="154"/>
      <c r="AG1761" s="154"/>
      <c r="AH1761" s="154"/>
      <c r="AI1761" s="154"/>
      <c r="AJ1761" s="154"/>
      <c r="AK1761" s="154"/>
      <c r="AL1761" s="154"/>
      <c r="AM1761" s="154"/>
      <c r="AN1761" s="154"/>
      <c r="AO1761" s="154"/>
      <c r="AP1761" s="154"/>
      <c r="AQ1761" s="154"/>
      <c r="AR1761" s="154"/>
      <c r="AS1761" s="154"/>
      <c r="AT1761" s="154"/>
      <c r="AU1761" s="154"/>
      <c r="AV1761" s="154"/>
      <c r="AW1761" s="154"/>
      <c r="AX1761" s="154"/>
      <c r="AY1761" s="154"/>
      <c r="AZ1761" s="154"/>
      <c r="BA1761" s="154"/>
      <c r="BB1761" s="154"/>
      <c r="BC1761" s="154"/>
      <c r="BD1761" s="154"/>
      <c r="BE1761" s="154"/>
      <c r="BF1761" s="154"/>
      <c r="BG1761" s="154"/>
      <c r="BH1761" s="154"/>
      <c r="BI1761" s="154"/>
      <c r="BJ1761" s="154"/>
      <c r="BK1761" s="154"/>
      <c r="BL1761" s="154"/>
      <c r="BM1761" s="154"/>
      <c r="BN1761" s="154"/>
      <c r="BO1761" s="154"/>
      <c r="BP1761" s="154"/>
      <c r="BQ1761" s="154"/>
      <c r="BR1761" s="154"/>
      <c r="BS1761" s="154"/>
      <c r="BT1761" s="154"/>
      <c r="BU1761" s="154"/>
      <c r="BV1761" s="154"/>
    </row>
    <row r="1762" spans="1:74" x14ac:dyDescent="0.25">
      <c r="A1762" s="154"/>
      <c r="B1762" s="154"/>
      <c r="C1762" s="154"/>
      <c r="D1762" s="154"/>
      <c r="E1762" s="154"/>
      <c r="F1762" s="154"/>
      <c r="G1762" s="154"/>
      <c r="H1762" s="154"/>
      <c r="I1762" s="154"/>
      <c r="J1762" s="154"/>
      <c r="K1762" s="154"/>
      <c r="L1762" s="154"/>
      <c r="M1762" s="154"/>
      <c r="N1762" s="154"/>
      <c r="O1762" s="154"/>
      <c r="P1762" s="154"/>
      <c r="Q1762" s="154"/>
      <c r="R1762" s="154"/>
      <c r="S1762" s="154"/>
      <c r="T1762" s="154"/>
      <c r="U1762" s="154"/>
      <c r="V1762" s="154"/>
      <c r="W1762" s="154"/>
      <c r="X1762" s="154"/>
      <c r="Y1762" s="154"/>
      <c r="Z1762" s="154"/>
      <c r="AA1762" s="154"/>
      <c r="AB1762" s="154"/>
      <c r="AC1762" s="154"/>
      <c r="AD1762" s="154"/>
      <c r="AE1762" s="154"/>
      <c r="AF1762" s="154"/>
      <c r="AG1762" s="154"/>
      <c r="AH1762" s="154"/>
      <c r="AI1762" s="154"/>
      <c r="AJ1762" s="154"/>
      <c r="AK1762" s="154"/>
      <c r="AL1762" s="154"/>
      <c r="AM1762" s="154"/>
      <c r="AN1762" s="154"/>
      <c r="AO1762" s="154"/>
      <c r="AP1762" s="154"/>
      <c r="AQ1762" s="154"/>
      <c r="AR1762" s="154"/>
      <c r="AS1762" s="154"/>
      <c r="AT1762" s="154"/>
      <c r="AU1762" s="154"/>
      <c r="AV1762" s="154"/>
      <c r="AW1762" s="154"/>
      <c r="AX1762" s="154"/>
      <c r="AY1762" s="154"/>
      <c r="AZ1762" s="154"/>
      <c r="BA1762" s="154"/>
      <c r="BB1762" s="154"/>
      <c r="BC1762" s="154"/>
      <c r="BD1762" s="154"/>
      <c r="BE1762" s="154"/>
      <c r="BF1762" s="154"/>
      <c r="BG1762" s="154"/>
      <c r="BH1762" s="154"/>
      <c r="BI1762" s="154"/>
      <c r="BJ1762" s="154"/>
      <c r="BK1762" s="154"/>
      <c r="BL1762" s="154"/>
      <c r="BM1762" s="154"/>
      <c r="BN1762" s="154"/>
      <c r="BO1762" s="154"/>
      <c r="BP1762" s="154"/>
      <c r="BQ1762" s="154"/>
      <c r="BR1762" s="154"/>
      <c r="BS1762" s="154"/>
      <c r="BT1762" s="154"/>
      <c r="BU1762" s="154"/>
      <c r="BV1762" s="154"/>
    </row>
    <row r="1763" spans="1:74" x14ac:dyDescent="0.25">
      <c r="A1763" s="154"/>
      <c r="B1763" s="154"/>
      <c r="C1763" s="154"/>
      <c r="D1763" s="154"/>
      <c r="E1763" s="154"/>
      <c r="F1763" s="154"/>
      <c r="G1763" s="154"/>
      <c r="H1763" s="154"/>
      <c r="I1763" s="154"/>
      <c r="J1763" s="154"/>
      <c r="K1763" s="154"/>
      <c r="L1763" s="154"/>
      <c r="M1763" s="154"/>
      <c r="N1763" s="154"/>
      <c r="O1763" s="154"/>
      <c r="P1763" s="154"/>
      <c r="Q1763" s="154"/>
      <c r="R1763" s="154"/>
      <c r="S1763" s="154"/>
      <c r="T1763" s="154"/>
      <c r="U1763" s="154"/>
      <c r="V1763" s="154"/>
      <c r="W1763" s="154"/>
      <c r="X1763" s="154"/>
      <c r="Y1763" s="154"/>
      <c r="Z1763" s="154"/>
      <c r="AA1763" s="154"/>
      <c r="AB1763" s="154"/>
      <c r="AC1763" s="154"/>
      <c r="AD1763" s="154"/>
      <c r="AE1763" s="154"/>
      <c r="AF1763" s="154"/>
      <c r="AG1763" s="154"/>
      <c r="AH1763" s="154"/>
      <c r="AI1763" s="154"/>
      <c r="AJ1763" s="154"/>
      <c r="AK1763" s="154"/>
      <c r="AL1763" s="154"/>
      <c r="AM1763" s="154"/>
      <c r="AN1763" s="154"/>
      <c r="AO1763" s="154"/>
      <c r="AP1763" s="154"/>
      <c r="AQ1763" s="154"/>
      <c r="AR1763" s="154"/>
      <c r="AS1763" s="154"/>
      <c r="AT1763" s="154"/>
      <c r="AU1763" s="154"/>
      <c r="AV1763" s="154"/>
      <c r="AW1763" s="154"/>
      <c r="AX1763" s="154"/>
      <c r="AY1763" s="154"/>
      <c r="AZ1763" s="154"/>
      <c r="BA1763" s="154"/>
      <c r="BB1763" s="154"/>
      <c r="BC1763" s="154"/>
      <c r="BD1763" s="154"/>
      <c r="BE1763" s="154"/>
      <c r="BF1763" s="154"/>
      <c r="BG1763" s="154"/>
      <c r="BH1763" s="154"/>
      <c r="BI1763" s="154"/>
      <c r="BJ1763" s="154"/>
      <c r="BK1763" s="154"/>
      <c r="BL1763" s="154"/>
      <c r="BM1763" s="154"/>
      <c r="BN1763" s="154"/>
      <c r="BO1763" s="154"/>
      <c r="BP1763" s="154"/>
      <c r="BQ1763" s="154"/>
      <c r="BR1763" s="154"/>
      <c r="BS1763" s="154"/>
      <c r="BT1763" s="154"/>
      <c r="BU1763" s="154"/>
      <c r="BV1763" s="154"/>
    </row>
    <row r="1764" spans="1:74" x14ac:dyDescent="0.25">
      <c r="A1764" s="154"/>
      <c r="B1764" s="154"/>
      <c r="C1764" s="154"/>
      <c r="D1764" s="154"/>
      <c r="E1764" s="154"/>
      <c r="F1764" s="154"/>
      <c r="G1764" s="154"/>
      <c r="H1764" s="154"/>
      <c r="I1764" s="154"/>
      <c r="J1764" s="154"/>
      <c r="K1764" s="154"/>
      <c r="L1764" s="154"/>
      <c r="M1764" s="154"/>
      <c r="N1764" s="154"/>
      <c r="O1764" s="154"/>
      <c r="P1764" s="154"/>
      <c r="Q1764" s="154"/>
      <c r="R1764" s="154"/>
      <c r="S1764" s="154"/>
      <c r="T1764" s="154"/>
      <c r="U1764" s="154"/>
      <c r="V1764" s="154"/>
      <c r="W1764" s="154"/>
      <c r="X1764" s="154"/>
      <c r="Y1764" s="154"/>
      <c r="Z1764" s="154"/>
      <c r="AA1764" s="154"/>
      <c r="AB1764" s="154"/>
      <c r="AC1764" s="154"/>
      <c r="AD1764" s="154"/>
      <c r="AE1764" s="154"/>
      <c r="AF1764" s="154"/>
      <c r="AG1764" s="154"/>
      <c r="AH1764" s="154"/>
      <c r="AI1764" s="154"/>
      <c r="AJ1764" s="154"/>
      <c r="AK1764" s="154"/>
      <c r="AL1764" s="154"/>
      <c r="AM1764" s="154"/>
      <c r="AN1764" s="154"/>
      <c r="AO1764" s="154"/>
      <c r="AP1764" s="154"/>
      <c r="AQ1764" s="154"/>
      <c r="AR1764" s="154"/>
      <c r="AS1764" s="154"/>
      <c r="AT1764" s="154"/>
      <c r="AU1764" s="154"/>
      <c r="AV1764" s="154"/>
      <c r="AW1764" s="154"/>
      <c r="AX1764" s="154"/>
      <c r="AY1764" s="154"/>
      <c r="AZ1764" s="154"/>
      <c r="BA1764" s="154"/>
      <c r="BB1764" s="154"/>
      <c r="BC1764" s="154"/>
      <c r="BD1764" s="154"/>
      <c r="BE1764" s="154"/>
      <c r="BF1764" s="154"/>
      <c r="BG1764" s="154"/>
      <c r="BH1764" s="154"/>
      <c r="BI1764" s="154"/>
      <c r="BJ1764" s="154"/>
      <c r="BK1764" s="154"/>
      <c r="BL1764" s="154"/>
      <c r="BM1764" s="154"/>
      <c r="BN1764" s="154"/>
      <c r="BO1764" s="154"/>
      <c r="BP1764" s="154"/>
      <c r="BQ1764" s="154"/>
      <c r="BR1764" s="154"/>
      <c r="BS1764" s="154"/>
      <c r="BT1764" s="154"/>
      <c r="BU1764" s="154"/>
      <c r="BV1764" s="154"/>
    </row>
    <row r="1765" spans="1:74" x14ac:dyDescent="0.25">
      <c r="A1765" s="154"/>
      <c r="B1765" s="154"/>
      <c r="C1765" s="154"/>
      <c r="D1765" s="154"/>
      <c r="E1765" s="154"/>
      <c r="F1765" s="154"/>
      <c r="G1765" s="154"/>
      <c r="H1765" s="154"/>
      <c r="I1765" s="154"/>
      <c r="J1765" s="154"/>
      <c r="K1765" s="154"/>
      <c r="L1765" s="154"/>
      <c r="M1765" s="154"/>
      <c r="N1765" s="154"/>
      <c r="O1765" s="154"/>
      <c r="P1765" s="154"/>
      <c r="Q1765" s="154"/>
      <c r="R1765" s="154"/>
      <c r="S1765" s="154"/>
      <c r="T1765" s="154"/>
      <c r="U1765" s="154"/>
      <c r="V1765" s="154"/>
      <c r="W1765" s="154"/>
      <c r="X1765" s="154"/>
      <c r="Y1765" s="154"/>
      <c r="Z1765" s="154"/>
      <c r="AA1765" s="154"/>
      <c r="AB1765" s="154"/>
      <c r="AC1765" s="154"/>
      <c r="AD1765" s="154"/>
      <c r="AE1765" s="154"/>
      <c r="AF1765" s="154"/>
      <c r="AG1765" s="154"/>
      <c r="AH1765" s="154"/>
      <c r="AI1765" s="154"/>
      <c r="AJ1765" s="154"/>
      <c r="AK1765" s="154"/>
      <c r="AL1765" s="154"/>
      <c r="AM1765" s="154"/>
      <c r="AN1765" s="154"/>
      <c r="AO1765" s="154"/>
      <c r="AP1765" s="154"/>
      <c r="AQ1765" s="154"/>
      <c r="AR1765" s="154"/>
      <c r="AS1765" s="154"/>
      <c r="AT1765" s="154"/>
      <c r="AU1765" s="154"/>
      <c r="AV1765" s="154"/>
      <c r="AW1765" s="154"/>
      <c r="AX1765" s="154"/>
      <c r="AY1765" s="154"/>
      <c r="AZ1765" s="154"/>
      <c r="BA1765" s="154"/>
      <c r="BB1765" s="154"/>
      <c r="BC1765" s="154"/>
      <c r="BD1765" s="154"/>
      <c r="BE1765" s="154"/>
      <c r="BF1765" s="154"/>
      <c r="BG1765" s="154"/>
      <c r="BH1765" s="154"/>
      <c r="BI1765" s="154"/>
      <c r="BJ1765" s="154"/>
      <c r="BK1765" s="154"/>
      <c r="BL1765" s="154"/>
      <c r="BM1765" s="154"/>
      <c r="BN1765" s="154"/>
      <c r="BO1765" s="154"/>
      <c r="BP1765" s="154"/>
      <c r="BQ1765" s="154"/>
      <c r="BR1765" s="154"/>
      <c r="BS1765" s="154"/>
      <c r="BT1765" s="154"/>
      <c r="BU1765" s="154"/>
      <c r="BV1765" s="154"/>
    </row>
    <row r="1766" spans="1:74" x14ac:dyDescent="0.25">
      <c r="A1766" s="154"/>
      <c r="B1766" s="154"/>
      <c r="C1766" s="154"/>
      <c r="D1766" s="154"/>
      <c r="E1766" s="154"/>
      <c r="F1766" s="154"/>
      <c r="G1766" s="154"/>
      <c r="H1766" s="154"/>
      <c r="I1766" s="154"/>
      <c r="J1766" s="154"/>
      <c r="K1766" s="154"/>
      <c r="L1766" s="154"/>
      <c r="M1766" s="154"/>
      <c r="N1766" s="154"/>
      <c r="O1766" s="154"/>
      <c r="P1766" s="154"/>
      <c r="Q1766" s="154"/>
      <c r="R1766" s="154"/>
      <c r="S1766" s="154"/>
      <c r="T1766" s="154"/>
      <c r="U1766" s="154"/>
      <c r="V1766" s="154"/>
      <c r="W1766" s="154"/>
      <c r="X1766" s="154"/>
      <c r="Y1766" s="154"/>
      <c r="Z1766" s="154"/>
      <c r="AA1766" s="154"/>
      <c r="AB1766" s="154"/>
      <c r="AC1766" s="154"/>
      <c r="AD1766" s="154"/>
      <c r="AE1766" s="154"/>
      <c r="AF1766" s="154"/>
      <c r="AG1766" s="154"/>
      <c r="AH1766" s="154"/>
      <c r="AI1766" s="154"/>
      <c r="AJ1766" s="154"/>
      <c r="AK1766" s="154"/>
      <c r="AL1766" s="154"/>
      <c r="AM1766" s="154"/>
      <c r="AN1766" s="154"/>
      <c r="AO1766" s="154"/>
      <c r="AP1766" s="154"/>
      <c r="AQ1766" s="154"/>
      <c r="AR1766" s="154"/>
      <c r="AS1766" s="154"/>
      <c r="AT1766" s="154"/>
      <c r="AU1766" s="154"/>
      <c r="AV1766" s="154"/>
      <c r="AW1766" s="154"/>
      <c r="AX1766" s="154"/>
      <c r="AY1766" s="154"/>
      <c r="AZ1766" s="154"/>
      <c r="BA1766" s="154"/>
      <c r="BB1766" s="154"/>
      <c r="BC1766" s="154"/>
      <c r="BD1766" s="154"/>
      <c r="BE1766" s="154"/>
      <c r="BF1766" s="154"/>
      <c r="BG1766" s="154"/>
      <c r="BH1766" s="154"/>
      <c r="BI1766" s="154"/>
      <c r="BJ1766" s="154"/>
      <c r="BK1766" s="154"/>
      <c r="BL1766" s="154"/>
      <c r="BM1766" s="154"/>
      <c r="BN1766" s="154"/>
      <c r="BO1766" s="154"/>
      <c r="BP1766" s="154"/>
      <c r="BQ1766" s="154"/>
      <c r="BR1766" s="154"/>
      <c r="BS1766" s="154"/>
      <c r="BT1766" s="154"/>
      <c r="BU1766" s="154"/>
      <c r="BV1766" s="154"/>
    </row>
    <row r="1767" spans="1:74" x14ac:dyDescent="0.25">
      <c r="A1767" s="154"/>
      <c r="B1767" s="154"/>
      <c r="C1767" s="154"/>
      <c r="D1767" s="154"/>
      <c r="E1767" s="154"/>
      <c r="F1767" s="154"/>
      <c r="G1767" s="154"/>
      <c r="H1767" s="154"/>
      <c r="I1767" s="154"/>
      <c r="J1767" s="154"/>
      <c r="K1767" s="154"/>
      <c r="L1767" s="154"/>
      <c r="M1767" s="154"/>
      <c r="N1767" s="154"/>
      <c r="O1767" s="154"/>
      <c r="P1767" s="154"/>
      <c r="Q1767" s="154"/>
      <c r="R1767" s="154"/>
      <c r="S1767" s="154"/>
      <c r="T1767" s="154"/>
      <c r="U1767" s="154"/>
      <c r="V1767" s="154"/>
      <c r="W1767" s="154"/>
      <c r="X1767" s="154"/>
      <c r="Y1767" s="154"/>
      <c r="Z1767" s="154"/>
      <c r="AA1767" s="154"/>
      <c r="AB1767" s="154"/>
      <c r="AC1767" s="154"/>
      <c r="AD1767" s="154"/>
      <c r="AE1767" s="154"/>
      <c r="AF1767" s="154"/>
      <c r="AG1767" s="154"/>
      <c r="AH1767" s="154"/>
      <c r="AI1767" s="154"/>
      <c r="AJ1767" s="154"/>
      <c r="AK1767" s="154"/>
      <c r="AL1767" s="154"/>
      <c r="AM1767" s="154"/>
      <c r="AN1767" s="154"/>
      <c r="AO1767" s="154"/>
      <c r="AP1767" s="154"/>
      <c r="AQ1767" s="154"/>
      <c r="AR1767" s="154"/>
      <c r="AS1767" s="154"/>
      <c r="AT1767" s="154"/>
      <c r="AU1767" s="154"/>
      <c r="AV1767" s="154"/>
      <c r="AW1767" s="154"/>
      <c r="AX1767" s="154"/>
      <c r="AY1767" s="154"/>
      <c r="AZ1767" s="154"/>
      <c r="BA1767" s="154"/>
      <c r="BB1767" s="154"/>
      <c r="BC1767" s="154"/>
      <c r="BD1767" s="154"/>
      <c r="BE1767" s="154"/>
      <c r="BF1767" s="154"/>
      <c r="BG1767" s="154"/>
      <c r="BH1767" s="154"/>
      <c r="BI1767" s="154"/>
      <c r="BJ1767" s="154"/>
      <c r="BK1767" s="154"/>
      <c r="BL1767" s="154"/>
      <c r="BM1767" s="154"/>
      <c r="BN1767" s="154"/>
      <c r="BO1767" s="154"/>
      <c r="BP1767" s="154"/>
      <c r="BQ1767" s="154"/>
      <c r="BR1767" s="154"/>
      <c r="BS1767" s="154"/>
      <c r="BT1767" s="154"/>
      <c r="BU1767" s="154"/>
      <c r="BV1767" s="154"/>
    </row>
    <row r="1768" spans="1:74" x14ac:dyDescent="0.25">
      <c r="A1768" s="154"/>
      <c r="B1768" s="154"/>
      <c r="C1768" s="154"/>
      <c r="D1768" s="154"/>
      <c r="E1768" s="154"/>
      <c r="F1768" s="154"/>
      <c r="G1768" s="154"/>
      <c r="H1768" s="154"/>
      <c r="I1768" s="154"/>
      <c r="J1768" s="154"/>
      <c r="K1768" s="154"/>
      <c r="L1768" s="154"/>
      <c r="M1768" s="154"/>
      <c r="N1768" s="154"/>
      <c r="O1768" s="154"/>
      <c r="P1768" s="154"/>
      <c r="Q1768" s="154"/>
      <c r="R1768" s="154"/>
      <c r="S1768" s="154"/>
      <c r="T1768" s="154"/>
      <c r="U1768" s="154"/>
      <c r="V1768" s="154"/>
      <c r="W1768" s="154"/>
      <c r="X1768" s="154"/>
      <c r="Y1768" s="154"/>
      <c r="Z1768" s="154"/>
      <c r="AA1768" s="154"/>
      <c r="AB1768" s="154"/>
      <c r="AC1768" s="154"/>
      <c r="AD1768" s="154"/>
      <c r="AE1768" s="154"/>
      <c r="AF1768" s="154"/>
      <c r="AG1768" s="154"/>
      <c r="AH1768" s="154"/>
      <c r="AI1768" s="154"/>
      <c r="AJ1768" s="154"/>
      <c r="AK1768" s="154"/>
      <c r="AL1768" s="154"/>
      <c r="AM1768" s="154"/>
      <c r="AN1768" s="154"/>
      <c r="AO1768" s="154"/>
      <c r="AP1768" s="154"/>
      <c r="AQ1768" s="154"/>
      <c r="AR1768" s="154"/>
      <c r="AS1768" s="154"/>
      <c r="AT1768" s="154"/>
      <c r="AU1768" s="154"/>
      <c r="AV1768" s="154"/>
      <c r="AW1768" s="154"/>
      <c r="AX1768" s="154"/>
      <c r="AY1768" s="154"/>
      <c r="AZ1768" s="154"/>
      <c r="BA1768" s="154"/>
      <c r="BB1768" s="154"/>
      <c r="BC1768" s="154"/>
      <c r="BD1768" s="154"/>
      <c r="BE1768" s="154"/>
      <c r="BF1768" s="154"/>
      <c r="BG1768" s="154"/>
      <c r="BH1768" s="154"/>
      <c r="BI1768" s="154"/>
      <c r="BJ1768" s="154"/>
      <c r="BK1768" s="154"/>
      <c r="BL1768" s="154"/>
      <c r="BM1768" s="154"/>
      <c r="BN1768" s="154"/>
      <c r="BO1768" s="154"/>
      <c r="BP1768" s="154"/>
      <c r="BQ1768" s="154"/>
      <c r="BR1768" s="154"/>
      <c r="BS1768" s="154"/>
      <c r="BT1768" s="154"/>
      <c r="BU1768" s="154"/>
      <c r="BV1768" s="154"/>
    </row>
    <row r="1769" spans="1:74" x14ac:dyDescent="0.25">
      <c r="A1769" s="154"/>
      <c r="B1769" s="154"/>
      <c r="C1769" s="154"/>
      <c r="D1769" s="154"/>
      <c r="E1769" s="154"/>
      <c r="F1769" s="154"/>
      <c r="G1769" s="154"/>
      <c r="H1769" s="154"/>
      <c r="I1769" s="154"/>
      <c r="J1769" s="154"/>
      <c r="K1769" s="154"/>
      <c r="L1769" s="154"/>
      <c r="M1769" s="154"/>
      <c r="N1769" s="154"/>
      <c r="O1769" s="154"/>
      <c r="P1769" s="154"/>
      <c r="Q1769" s="154"/>
      <c r="R1769" s="154"/>
      <c r="S1769" s="154"/>
      <c r="T1769" s="154"/>
      <c r="U1769" s="154"/>
      <c r="V1769" s="154"/>
      <c r="W1769" s="154"/>
      <c r="X1769" s="154"/>
      <c r="Y1769" s="154"/>
      <c r="Z1769" s="154"/>
      <c r="AA1769" s="154"/>
      <c r="AB1769" s="154"/>
      <c r="AC1769" s="154"/>
      <c r="AD1769" s="154"/>
      <c r="AE1769" s="154"/>
      <c r="AF1769" s="154"/>
      <c r="AG1769" s="154"/>
      <c r="AH1769" s="154"/>
      <c r="AI1769" s="154"/>
      <c r="AJ1769" s="154"/>
      <c r="AK1769" s="154"/>
      <c r="AL1769" s="154"/>
      <c r="AM1769" s="154"/>
      <c r="AN1769" s="154"/>
      <c r="AO1769" s="154"/>
      <c r="AP1769" s="154"/>
      <c r="AQ1769" s="154"/>
      <c r="AR1769" s="154"/>
      <c r="AS1769" s="154"/>
      <c r="AT1769" s="154"/>
      <c r="AU1769" s="154"/>
      <c r="AV1769" s="154"/>
      <c r="AW1769" s="154"/>
      <c r="AX1769" s="154"/>
      <c r="AY1769" s="154"/>
      <c r="AZ1769" s="154"/>
      <c r="BA1769" s="154"/>
      <c r="BB1769" s="154"/>
      <c r="BC1769" s="154"/>
      <c r="BD1769" s="154"/>
      <c r="BE1769" s="154"/>
      <c r="BF1769" s="154"/>
      <c r="BG1769" s="154"/>
      <c r="BH1769" s="154"/>
      <c r="BI1769" s="154"/>
      <c r="BJ1769" s="154"/>
      <c r="BK1769" s="154"/>
      <c r="BL1769" s="154"/>
      <c r="BM1769" s="154"/>
      <c r="BN1769" s="154"/>
      <c r="BO1769" s="154"/>
      <c r="BP1769" s="154"/>
      <c r="BQ1769" s="154"/>
      <c r="BR1769" s="154"/>
      <c r="BS1769" s="154"/>
      <c r="BT1769" s="154"/>
      <c r="BU1769" s="154"/>
      <c r="BV1769" s="154"/>
    </row>
    <row r="1770" spans="1:74" x14ac:dyDescent="0.25">
      <c r="A1770" s="154"/>
      <c r="B1770" s="154"/>
      <c r="C1770" s="154"/>
      <c r="D1770" s="154"/>
      <c r="E1770" s="154"/>
      <c r="F1770" s="154"/>
      <c r="G1770" s="154"/>
      <c r="H1770" s="154"/>
      <c r="I1770" s="154"/>
      <c r="J1770" s="154"/>
      <c r="K1770" s="154"/>
      <c r="L1770" s="154"/>
      <c r="M1770" s="154"/>
      <c r="N1770" s="154"/>
      <c r="O1770" s="154"/>
      <c r="P1770" s="154"/>
      <c r="Q1770" s="154"/>
      <c r="R1770" s="154"/>
      <c r="S1770" s="154"/>
      <c r="T1770" s="154"/>
      <c r="U1770" s="154"/>
      <c r="V1770" s="154"/>
      <c r="W1770" s="154"/>
      <c r="X1770" s="154"/>
      <c r="Y1770" s="154"/>
      <c r="Z1770" s="154"/>
      <c r="AA1770" s="154"/>
      <c r="AB1770" s="154"/>
      <c r="AC1770" s="154"/>
      <c r="AD1770" s="154"/>
      <c r="AE1770" s="154"/>
      <c r="AF1770" s="154"/>
      <c r="AG1770" s="154"/>
      <c r="AH1770" s="154"/>
      <c r="AI1770" s="154"/>
      <c r="AJ1770" s="154"/>
      <c r="AK1770" s="154"/>
      <c r="AL1770" s="154"/>
      <c r="AM1770" s="154"/>
      <c r="AN1770" s="154"/>
      <c r="AO1770" s="154"/>
      <c r="AP1770" s="154"/>
      <c r="AQ1770" s="154"/>
      <c r="AR1770" s="154"/>
      <c r="AS1770" s="154"/>
      <c r="AT1770" s="154"/>
      <c r="AU1770" s="154"/>
      <c r="AV1770" s="154"/>
      <c r="AW1770" s="154"/>
      <c r="AX1770" s="154"/>
      <c r="AY1770" s="154"/>
      <c r="AZ1770" s="154"/>
      <c r="BA1770" s="154"/>
      <c r="BB1770" s="154"/>
      <c r="BC1770" s="154"/>
      <c r="BD1770" s="154"/>
      <c r="BE1770" s="154"/>
      <c r="BF1770" s="154"/>
      <c r="BG1770" s="154"/>
      <c r="BH1770" s="154"/>
      <c r="BI1770" s="154"/>
      <c r="BJ1770" s="154"/>
      <c r="BK1770" s="154"/>
      <c r="BL1770" s="154"/>
      <c r="BM1770" s="154"/>
      <c r="BN1770" s="154"/>
      <c r="BO1770" s="154"/>
      <c r="BP1770" s="154"/>
      <c r="BQ1770" s="154"/>
      <c r="BR1770" s="154"/>
      <c r="BS1770" s="154"/>
      <c r="BT1770" s="154"/>
      <c r="BU1770" s="154"/>
      <c r="BV1770" s="154"/>
    </row>
    <row r="1771" spans="1:74" x14ac:dyDescent="0.25">
      <c r="A1771" s="154"/>
      <c r="B1771" s="154"/>
      <c r="C1771" s="154"/>
      <c r="D1771" s="154"/>
      <c r="E1771" s="154"/>
      <c r="F1771" s="154"/>
      <c r="G1771" s="154"/>
      <c r="H1771" s="154"/>
      <c r="I1771" s="154"/>
      <c r="J1771" s="154"/>
      <c r="K1771" s="154"/>
      <c r="L1771" s="154"/>
      <c r="M1771" s="154"/>
      <c r="N1771" s="154"/>
      <c r="O1771" s="154"/>
      <c r="P1771" s="154"/>
      <c r="Q1771" s="154"/>
      <c r="R1771" s="154"/>
      <c r="S1771" s="154"/>
      <c r="T1771" s="154"/>
      <c r="U1771" s="154"/>
      <c r="V1771" s="154"/>
      <c r="W1771" s="154"/>
      <c r="X1771" s="154"/>
      <c r="Y1771" s="154"/>
      <c r="Z1771" s="154"/>
      <c r="AA1771" s="154"/>
      <c r="AB1771" s="154"/>
      <c r="AC1771" s="154"/>
      <c r="AD1771" s="154"/>
      <c r="AE1771" s="154"/>
      <c r="AF1771" s="154"/>
      <c r="AG1771" s="154"/>
      <c r="AH1771" s="154"/>
      <c r="AI1771" s="154"/>
      <c r="AJ1771" s="154"/>
      <c r="AK1771" s="154"/>
      <c r="AL1771" s="154"/>
      <c r="AM1771" s="154"/>
      <c r="AN1771" s="154"/>
      <c r="AO1771" s="154"/>
      <c r="AP1771" s="154"/>
      <c r="AQ1771" s="154"/>
      <c r="AR1771" s="154"/>
      <c r="AS1771" s="154"/>
      <c r="AT1771" s="154"/>
      <c r="AU1771" s="154"/>
      <c r="AV1771" s="154"/>
      <c r="AW1771" s="154"/>
      <c r="AX1771" s="154"/>
      <c r="AY1771" s="154"/>
      <c r="AZ1771" s="154"/>
      <c r="BA1771" s="154"/>
      <c r="BB1771" s="154"/>
      <c r="BC1771" s="154"/>
      <c r="BD1771" s="154"/>
      <c r="BE1771" s="154"/>
      <c r="BF1771" s="154"/>
      <c r="BG1771" s="154"/>
      <c r="BH1771" s="154"/>
      <c r="BI1771" s="154"/>
      <c r="BJ1771" s="154"/>
      <c r="BK1771" s="154"/>
      <c r="BL1771" s="154"/>
      <c r="BM1771" s="154"/>
      <c r="BN1771" s="154"/>
      <c r="BO1771" s="154"/>
      <c r="BP1771" s="154"/>
      <c r="BQ1771" s="154"/>
      <c r="BR1771" s="154"/>
      <c r="BS1771" s="154"/>
      <c r="BT1771" s="154"/>
      <c r="BU1771" s="154"/>
      <c r="BV1771" s="154"/>
    </row>
    <row r="1772" spans="1:74" x14ac:dyDescent="0.25">
      <c r="A1772" s="154"/>
      <c r="B1772" s="154"/>
      <c r="C1772" s="154"/>
      <c r="D1772" s="154"/>
      <c r="E1772" s="154"/>
      <c r="F1772" s="154"/>
      <c r="G1772" s="154"/>
      <c r="H1772" s="154"/>
      <c r="I1772" s="154"/>
      <c r="J1772" s="154"/>
      <c r="K1772" s="154"/>
      <c r="L1772" s="154"/>
      <c r="M1772" s="154"/>
      <c r="N1772" s="154"/>
      <c r="O1772" s="154"/>
      <c r="P1772" s="154"/>
      <c r="Q1772" s="154"/>
      <c r="R1772" s="154"/>
      <c r="S1772" s="154"/>
      <c r="T1772" s="154"/>
      <c r="U1772" s="154"/>
      <c r="V1772" s="154"/>
      <c r="W1772" s="154"/>
      <c r="X1772" s="154"/>
      <c r="Y1772" s="154"/>
      <c r="Z1772" s="154"/>
      <c r="AA1772" s="154"/>
      <c r="AB1772" s="154"/>
      <c r="AC1772" s="154"/>
      <c r="AD1772" s="154"/>
      <c r="AE1772" s="154"/>
      <c r="AF1772" s="154"/>
      <c r="AG1772" s="154"/>
      <c r="AH1772" s="154"/>
      <c r="AI1772" s="154"/>
      <c r="AJ1772" s="154"/>
      <c r="AK1772" s="154"/>
      <c r="AL1772" s="154"/>
      <c r="AM1772" s="154"/>
      <c r="AN1772" s="154"/>
      <c r="AO1772" s="154"/>
      <c r="AP1772" s="154"/>
      <c r="AQ1772" s="154"/>
      <c r="AR1772" s="154"/>
      <c r="AS1772" s="154"/>
      <c r="AT1772" s="154"/>
      <c r="AU1772" s="154"/>
      <c r="AV1772" s="154"/>
      <c r="AW1772" s="154"/>
      <c r="AX1772" s="154"/>
      <c r="AY1772" s="154"/>
      <c r="AZ1772" s="154"/>
      <c r="BA1772" s="154"/>
      <c r="BB1772" s="154"/>
      <c r="BC1772" s="154"/>
      <c r="BD1772" s="154"/>
      <c r="BE1772" s="154"/>
      <c r="BF1772" s="154"/>
      <c r="BG1772" s="154"/>
      <c r="BH1772" s="154"/>
      <c r="BI1772" s="154"/>
      <c r="BJ1772" s="154"/>
      <c r="BK1772" s="154"/>
      <c r="BL1772" s="154"/>
      <c r="BM1772" s="154"/>
      <c r="BN1772" s="154"/>
      <c r="BO1772" s="154"/>
      <c r="BP1772" s="154"/>
      <c r="BQ1772" s="154"/>
      <c r="BR1772" s="154"/>
      <c r="BS1772" s="154"/>
      <c r="BT1772" s="154"/>
      <c r="BU1772" s="154"/>
      <c r="BV1772" s="154"/>
    </row>
    <row r="1773" spans="1:74" x14ac:dyDescent="0.25">
      <c r="A1773" s="154"/>
      <c r="B1773" s="154"/>
      <c r="C1773" s="154"/>
      <c r="D1773" s="154"/>
      <c r="E1773" s="154"/>
      <c r="F1773" s="154"/>
      <c r="G1773" s="154"/>
      <c r="H1773" s="154"/>
      <c r="I1773" s="154"/>
      <c r="J1773" s="154"/>
      <c r="K1773" s="154"/>
      <c r="L1773" s="154"/>
      <c r="M1773" s="154"/>
      <c r="N1773" s="154"/>
      <c r="O1773" s="154"/>
      <c r="P1773" s="154"/>
      <c r="Q1773" s="154"/>
      <c r="R1773" s="154"/>
      <c r="S1773" s="154"/>
      <c r="T1773" s="154"/>
      <c r="U1773" s="154"/>
      <c r="V1773" s="154"/>
      <c r="W1773" s="154"/>
      <c r="X1773" s="154"/>
      <c r="Y1773" s="154"/>
      <c r="Z1773" s="154"/>
      <c r="AA1773" s="154"/>
      <c r="AB1773" s="154"/>
      <c r="AC1773" s="154"/>
      <c r="AD1773" s="154"/>
      <c r="AE1773" s="154"/>
      <c r="AF1773" s="154"/>
      <c r="AG1773" s="154"/>
      <c r="AH1773" s="154"/>
      <c r="AI1773" s="154"/>
      <c r="AJ1773" s="154"/>
      <c r="AK1773" s="154"/>
      <c r="AL1773" s="154"/>
      <c r="AM1773" s="154"/>
      <c r="AN1773" s="154"/>
      <c r="AO1773" s="154"/>
      <c r="AP1773" s="154"/>
      <c r="AQ1773" s="154"/>
      <c r="AR1773" s="154"/>
      <c r="AS1773" s="154"/>
      <c r="AT1773" s="154"/>
      <c r="AU1773" s="154"/>
      <c r="AV1773" s="154"/>
      <c r="AW1773" s="154"/>
      <c r="AX1773" s="154"/>
      <c r="AY1773" s="154"/>
      <c r="AZ1773" s="154"/>
      <c r="BA1773" s="154"/>
      <c r="BB1773" s="154"/>
      <c r="BC1773" s="154"/>
      <c r="BD1773" s="154"/>
      <c r="BE1773" s="154"/>
      <c r="BF1773" s="154"/>
      <c r="BG1773" s="154"/>
      <c r="BH1773" s="154"/>
      <c r="BI1773" s="154"/>
      <c r="BJ1773" s="154"/>
      <c r="BK1773" s="154"/>
      <c r="BL1773" s="154"/>
      <c r="BM1773" s="154"/>
      <c r="BN1773" s="154"/>
      <c r="BO1773" s="154"/>
      <c r="BP1773" s="154"/>
      <c r="BQ1773" s="154"/>
      <c r="BR1773" s="154"/>
      <c r="BS1773" s="154"/>
      <c r="BT1773" s="154"/>
      <c r="BU1773" s="154"/>
      <c r="BV1773" s="154"/>
    </row>
    <row r="1774" spans="1:74" x14ac:dyDescent="0.25">
      <c r="A1774" s="154"/>
      <c r="B1774" s="154"/>
      <c r="C1774" s="154"/>
      <c r="D1774" s="154"/>
      <c r="E1774" s="154"/>
      <c r="F1774" s="154"/>
      <c r="G1774" s="154"/>
      <c r="H1774" s="154"/>
      <c r="I1774" s="154"/>
      <c r="J1774" s="154"/>
      <c r="K1774" s="154"/>
      <c r="L1774" s="154"/>
      <c r="M1774" s="154"/>
      <c r="N1774" s="154"/>
      <c r="O1774" s="154"/>
      <c r="P1774" s="154"/>
      <c r="Q1774" s="154"/>
      <c r="R1774" s="154"/>
      <c r="S1774" s="154"/>
      <c r="T1774" s="154"/>
      <c r="U1774" s="154"/>
      <c r="V1774" s="154"/>
      <c r="W1774" s="154"/>
      <c r="X1774" s="154"/>
      <c r="Y1774" s="154"/>
      <c r="Z1774" s="154"/>
      <c r="AA1774" s="154"/>
      <c r="AB1774" s="154"/>
      <c r="AC1774" s="154"/>
      <c r="AD1774" s="154"/>
      <c r="AE1774" s="154"/>
      <c r="AF1774" s="154"/>
      <c r="AG1774" s="154"/>
      <c r="AH1774" s="154"/>
      <c r="AI1774" s="154"/>
      <c r="AJ1774" s="154"/>
      <c r="AK1774" s="154"/>
      <c r="AL1774" s="154"/>
      <c r="AM1774" s="154"/>
      <c r="AN1774" s="154"/>
      <c r="AO1774" s="154"/>
      <c r="AP1774" s="154"/>
      <c r="AQ1774" s="154"/>
      <c r="AR1774" s="154"/>
      <c r="AS1774" s="154"/>
      <c r="AT1774" s="154"/>
      <c r="AU1774" s="154"/>
      <c r="AV1774" s="154"/>
      <c r="AW1774" s="154"/>
      <c r="AX1774" s="154"/>
      <c r="AY1774" s="154"/>
      <c r="AZ1774" s="154"/>
      <c r="BA1774" s="154"/>
      <c r="BB1774" s="154"/>
      <c r="BC1774" s="154"/>
      <c r="BD1774" s="154"/>
      <c r="BE1774" s="154"/>
      <c r="BF1774" s="154"/>
      <c r="BG1774" s="154"/>
      <c r="BH1774" s="154"/>
      <c r="BI1774" s="154"/>
      <c r="BJ1774" s="154"/>
      <c r="BK1774" s="154"/>
      <c r="BL1774" s="154"/>
      <c r="BM1774" s="154"/>
      <c r="BN1774" s="154"/>
      <c r="BO1774" s="154"/>
      <c r="BP1774" s="154"/>
      <c r="BQ1774" s="154"/>
      <c r="BR1774" s="154"/>
      <c r="BS1774" s="154"/>
      <c r="BT1774" s="154"/>
      <c r="BU1774" s="154"/>
      <c r="BV1774" s="154"/>
    </row>
    <row r="1775" spans="1:74" x14ac:dyDescent="0.25">
      <c r="A1775" s="154"/>
      <c r="B1775" s="154"/>
      <c r="C1775" s="154"/>
      <c r="D1775" s="154"/>
      <c r="E1775" s="154"/>
      <c r="F1775" s="154"/>
      <c r="G1775" s="154"/>
      <c r="H1775" s="154"/>
      <c r="I1775" s="154"/>
      <c r="J1775" s="154"/>
      <c r="K1775" s="154"/>
      <c r="L1775" s="154"/>
      <c r="M1775" s="154"/>
      <c r="N1775" s="154"/>
      <c r="O1775" s="154"/>
      <c r="P1775" s="154"/>
      <c r="Q1775" s="154"/>
      <c r="R1775" s="154"/>
      <c r="S1775" s="154"/>
      <c r="T1775" s="154"/>
      <c r="U1775" s="154"/>
      <c r="V1775" s="154"/>
      <c r="W1775" s="154"/>
      <c r="X1775" s="154"/>
      <c r="Y1775" s="154"/>
      <c r="Z1775" s="154"/>
      <c r="AA1775" s="154"/>
      <c r="AB1775" s="154"/>
      <c r="AC1775" s="154"/>
      <c r="AD1775" s="154"/>
      <c r="AE1775" s="154"/>
      <c r="AF1775" s="154"/>
      <c r="AG1775" s="154"/>
      <c r="AH1775" s="154"/>
      <c r="AI1775" s="154"/>
      <c r="AJ1775" s="154"/>
      <c r="AK1775" s="154"/>
      <c r="AL1775" s="154"/>
      <c r="AM1775" s="154"/>
      <c r="AN1775" s="154"/>
      <c r="AO1775" s="154"/>
      <c r="AP1775" s="154"/>
      <c r="AQ1775" s="154"/>
      <c r="AR1775" s="154"/>
      <c r="AS1775" s="154"/>
      <c r="AT1775" s="154"/>
      <c r="AU1775" s="154"/>
      <c r="AV1775" s="154"/>
      <c r="AW1775" s="154"/>
      <c r="AX1775" s="154"/>
      <c r="AY1775" s="154"/>
      <c r="AZ1775" s="154"/>
      <c r="BA1775" s="154"/>
      <c r="BB1775" s="154"/>
      <c r="BC1775" s="154"/>
      <c r="BD1775" s="154"/>
      <c r="BE1775" s="154"/>
      <c r="BF1775" s="154"/>
      <c r="BG1775" s="154"/>
      <c r="BH1775" s="154"/>
      <c r="BI1775" s="154"/>
      <c r="BJ1775" s="154"/>
      <c r="BK1775" s="154"/>
      <c r="BL1775" s="154"/>
      <c r="BM1775" s="154"/>
      <c r="BN1775" s="154"/>
      <c r="BO1775" s="154"/>
      <c r="BP1775" s="154"/>
      <c r="BQ1775" s="154"/>
      <c r="BR1775" s="154"/>
      <c r="BS1775" s="154"/>
      <c r="BT1775" s="154"/>
      <c r="BU1775" s="154"/>
      <c r="BV1775" s="154"/>
    </row>
    <row r="1776" spans="1:74" x14ac:dyDescent="0.25">
      <c r="A1776" s="154"/>
      <c r="B1776" s="154"/>
      <c r="C1776" s="154"/>
      <c r="D1776" s="154"/>
      <c r="E1776" s="154"/>
      <c r="F1776" s="154"/>
      <c r="G1776" s="154"/>
      <c r="H1776" s="154"/>
      <c r="I1776" s="154"/>
      <c r="J1776" s="154"/>
      <c r="K1776" s="154"/>
      <c r="L1776" s="154"/>
      <c r="M1776" s="154"/>
      <c r="N1776" s="154"/>
      <c r="O1776" s="154"/>
      <c r="P1776" s="154"/>
      <c r="Q1776" s="154"/>
      <c r="R1776" s="154"/>
      <c r="S1776" s="154"/>
      <c r="T1776" s="154"/>
      <c r="U1776" s="154"/>
      <c r="V1776" s="154"/>
      <c r="W1776" s="154"/>
      <c r="X1776" s="154"/>
      <c r="Y1776" s="154"/>
      <c r="Z1776" s="154"/>
      <c r="AA1776" s="154"/>
      <c r="AB1776" s="154"/>
      <c r="AC1776" s="154"/>
      <c r="AD1776" s="154"/>
      <c r="AE1776" s="154"/>
      <c r="AF1776" s="154"/>
      <c r="AG1776" s="154"/>
      <c r="AH1776" s="154"/>
      <c r="AI1776" s="154"/>
      <c r="AJ1776" s="154"/>
      <c r="AK1776" s="154"/>
      <c r="AL1776" s="154"/>
      <c r="AM1776" s="154"/>
      <c r="AN1776" s="154"/>
      <c r="AO1776" s="154"/>
      <c r="AP1776" s="154"/>
      <c r="AQ1776" s="154"/>
      <c r="AR1776" s="154"/>
      <c r="AS1776" s="154"/>
      <c r="AT1776" s="154"/>
      <c r="AU1776" s="154"/>
      <c r="AV1776" s="154"/>
      <c r="AW1776" s="154"/>
      <c r="AX1776" s="154"/>
      <c r="AY1776" s="154"/>
      <c r="AZ1776" s="154"/>
      <c r="BA1776" s="154"/>
      <c r="BB1776" s="154"/>
      <c r="BC1776" s="154"/>
      <c r="BD1776" s="154"/>
      <c r="BE1776" s="154"/>
      <c r="BF1776" s="154"/>
      <c r="BG1776" s="154"/>
      <c r="BH1776" s="154"/>
      <c r="BI1776" s="154"/>
      <c r="BJ1776" s="154"/>
      <c r="BK1776" s="154"/>
      <c r="BL1776" s="154"/>
      <c r="BM1776" s="154"/>
      <c r="BN1776" s="154"/>
      <c r="BO1776" s="154"/>
      <c r="BP1776" s="154"/>
      <c r="BQ1776" s="154"/>
      <c r="BR1776" s="154"/>
      <c r="BS1776" s="154"/>
      <c r="BT1776" s="154"/>
      <c r="BU1776" s="154"/>
      <c r="BV1776" s="154"/>
    </row>
    <row r="1777" spans="1:74" x14ac:dyDescent="0.25">
      <c r="A1777" s="154"/>
      <c r="B1777" s="154"/>
      <c r="C1777" s="154"/>
      <c r="D1777" s="154"/>
      <c r="E1777" s="154"/>
      <c r="F1777" s="154"/>
      <c r="G1777" s="154"/>
      <c r="H1777" s="154"/>
      <c r="I1777" s="154"/>
      <c r="J1777" s="154"/>
      <c r="K1777" s="154"/>
      <c r="L1777" s="154"/>
      <c r="M1777" s="154"/>
      <c r="N1777" s="154"/>
      <c r="O1777" s="154"/>
      <c r="P1777" s="154"/>
      <c r="Q1777" s="154"/>
      <c r="R1777" s="154"/>
      <c r="S1777" s="154"/>
      <c r="T1777" s="154"/>
      <c r="U1777" s="154"/>
      <c r="V1777" s="154"/>
      <c r="W1777" s="154"/>
      <c r="X1777" s="154"/>
      <c r="Y1777" s="154"/>
      <c r="Z1777" s="154"/>
      <c r="AA1777" s="154"/>
      <c r="AB1777" s="154"/>
      <c r="AC1777" s="154"/>
      <c r="AD1777" s="154"/>
      <c r="AE1777" s="154"/>
      <c r="AF1777" s="154"/>
      <c r="AG1777" s="154"/>
      <c r="AH1777" s="154"/>
      <c r="AI1777" s="154"/>
      <c r="AJ1777" s="154"/>
      <c r="AK1777" s="154"/>
      <c r="AL1777" s="154"/>
      <c r="AM1777" s="154"/>
      <c r="AN1777" s="154"/>
      <c r="AO1777" s="154"/>
      <c r="AP1777" s="154"/>
      <c r="AQ1777" s="154"/>
      <c r="AR1777" s="154"/>
      <c r="AS1777" s="154"/>
      <c r="AT1777" s="154"/>
      <c r="AU1777" s="154"/>
      <c r="AV1777" s="154"/>
      <c r="AW1777" s="154"/>
      <c r="AX1777" s="154"/>
      <c r="AY1777" s="154"/>
      <c r="AZ1777" s="154"/>
      <c r="BA1777" s="154"/>
      <c r="BB1777" s="154"/>
      <c r="BC1777" s="154"/>
      <c r="BD1777" s="154"/>
      <c r="BE1777" s="154"/>
      <c r="BF1777" s="154"/>
      <c r="BG1777" s="154"/>
      <c r="BH1777" s="154"/>
      <c r="BI1777" s="154"/>
      <c r="BJ1777" s="154"/>
      <c r="BK1777" s="154"/>
      <c r="BL1777" s="154"/>
      <c r="BM1777" s="154"/>
      <c r="BN1777" s="154"/>
      <c r="BO1777" s="154"/>
      <c r="BP1777" s="154"/>
      <c r="BQ1777" s="154"/>
      <c r="BR1777" s="154"/>
      <c r="BS1777" s="154"/>
      <c r="BT1777" s="154"/>
      <c r="BU1777" s="154"/>
      <c r="BV1777" s="154"/>
    </row>
    <row r="1778" spans="1:74" x14ac:dyDescent="0.25">
      <c r="A1778" s="154"/>
      <c r="B1778" s="154"/>
      <c r="C1778" s="154"/>
      <c r="D1778" s="154"/>
      <c r="E1778" s="154"/>
      <c r="F1778" s="154"/>
      <c r="G1778" s="154"/>
      <c r="H1778" s="154"/>
      <c r="I1778" s="154"/>
      <c r="J1778" s="154"/>
      <c r="K1778" s="154"/>
      <c r="L1778" s="154"/>
      <c r="M1778" s="154"/>
      <c r="N1778" s="154"/>
      <c r="O1778" s="154"/>
      <c r="P1778" s="154"/>
      <c r="Q1778" s="154"/>
      <c r="R1778" s="154"/>
      <c r="S1778" s="154"/>
      <c r="T1778" s="154"/>
      <c r="U1778" s="154"/>
      <c r="V1778" s="154"/>
      <c r="W1778" s="154"/>
      <c r="X1778" s="154"/>
      <c r="Y1778" s="154"/>
      <c r="Z1778" s="154"/>
      <c r="AA1778" s="154"/>
      <c r="AB1778" s="154"/>
      <c r="AC1778" s="154"/>
      <c r="AD1778" s="154"/>
      <c r="AE1778" s="154"/>
      <c r="AF1778" s="154"/>
      <c r="AG1778" s="154"/>
      <c r="AH1778" s="154"/>
      <c r="AI1778" s="154"/>
      <c r="AJ1778" s="154"/>
      <c r="AK1778" s="154"/>
      <c r="AL1778" s="154"/>
      <c r="AM1778" s="154"/>
      <c r="AN1778" s="154"/>
      <c r="AO1778" s="154"/>
      <c r="AP1778" s="154"/>
      <c r="AQ1778" s="154"/>
      <c r="AR1778" s="154"/>
      <c r="AS1778" s="154"/>
      <c r="AT1778" s="154"/>
      <c r="AU1778" s="154"/>
      <c r="AV1778" s="154"/>
      <c r="AW1778" s="154"/>
      <c r="AX1778" s="154"/>
      <c r="AY1778" s="154"/>
      <c r="AZ1778" s="154"/>
      <c r="BA1778" s="154"/>
      <c r="BB1778" s="154"/>
      <c r="BC1778" s="154"/>
      <c r="BD1778" s="154"/>
      <c r="BE1778" s="154"/>
      <c r="BF1778" s="154"/>
      <c r="BG1778" s="154"/>
      <c r="BH1778" s="154"/>
      <c r="BI1778" s="154"/>
      <c r="BJ1778" s="154"/>
      <c r="BK1778" s="154"/>
      <c r="BL1778" s="154"/>
      <c r="BM1778" s="154"/>
      <c r="BN1778" s="154"/>
      <c r="BO1778" s="154"/>
      <c r="BP1778" s="154"/>
      <c r="BQ1778" s="154"/>
      <c r="BR1778" s="154"/>
      <c r="BS1778" s="154"/>
      <c r="BT1778" s="154"/>
      <c r="BU1778" s="154"/>
      <c r="BV1778" s="154"/>
    </row>
    <row r="1779" spans="1:74" x14ac:dyDescent="0.25">
      <c r="A1779" s="154"/>
      <c r="B1779" s="154"/>
      <c r="C1779" s="154"/>
      <c r="D1779" s="154"/>
      <c r="E1779" s="154"/>
      <c r="F1779" s="154"/>
      <c r="G1779" s="154"/>
      <c r="H1779" s="154"/>
      <c r="I1779" s="154"/>
      <c r="J1779" s="154"/>
      <c r="K1779" s="154"/>
      <c r="L1779" s="154"/>
      <c r="M1779" s="154"/>
      <c r="N1779" s="154"/>
      <c r="O1779" s="154"/>
      <c r="P1779" s="154"/>
      <c r="Q1779" s="154"/>
      <c r="R1779" s="154"/>
      <c r="S1779" s="154"/>
      <c r="T1779" s="154"/>
      <c r="U1779" s="154"/>
      <c r="V1779" s="154"/>
      <c r="W1779" s="154"/>
      <c r="X1779" s="154"/>
      <c r="Y1779" s="154"/>
      <c r="Z1779" s="154"/>
      <c r="AA1779" s="154"/>
      <c r="AB1779" s="154"/>
      <c r="AC1779" s="154"/>
      <c r="AD1779" s="154"/>
      <c r="AE1779" s="154"/>
      <c r="AF1779" s="154"/>
      <c r="AG1779" s="154"/>
      <c r="AH1779" s="154"/>
      <c r="AI1779" s="154"/>
      <c r="AJ1779" s="154"/>
      <c r="AK1779" s="154"/>
      <c r="AL1779" s="154"/>
      <c r="AM1779" s="154"/>
      <c r="AN1779" s="154"/>
      <c r="AO1779" s="154"/>
      <c r="AP1779" s="154"/>
      <c r="AQ1779" s="154"/>
      <c r="AR1779" s="154"/>
      <c r="AS1779" s="154"/>
      <c r="AT1779" s="154"/>
      <c r="AU1779" s="154"/>
      <c r="AV1779" s="154"/>
      <c r="AW1779" s="154"/>
      <c r="AX1779" s="154"/>
      <c r="AY1779" s="154"/>
      <c r="AZ1779" s="154"/>
      <c r="BA1779" s="154"/>
      <c r="BB1779" s="154"/>
      <c r="BC1779" s="154"/>
      <c r="BD1779" s="154"/>
      <c r="BE1779" s="154"/>
      <c r="BF1779" s="154"/>
      <c r="BG1779" s="154"/>
      <c r="BH1779" s="154"/>
      <c r="BI1779" s="154"/>
      <c r="BJ1779" s="154"/>
      <c r="BK1779" s="154"/>
      <c r="BL1779" s="154"/>
      <c r="BM1779" s="154"/>
      <c r="BN1779" s="154"/>
      <c r="BO1779" s="154"/>
      <c r="BP1779" s="154"/>
      <c r="BQ1779" s="154"/>
      <c r="BR1779" s="154"/>
      <c r="BS1779" s="154"/>
      <c r="BT1779" s="154"/>
      <c r="BU1779" s="154"/>
      <c r="BV1779" s="154"/>
    </row>
    <row r="1780" spans="1:74" x14ac:dyDescent="0.25">
      <c r="A1780" s="154"/>
      <c r="B1780" s="154"/>
      <c r="C1780" s="154"/>
      <c r="D1780" s="154"/>
      <c r="E1780" s="154"/>
      <c r="F1780" s="154"/>
      <c r="G1780" s="154"/>
      <c r="H1780" s="154"/>
      <c r="I1780" s="154"/>
      <c r="J1780" s="154"/>
      <c r="K1780" s="154"/>
      <c r="L1780" s="154"/>
      <c r="M1780" s="154"/>
      <c r="N1780" s="154"/>
      <c r="O1780" s="154"/>
      <c r="P1780" s="154"/>
      <c r="Q1780" s="154"/>
      <c r="R1780" s="154"/>
      <c r="S1780" s="154"/>
      <c r="T1780" s="154"/>
      <c r="U1780" s="154"/>
      <c r="V1780" s="154"/>
      <c r="W1780" s="154"/>
      <c r="X1780" s="154"/>
      <c r="Y1780" s="154"/>
      <c r="Z1780" s="154"/>
      <c r="AA1780" s="154"/>
      <c r="AB1780" s="154"/>
      <c r="AC1780" s="154"/>
      <c r="AD1780" s="154"/>
      <c r="AE1780" s="154"/>
      <c r="AF1780" s="154"/>
      <c r="AG1780" s="154"/>
      <c r="AH1780" s="154"/>
      <c r="AI1780" s="154"/>
      <c r="AJ1780" s="154"/>
      <c r="AK1780" s="154"/>
      <c r="AL1780" s="154"/>
      <c r="AM1780" s="154"/>
      <c r="AN1780" s="154"/>
      <c r="AO1780" s="154"/>
      <c r="AP1780" s="154"/>
      <c r="AQ1780" s="154"/>
      <c r="AR1780" s="154"/>
      <c r="AS1780" s="154"/>
      <c r="AT1780" s="154"/>
      <c r="AU1780" s="154"/>
      <c r="AV1780" s="154"/>
      <c r="AW1780" s="154"/>
      <c r="AX1780" s="154"/>
      <c r="AY1780" s="154"/>
      <c r="AZ1780" s="154"/>
      <c r="BA1780" s="154"/>
      <c r="BB1780" s="154"/>
      <c r="BC1780" s="154"/>
      <c r="BD1780" s="154"/>
      <c r="BE1780" s="154"/>
      <c r="BF1780" s="154"/>
      <c r="BG1780" s="154"/>
      <c r="BH1780" s="154"/>
      <c r="BI1780" s="154"/>
      <c r="BJ1780" s="154"/>
      <c r="BK1780" s="154"/>
      <c r="BL1780" s="154"/>
      <c r="BM1780" s="154"/>
      <c r="BN1780" s="154"/>
      <c r="BO1780" s="154"/>
      <c r="BP1780" s="154"/>
      <c r="BQ1780" s="154"/>
      <c r="BR1780" s="154"/>
      <c r="BS1780" s="154"/>
      <c r="BT1780" s="154"/>
      <c r="BU1780" s="154"/>
      <c r="BV1780" s="154"/>
    </row>
    <row r="1781" spans="1:74" x14ac:dyDescent="0.25">
      <c r="A1781" s="154"/>
      <c r="B1781" s="154"/>
      <c r="C1781" s="154"/>
      <c r="D1781" s="154"/>
      <c r="E1781" s="154"/>
      <c r="F1781" s="154"/>
      <c r="G1781" s="154"/>
      <c r="H1781" s="154"/>
      <c r="I1781" s="154"/>
      <c r="J1781" s="154"/>
      <c r="K1781" s="154"/>
      <c r="L1781" s="154"/>
      <c r="M1781" s="154"/>
      <c r="N1781" s="154"/>
      <c r="O1781" s="154"/>
      <c r="P1781" s="154"/>
      <c r="Q1781" s="154"/>
      <c r="R1781" s="154"/>
      <c r="S1781" s="154"/>
      <c r="T1781" s="154"/>
      <c r="U1781" s="154"/>
      <c r="V1781" s="154"/>
      <c r="W1781" s="154"/>
      <c r="X1781" s="154"/>
      <c r="Y1781" s="154"/>
      <c r="Z1781" s="154"/>
      <c r="AA1781" s="154"/>
      <c r="AB1781" s="154"/>
      <c r="AC1781" s="154"/>
      <c r="AD1781" s="154"/>
      <c r="AE1781" s="154"/>
      <c r="AF1781" s="154"/>
      <c r="AG1781" s="154"/>
      <c r="AH1781" s="154"/>
      <c r="AI1781" s="154"/>
      <c r="AJ1781" s="154"/>
      <c r="AK1781" s="154"/>
      <c r="AL1781" s="154"/>
      <c r="AM1781" s="154"/>
      <c r="AN1781" s="154"/>
      <c r="AO1781" s="154"/>
      <c r="AP1781" s="154"/>
      <c r="AQ1781" s="154"/>
      <c r="AR1781" s="154"/>
      <c r="AS1781" s="154"/>
      <c r="AT1781" s="154"/>
      <c r="AU1781" s="154"/>
      <c r="AV1781" s="154"/>
      <c r="AW1781" s="154"/>
      <c r="AX1781" s="154"/>
      <c r="AY1781" s="154"/>
      <c r="AZ1781" s="154"/>
      <c r="BA1781" s="154"/>
      <c r="BB1781" s="154"/>
      <c r="BC1781" s="154"/>
      <c r="BD1781" s="154"/>
      <c r="BE1781" s="154"/>
      <c r="BF1781" s="154"/>
      <c r="BG1781" s="154"/>
      <c r="BH1781" s="154"/>
      <c r="BI1781" s="154"/>
      <c r="BJ1781" s="154"/>
      <c r="BK1781" s="154"/>
      <c r="BL1781" s="154"/>
      <c r="BM1781" s="154"/>
      <c r="BN1781" s="154"/>
      <c r="BO1781" s="154"/>
      <c r="BP1781" s="154"/>
      <c r="BQ1781" s="154"/>
      <c r="BR1781" s="154"/>
      <c r="BS1781" s="154"/>
      <c r="BT1781" s="154"/>
      <c r="BU1781" s="154"/>
      <c r="BV1781" s="154"/>
    </row>
    <row r="1782" spans="1:74" x14ac:dyDescent="0.25">
      <c r="A1782" s="154"/>
      <c r="B1782" s="154"/>
      <c r="C1782" s="154"/>
      <c r="D1782" s="154"/>
      <c r="E1782" s="154"/>
      <c r="F1782" s="154"/>
      <c r="G1782" s="154"/>
      <c r="H1782" s="154"/>
      <c r="I1782" s="154"/>
      <c r="J1782" s="154"/>
      <c r="K1782" s="154"/>
      <c r="L1782" s="154"/>
      <c r="M1782" s="154"/>
      <c r="N1782" s="154"/>
      <c r="O1782" s="154"/>
      <c r="P1782" s="154"/>
      <c r="Q1782" s="154"/>
      <c r="R1782" s="154"/>
      <c r="S1782" s="154"/>
      <c r="T1782" s="154"/>
      <c r="U1782" s="154"/>
      <c r="V1782" s="154"/>
      <c r="W1782" s="154"/>
      <c r="X1782" s="154"/>
      <c r="Y1782" s="154"/>
      <c r="Z1782" s="154"/>
      <c r="AA1782" s="154"/>
      <c r="AB1782" s="154"/>
      <c r="AC1782" s="154"/>
      <c r="AD1782" s="154"/>
      <c r="AE1782" s="154"/>
      <c r="AF1782" s="154"/>
      <c r="AG1782" s="154"/>
      <c r="AH1782" s="154"/>
      <c r="AI1782" s="154"/>
      <c r="AJ1782" s="154"/>
      <c r="AK1782" s="154"/>
      <c r="AL1782" s="154"/>
      <c r="AM1782" s="154"/>
      <c r="AN1782" s="154"/>
      <c r="AO1782" s="154"/>
      <c r="AP1782" s="154"/>
      <c r="AQ1782" s="154"/>
      <c r="AR1782" s="154"/>
      <c r="AS1782" s="154"/>
      <c r="AT1782" s="154"/>
      <c r="AU1782" s="154"/>
      <c r="AV1782" s="154"/>
      <c r="AW1782" s="154"/>
      <c r="AX1782" s="154"/>
      <c r="AY1782" s="154"/>
      <c r="AZ1782" s="154"/>
      <c r="BA1782" s="154"/>
      <c r="BB1782" s="154"/>
      <c r="BC1782" s="154"/>
      <c r="BD1782" s="154"/>
      <c r="BE1782" s="154"/>
      <c r="BF1782" s="154"/>
      <c r="BG1782" s="154"/>
      <c r="BH1782" s="154"/>
      <c r="BI1782" s="154"/>
      <c r="BJ1782" s="154"/>
      <c r="BK1782" s="154"/>
      <c r="BL1782" s="154"/>
      <c r="BM1782" s="154"/>
      <c r="BN1782" s="154"/>
      <c r="BO1782" s="154"/>
      <c r="BP1782" s="154"/>
      <c r="BQ1782" s="154"/>
      <c r="BR1782" s="154"/>
      <c r="BS1782" s="154"/>
      <c r="BT1782" s="154"/>
      <c r="BU1782" s="154"/>
      <c r="BV1782" s="154"/>
    </row>
    <row r="1783" spans="1:74" x14ac:dyDescent="0.25">
      <c r="A1783" s="154"/>
      <c r="B1783" s="154"/>
      <c r="C1783" s="154"/>
      <c r="D1783" s="154"/>
      <c r="E1783" s="154"/>
      <c r="F1783" s="154"/>
      <c r="G1783" s="154"/>
      <c r="H1783" s="154"/>
      <c r="I1783" s="154"/>
      <c r="J1783" s="154"/>
      <c r="K1783" s="154"/>
      <c r="L1783" s="154"/>
      <c r="M1783" s="154"/>
      <c r="N1783" s="154"/>
      <c r="O1783" s="154"/>
      <c r="P1783" s="154"/>
      <c r="Q1783" s="154"/>
      <c r="R1783" s="154"/>
      <c r="S1783" s="154"/>
      <c r="T1783" s="154"/>
      <c r="U1783" s="154"/>
      <c r="V1783" s="154"/>
      <c r="W1783" s="154"/>
      <c r="X1783" s="154"/>
      <c r="Y1783" s="154"/>
      <c r="Z1783" s="154"/>
      <c r="AA1783" s="154"/>
      <c r="AB1783" s="154"/>
      <c r="AC1783" s="154"/>
      <c r="AD1783" s="154"/>
      <c r="AE1783" s="154"/>
      <c r="AF1783" s="154"/>
      <c r="AG1783" s="154"/>
      <c r="AH1783" s="154"/>
      <c r="AI1783" s="154"/>
      <c r="AJ1783" s="154"/>
      <c r="AK1783" s="154"/>
      <c r="AL1783" s="154"/>
      <c r="AM1783" s="154"/>
      <c r="AN1783" s="154"/>
      <c r="AO1783" s="154"/>
      <c r="AP1783" s="154"/>
      <c r="AQ1783" s="154"/>
      <c r="AR1783" s="154"/>
      <c r="AS1783" s="154"/>
      <c r="AT1783" s="154"/>
      <c r="AU1783" s="154"/>
      <c r="AV1783" s="154"/>
      <c r="AW1783" s="154"/>
      <c r="AX1783" s="154"/>
      <c r="AY1783" s="154"/>
      <c r="AZ1783" s="154"/>
      <c r="BA1783" s="154"/>
      <c r="BB1783" s="154"/>
      <c r="BC1783" s="154"/>
      <c r="BD1783" s="154"/>
      <c r="BE1783" s="154"/>
      <c r="BF1783" s="154"/>
      <c r="BG1783" s="154"/>
      <c r="BH1783" s="154"/>
      <c r="BI1783" s="154"/>
      <c r="BJ1783" s="154"/>
      <c r="BK1783" s="154"/>
      <c r="BL1783" s="154"/>
      <c r="BM1783" s="154"/>
      <c r="BN1783" s="154"/>
      <c r="BO1783" s="154"/>
      <c r="BP1783" s="154"/>
      <c r="BQ1783" s="154"/>
      <c r="BR1783" s="154"/>
      <c r="BS1783" s="154"/>
      <c r="BT1783" s="154"/>
      <c r="BU1783" s="154"/>
      <c r="BV1783" s="154"/>
    </row>
    <row r="1784" spans="1:74" x14ac:dyDescent="0.25">
      <c r="A1784" s="154"/>
      <c r="B1784" s="154"/>
      <c r="C1784" s="154"/>
      <c r="D1784" s="154"/>
      <c r="E1784" s="154"/>
      <c r="F1784" s="154"/>
      <c r="G1784" s="154"/>
      <c r="H1784" s="154"/>
      <c r="I1784" s="154"/>
      <c r="J1784" s="154"/>
      <c r="K1784" s="154"/>
      <c r="L1784" s="154"/>
      <c r="M1784" s="154"/>
      <c r="N1784" s="154"/>
      <c r="O1784" s="154"/>
      <c r="P1784" s="154"/>
      <c r="Q1784" s="154"/>
      <c r="R1784" s="154"/>
      <c r="S1784" s="154"/>
      <c r="T1784" s="154"/>
      <c r="U1784" s="154"/>
      <c r="V1784" s="154"/>
      <c r="W1784" s="154"/>
      <c r="X1784" s="154"/>
      <c r="Y1784" s="154"/>
      <c r="Z1784" s="154"/>
      <c r="AA1784" s="154"/>
      <c r="AB1784" s="154"/>
      <c r="AC1784" s="154"/>
      <c r="AD1784" s="154"/>
      <c r="AE1784" s="154"/>
      <c r="AF1784" s="154"/>
      <c r="AG1784" s="154"/>
      <c r="AH1784" s="154"/>
      <c r="AI1784" s="154"/>
      <c r="AJ1784" s="154"/>
      <c r="AK1784" s="154"/>
      <c r="AL1784" s="154"/>
      <c r="AM1784" s="154"/>
      <c r="AN1784" s="154"/>
      <c r="AO1784" s="154"/>
      <c r="AP1784" s="154"/>
      <c r="AQ1784" s="154"/>
      <c r="AR1784" s="154"/>
      <c r="AS1784" s="154"/>
      <c r="AT1784" s="154"/>
      <c r="AU1784" s="154"/>
      <c r="AV1784" s="154"/>
      <c r="AW1784" s="154"/>
      <c r="AX1784" s="154"/>
      <c r="AY1784" s="154"/>
      <c r="AZ1784" s="154"/>
      <c r="BA1784" s="154"/>
      <c r="BB1784" s="154"/>
      <c r="BC1784" s="154"/>
      <c r="BD1784" s="154"/>
      <c r="BE1784" s="154"/>
      <c r="BF1784" s="154"/>
      <c r="BG1784" s="154"/>
      <c r="BH1784" s="154"/>
      <c r="BI1784" s="154"/>
      <c r="BJ1784" s="154"/>
      <c r="BK1784" s="154"/>
      <c r="BL1784" s="154"/>
      <c r="BM1784" s="154"/>
      <c r="BN1784" s="154"/>
      <c r="BO1784" s="154"/>
      <c r="BP1784" s="154"/>
      <c r="BQ1784" s="154"/>
      <c r="BR1784" s="154"/>
      <c r="BS1784" s="154"/>
      <c r="BT1784" s="154"/>
      <c r="BU1784" s="154"/>
      <c r="BV1784" s="154"/>
    </row>
    <row r="1785" spans="1:74" x14ac:dyDescent="0.25">
      <c r="A1785" s="154"/>
      <c r="B1785" s="154"/>
      <c r="C1785" s="154"/>
      <c r="D1785" s="154"/>
      <c r="E1785" s="154"/>
      <c r="F1785" s="154"/>
      <c r="G1785" s="154"/>
      <c r="H1785" s="154"/>
      <c r="I1785" s="154"/>
      <c r="J1785" s="154"/>
      <c r="K1785" s="154"/>
      <c r="L1785" s="154"/>
      <c r="M1785" s="154"/>
      <c r="N1785" s="154"/>
      <c r="O1785" s="154"/>
      <c r="P1785" s="154"/>
      <c r="Q1785" s="154"/>
      <c r="R1785" s="154"/>
      <c r="S1785" s="154"/>
      <c r="T1785" s="154"/>
      <c r="U1785" s="154"/>
      <c r="V1785" s="154"/>
      <c r="W1785" s="154"/>
      <c r="X1785" s="154"/>
      <c r="Y1785" s="154"/>
      <c r="Z1785" s="154"/>
      <c r="AA1785" s="154"/>
      <c r="AB1785" s="154"/>
      <c r="AC1785" s="154"/>
      <c r="AD1785" s="154"/>
      <c r="AE1785" s="154"/>
      <c r="AF1785" s="154"/>
      <c r="AG1785" s="154"/>
      <c r="AH1785" s="154"/>
      <c r="AI1785" s="154"/>
      <c r="AJ1785" s="154"/>
      <c r="AK1785" s="154"/>
      <c r="AL1785" s="154"/>
      <c r="AM1785" s="154"/>
      <c r="AN1785" s="154"/>
      <c r="AO1785" s="154"/>
      <c r="AP1785" s="154"/>
      <c r="AQ1785" s="154"/>
      <c r="AR1785" s="154"/>
      <c r="AS1785" s="154"/>
      <c r="AT1785" s="154"/>
      <c r="AU1785" s="154"/>
      <c r="AV1785" s="154"/>
      <c r="AW1785" s="154"/>
      <c r="AX1785" s="154"/>
      <c r="AY1785" s="154"/>
      <c r="AZ1785" s="154"/>
      <c r="BA1785" s="154"/>
      <c r="BB1785" s="154"/>
      <c r="BC1785" s="154"/>
      <c r="BD1785" s="154"/>
      <c r="BE1785" s="154"/>
      <c r="BF1785" s="154"/>
      <c r="BG1785" s="154"/>
      <c r="BH1785" s="154"/>
      <c r="BI1785" s="154"/>
      <c r="BJ1785" s="154"/>
      <c r="BK1785" s="154"/>
      <c r="BL1785" s="154"/>
      <c r="BM1785" s="154"/>
      <c r="BN1785" s="154"/>
      <c r="BO1785" s="154"/>
      <c r="BP1785" s="154"/>
      <c r="BQ1785" s="154"/>
      <c r="BR1785" s="154"/>
      <c r="BS1785" s="154"/>
      <c r="BT1785" s="154"/>
      <c r="BU1785" s="154"/>
      <c r="BV1785" s="154"/>
    </row>
    <row r="1786" spans="1:74" x14ac:dyDescent="0.25">
      <c r="A1786" s="154"/>
      <c r="B1786" s="154"/>
      <c r="C1786" s="154"/>
      <c r="D1786" s="154"/>
      <c r="E1786" s="154"/>
      <c r="F1786" s="154"/>
      <c r="G1786" s="154"/>
      <c r="H1786" s="154"/>
      <c r="I1786" s="154"/>
      <c r="J1786" s="154"/>
      <c r="K1786" s="154"/>
      <c r="L1786" s="154"/>
      <c r="M1786" s="154"/>
      <c r="N1786" s="154"/>
      <c r="O1786" s="154"/>
      <c r="P1786" s="154"/>
      <c r="Q1786" s="154"/>
      <c r="R1786" s="154"/>
      <c r="S1786" s="154"/>
      <c r="T1786" s="154"/>
      <c r="U1786" s="154"/>
      <c r="V1786" s="154"/>
      <c r="W1786" s="154"/>
      <c r="X1786" s="154"/>
      <c r="Y1786" s="154"/>
      <c r="Z1786" s="154"/>
      <c r="AA1786" s="154"/>
      <c r="AB1786" s="154"/>
      <c r="AC1786" s="154"/>
      <c r="AD1786" s="154"/>
      <c r="AE1786" s="154"/>
      <c r="AF1786" s="154"/>
      <c r="AG1786" s="154"/>
      <c r="AH1786" s="154"/>
      <c r="AI1786" s="154"/>
      <c r="AJ1786" s="154"/>
      <c r="AK1786" s="154"/>
      <c r="AL1786" s="154"/>
      <c r="AM1786" s="154"/>
      <c r="AN1786" s="154"/>
      <c r="AO1786" s="154"/>
      <c r="AP1786" s="154"/>
      <c r="AQ1786" s="154"/>
      <c r="AR1786" s="154"/>
      <c r="AS1786" s="154"/>
      <c r="AT1786" s="154"/>
      <c r="AU1786" s="154"/>
      <c r="AV1786" s="154"/>
      <c r="AW1786" s="154"/>
      <c r="AX1786" s="154"/>
      <c r="AY1786" s="154"/>
      <c r="AZ1786" s="154"/>
      <c r="BA1786" s="154"/>
      <c r="BB1786" s="154"/>
      <c r="BC1786" s="154"/>
      <c r="BD1786" s="154"/>
      <c r="BE1786" s="154"/>
      <c r="BF1786" s="154"/>
      <c r="BG1786" s="154"/>
      <c r="BH1786" s="154"/>
      <c r="BI1786" s="154"/>
      <c r="BJ1786" s="154"/>
      <c r="BK1786" s="154"/>
      <c r="BL1786" s="154"/>
      <c r="BM1786" s="154"/>
      <c r="BN1786" s="154"/>
      <c r="BO1786" s="154"/>
      <c r="BP1786" s="154"/>
      <c r="BQ1786" s="154"/>
      <c r="BR1786" s="154"/>
      <c r="BS1786" s="154"/>
      <c r="BT1786" s="154"/>
      <c r="BU1786" s="154"/>
      <c r="BV1786" s="154"/>
    </row>
    <row r="1787" spans="1:74" x14ac:dyDescent="0.25">
      <c r="A1787" s="154"/>
      <c r="B1787" s="154"/>
      <c r="C1787" s="154"/>
      <c r="D1787" s="154"/>
      <c r="E1787" s="154"/>
      <c r="F1787" s="154"/>
      <c r="G1787" s="154"/>
      <c r="H1787" s="154"/>
      <c r="I1787" s="154"/>
      <c r="J1787" s="154"/>
      <c r="K1787" s="154"/>
      <c r="L1787" s="154"/>
      <c r="M1787" s="154"/>
      <c r="N1787" s="154"/>
      <c r="O1787" s="154"/>
      <c r="P1787" s="154"/>
      <c r="Q1787" s="154"/>
      <c r="R1787" s="154"/>
      <c r="S1787" s="154"/>
      <c r="T1787" s="154"/>
      <c r="U1787" s="154"/>
      <c r="V1787" s="154"/>
      <c r="W1787" s="154"/>
      <c r="X1787" s="154"/>
      <c r="Y1787" s="154"/>
      <c r="Z1787" s="154"/>
      <c r="AA1787" s="154"/>
      <c r="AB1787" s="154"/>
      <c r="AC1787" s="154"/>
      <c r="AD1787" s="154"/>
      <c r="AE1787" s="154"/>
      <c r="AF1787" s="154"/>
      <c r="AG1787" s="154"/>
      <c r="AH1787" s="154"/>
      <c r="AI1787" s="154"/>
      <c r="AJ1787" s="154"/>
      <c r="AK1787" s="154"/>
      <c r="AL1787" s="154"/>
      <c r="AM1787" s="154"/>
      <c r="AN1787" s="154"/>
      <c r="AO1787" s="154"/>
      <c r="AP1787" s="154"/>
      <c r="AQ1787" s="154"/>
      <c r="AR1787" s="154"/>
      <c r="AS1787" s="154"/>
      <c r="AT1787" s="154"/>
      <c r="AU1787" s="154"/>
      <c r="AV1787" s="154"/>
      <c r="AW1787" s="154"/>
      <c r="AX1787" s="154"/>
      <c r="AY1787" s="154"/>
      <c r="AZ1787" s="154"/>
      <c r="BA1787" s="154"/>
      <c r="BB1787" s="154"/>
      <c r="BC1787" s="154"/>
      <c r="BD1787" s="154"/>
      <c r="BE1787" s="154"/>
      <c r="BF1787" s="154"/>
      <c r="BG1787" s="154"/>
      <c r="BH1787" s="154"/>
      <c r="BI1787" s="154"/>
      <c r="BJ1787" s="154"/>
      <c r="BK1787" s="154"/>
      <c r="BL1787" s="154"/>
      <c r="BM1787" s="154"/>
      <c r="BN1787" s="154"/>
      <c r="BO1787" s="154"/>
      <c r="BP1787" s="154"/>
      <c r="BQ1787" s="154"/>
      <c r="BR1787" s="154"/>
      <c r="BS1787" s="154"/>
      <c r="BT1787" s="154"/>
      <c r="BU1787" s="154"/>
      <c r="BV1787" s="154"/>
    </row>
    <row r="1788" spans="1:74" x14ac:dyDescent="0.25">
      <c r="A1788" s="154"/>
      <c r="B1788" s="154"/>
      <c r="C1788" s="154"/>
      <c r="D1788" s="154"/>
      <c r="E1788" s="154"/>
      <c r="F1788" s="154"/>
      <c r="G1788" s="154"/>
      <c r="H1788" s="154"/>
      <c r="I1788" s="154"/>
      <c r="J1788" s="154"/>
      <c r="K1788" s="154"/>
      <c r="L1788" s="154"/>
      <c r="M1788" s="154"/>
      <c r="N1788" s="154"/>
      <c r="O1788" s="154"/>
      <c r="P1788" s="154"/>
      <c r="Q1788" s="154"/>
      <c r="R1788" s="154"/>
      <c r="S1788" s="154"/>
      <c r="T1788" s="154"/>
      <c r="U1788" s="154"/>
      <c r="V1788" s="154"/>
      <c r="W1788" s="154"/>
      <c r="X1788" s="154"/>
      <c r="Y1788" s="154"/>
      <c r="Z1788" s="154"/>
      <c r="AA1788" s="154"/>
      <c r="AB1788" s="154"/>
      <c r="AC1788" s="154"/>
      <c r="AD1788" s="154"/>
      <c r="AE1788" s="154"/>
      <c r="AF1788" s="154"/>
      <c r="AG1788" s="154"/>
      <c r="AH1788" s="154"/>
      <c r="AI1788" s="154"/>
      <c r="AJ1788" s="154"/>
      <c r="AK1788" s="154"/>
      <c r="AL1788" s="154"/>
      <c r="AM1788" s="154"/>
      <c r="AN1788" s="154"/>
      <c r="AO1788" s="154"/>
      <c r="AP1788" s="154"/>
      <c r="AQ1788" s="154"/>
      <c r="AR1788" s="154"/>
      <c r="AS1788" s="154"/>
      <c r="AT1788" s="154"/>
      <c r="AU1788" s="154"/>
      <c r="AV1788" s="154"/>
      <c r="AW1788" s="154"/>
      <c r="AX1788" s="154"/>
      <c r="AY1788" s="154"/>
      <c r="AZ1788" s="154"/>
      <c r="BA1788" s="154"/>
      <c r="BB1788" s="154"/>
      <c r="BC1788" s="154"/>
      <c r="BD1788" s="154"/>
      <c r="BE1788" s="154"/>
      <c r="BF1788" s="154"/>
      <c r="BG1788" s="154"/>
      <c r="BH1788" s="154"/>
      <c r="BI1788" s="154"/>
      <c r="BJ1788" s="154"/>
      <c r="BK1788" s="154"/>
      <c r="BL1788" s="154"/>
      <c r="BM1788" s="154"/>
      <c r="BN1788" s="154"/>
      <c r="BO1788" s="154"/>
      <c r="BP1788" s="154"/>
      <c r="BQ1788" s="154"/>
      <c r="BR1788" s="154"/>
      <c r="BS1788" s="154"/>
      <c r="BT1788" s="154"/>
      <c r="BU1788" s="154"/>
      <c r="BV1788" s="154"/>
    </row>
    <row r="1789" spans="1:74" x14ac:dyDescent="0.25">
      <c r="A1789" s="154"/>
      <c r="B1789" s="154"/>
      <c r="C1789" s="154"/>
      <c r="D1789" s="154"/>
      <c r="E1789" s="154"/>
      <c r="F1789" s="154"/>
      <c r="G1789" s="154"/>
      <c r="H1789" s="154"/>
      <c r="I1789" s="154"/>
      <c r="J1789" s="154"/>
      <c r="K1789" s="154"/>
      <c r="L1789" s="154"/>
      <c r="M1789" s="154"/>
      <c r="N1789" s="154"/>
      <c r="O1789" s="154"/>
      <c r="P1789" s="154"/>
      <c r="Q1789" s="154"/>
      <c r="R1789" s="154"/>
      <c r="S1789" s="154"/>
      <c r="T1789" s="154"/>
      <c r="U1789" s="154"/>
      <c r="V1789" s="154"/>
      <c r="W1789" s="154"/>
      <c r="X1789" s="154"/>
      <c r="Y1789" s="154"/>
      <c r="Z1789" s="154"/>
      <c r="AA1789" s="154"/>
      <c r="AB1789" s="154"/>
      <c r="AC1789" s="154"/>
      <c r="AD1789" s="154"/>
      <c r="AE1789" s="154"/>
      <c r="AF1789" s="154"/>
      <c r="AG1789" s="154"/>
      <c r="AH1789" s="154"/>
      <c r="AI1789" s="154"/>
      <c r="AJ1789" s="154"/>
      <c r="AK1789" s="154"/>
      <c r="AL1789" s="154"/>
      <c r="AM1789" s="154"/>
      <c r="AN1789" s="154"/>
      <c r="AO1789" s="154"/>
      <c r="AP1789" s="154"/>
      <c r="AQ1789" s="154"/>
      <c r="AR1789" s="154"/>
      <c r="AS1789" s="154"/>
      <c r="AT1789" s="154"/>
      <c r="AU1789" s="154"/>
      <c r="AV1789" s="154"/>
      <c r="AW1789" s="154"/>
      <c r="AX1789" s="154"/>
      <c r="AY1789" s="154"/>
      <c r="AZ1789" s="154"/>
      <c r="BA1789" s="154"/>
      <c r="BB1789" s="154"/>
      <c r="BC1789" s="154"/>
      <c r="BD1789" s="154"/>
      <c r="BE1789" s="154"/>
      <c r="BF1789" s="154"/>
      <c r="BG1789" s="154"/>
      <c r="BH1789" s="154"/>
      <c r="BI1789" s="154"/>
      <c r="BJ1789" s="154"/>
      <c r="BK1789" s="154"/>
      <c r="BL1789" s="154"/>
      <c r="BM1789" s="154"/>
      <c r="BN1789" s="154"/>
      <c r="BO1789" s="154"/>
      <c r="BP1789" s="154"/>
      <c r="BQ1789" s="154"/>
      <c r="BR1789" s="154"/>
      <c r="BS1789" s="154"/>
      <c r="BT1789" s="154"/>
      <c r="BU1789" s="154"/>
      <c r="BV1789" s="154"/>
    </row>
    <row r="1790" spans="1:74" x14ac:dyDescent="0.25">
      <c r="A1790" s="154"/>
      <c r="B1790" s="154"/>
      <c r="C1790" s="154"/>
      <c r="D1790" s="154"/>
      <c r="E1790" s="154"/>
      <c r="F1790" s="154"/>
      <c r="G1790" s="154"/>
      <c r="H1790" s="154"/>
      <c r="I1790" s="154"/>
      <c r="J1790" s="154"/>
      <c r="K1790" s="154"/>
      <c r="L1790" s="154"/>
      <c r="M1790" s="154"/>
      <c r="N1790" s="154"/>
      <c r="O1790" s="154"/>
      <c r="P1790" s="154"/>
      <c r="Q1790" s="154"/>
      <c r="R1790" s="154"/>
      <c r="S1790" s="154"/>
      <c r="T1790" s="154"/>
      <c r="U1790" s="154"/>
      <c r="V1790" s="154"/>
      <c r="W1790" s="154"/>
      <c r="X1790" s="154"/>
      <c r="Y1790" s="154"/>
      <c r="Z1790" s="154"/>
      <c r="AA1790" s="154"/>
      <c r="AB1790" s="154"/>
      <c r="AC1790" s="154"/>
      <c r="AD1790" s="154"/>
      <c r="AE1790" s="154"/>
      <c r="AF1790" s="154"/>
      <c r="AG1790" s="154"/>
      <c r="AH1790" s="154"/>
      <c r="AI1790" s="154"/>
      <c r="AJ1790" s="154"/>
      <c r="AK1790" s="154"/>
      <c r="AL1790" s="154"/>
      <c r="AM1790" s="154"/>
      <c r="AN1790" s="154"/>
      <c r="AO1790" s="154"/>
      <c r="AP1790" s="154"/>
      <c r="AQ1790" s="154"/>
      <c r="AR1790" s="154"/>
      <c r="AS1790" s="154"/>
      <c r="AT1790" s="154"/>
      <c r="AU1790" s="154"/>
      <c r="AV1790" s="154"/>
      <c r="AW1790" s="154"/>
      <c r="AX1790" s="154"/>
      <c r="AY1790" s="154"/>
      <c r="AZ1790" s="154"/>
      <c r="BA1790" s="154"/>
      <c r="BB1790" s="154"/>
      <c r="BC1790" s="154"/>
      <c r="BD1790" s="154"/>
      <c r="BE1790" s="154"/>
      <c r="BF1790" s="154"/>
      <c r="BG1790" s="154"/>
      <c r="BH1790" s="154"/>
      <c r="BI1790" s="154"/>
      <c r="BJ1790" s="154"/>
      <c r="BK1790" s="154"/>
      <c r="BL1790" s="154"/>
      <c r="BM1790" s="154"/>
      <c r="BN1790" s="154"/>
      <c r="BO1790" s="154"/>
      <c r="BP1790" s="154"/>
      <c r="BQ1790" s="154"/>
      <c r="BR1790" s="154"/>
      <c r="BS1790" s="154"/>
      <c r="BT1790" s="154"/>
      <c r="BU1790" s="154"/>
      <c r="BV1790" s="154"/>
    </row>
    <row r="1791" spans="1:74" x14ac:dyDescent="0.25">
      <c r="A1791" s="154"/>
      <c r="B1791" s="154"/>
      <c r="C1791" s="154"/>
      <c r="D1791" s="154"/>
      <c r="E1791" s="154"/>
      <c r="F1791" s="154"/>
      <c r="G1791" s="154"/>
      <c r="H1791" s="154"/>
      <c r="I1791" s="154"/>
      <c r="J1791" s="154"/>
      <c r="K1791" s="154"/>
      <c r="L1791" s="154"/>
      <c r="M1791" s="154"/>
      <c r="N1791" s="154"/>
      <c r="O1791" s="154"/>
      <c r="P1791" s="154"/>
      <c r="Q1791" s="154"/>
      <c r="R1791" s="154"/>
      <c r="S1791" s="154"/>
      <c r="T1791" s="154"/>
      <c r="U1791" s="154"/>
      <c r="V1791" s="154"/>
      <c r="W1791" s="154"/>
      <c r="X1791" s="154"/>
      <c r="Y1791" s="154"/>
      <c r="Z1791" s="154"/>
      <c r="AA1791" s="154"/>
      <c r="AB1791" s="154"/>
      <c r="AC1791" s="154"/>
      <c r="AD1791" s="154"/>
      <c r="AE1791" s="154"/>
      <c r="AF1791" s="154"/>
      <c r="AG1791" s="154"/>
      <c r="AH1791" s="154"/>
      <c r="AI1791" s="154"/>
      <c r="AJ1791" s="154"/>
      <c r="AK1791" s="154"/>
      <c r="AL1791" s="154"/>
      <c r="AM1791" s="154"/>
      <c r="AN1791" s="154"/>
      <c r="AO1791" s="154"/>
      <c r="AP1791" s="154"/>
      <c r="AQ1791" s="154"/>
      <c r="AR1791" s="154"/>
      <c r="AS1791" s="154"/>
      <c r="AT1791" s="154"/>
      <c r="AU1791" s="154"/>
      <c r="AV1791" s="154"/>
      <c r="AW1791" s="154"/>
      <c r="AX1791" s="154"/>
      <c r="AY1791" s="154"/>
      <c r="AZ1791" s="154"/>
      <c r="BA1791" s="154"/>
      <c r="BB1791" s="154"/>
      <c r="BC1791" s="154"/>
      <c r="BD1791" s="154"/>
      <c r="BE1791" s="154"/>
      <c r="BF1791" s="154"/>
      <c r="BG1791" s="154"/>
      <c r="BH1791" s="154"/>
      <c r="BI1791" s="154"/>
      <c r="BJ1791" s="154"/>
      <c r="BK1791" s="154"/>
      <c r="BL1791" s="154"/>
      <c r="BM1791" s="154"/>
      <c r="BN1791" s="154"/>
      <c r="BO1791" s="154"/>
      <c r="BP1791" s="154"/>
      <c r="BQ1791" s="154"/>
      <c r="BR1791" s="154"/>
      <c r="BS1791" s="154"/>
      <c r="BT1791" s="154"/>
      <c r="BU1791" s="154"/>
      <c r="BV1791" s="154"/>
    </row>
    <row r="1792" spans="1:74" x14ac:dyDescent="0.25">
      <c r="A1792" s="154"/>
      <c r="B1792" s="154"/>
      <c r="C1792" s="154"/>
      <c r="D1792" s="154"/>
      <c r="E1792" s="154"/>
      <c r="F1792" s="154"/>
      <c r="G1792" s="154"/>
      <c r="H1792" s="154"/>
      <c r="I1792" s="154"/>
      <c r="J1792" s="154"/>
      <c r="K1792" s="154"/>
      <c r="L1792" s="154"/>
      <c r="M1792" s="154"/>
      <c r="N1792" s="154"/>
      <c r="O1792" s="154"/>
      <c r="P1792" s="154"/>
      <c r="Q1792" s="154"/>
      <c r="R1792" s="154"/>
      <c r="S1792" s="154"/>
      <c r="T1792" s="154"/>
      <c r="U1792" s="154"/>
      <c r="V1792" s="154"/>
      <c r="W1792" s="154"/>
      <c r="X1792" s="154"/>
      <c r="Y1792" s="154"/>
      <c r="Z1792" s="154"/>
      <c r="AA1792" s="154"/>
      <c r="AB1792" s="154"/>
      <c r="AC1792" s="154"/>
      <c r="AD1792" s="154"/>
      <c r="AE1792" s="154"/>
      <c r="AF1792" s="154"/>
      <c r="AG1792" s="154"/>
      <c r="AH1792" s="154"/>
      <c r="AI1792" s="154"/>
      <c r="AJ1792" s="154"/>
      <c r="AK1792" s="154"/>
      <c r="AL1792" s="154"/>
      <c r="AM1792" s="154"/>
      <c r="AN1792" s="154"/>
      <c r="AO1792" s="154"/>
      <c r="AP1792" s="154"/>
      <c r="AQ1792" s="154"/>
      <c r="AR1792" s="154"/>
      <c r="AS1792" s="154"/>
      <c r="AT1792" s="154"/>
      <c r="AU1792" s="154"/>
      <c r="AV1792" s="154"/>
      <c r="AW1792" s="154"/>
      <c r="AX1792" s="154"/>
      <c r="AY1792" s="154"/>
      <c r="AZ1792" s="154"/>
      <c r="BA1792" s="154"/>
      <c r="BB1792" s="154"/>
      <c r="BC1792" s="154"/>
      <c r="BD1792" s="154"/>
      <c r="BE1792" s="154"/>
      <c r="BF1792" s="154"/>
      <c r="BG1792" s="154"/>
      <c r="BH1792" s="154"/>
      <c r="BI1792" s="154"/>
      <c r="BJ1792" s="154"/>
      <c r="BK1792" s="154"/>
      <c r="BL1792" s="154"/>
      <c r="BM1792" s="154"/>
      <c r="BN1792" s="154"/>
      <c r="BO1792" s="154"/>
      <c r="BP1792" s="154"/>
      <c r="BQ1792" s="154"/>
      <c r="BR1792" s="154"/>
      <c r="BS1792" s="154"/>
      <c r="BT1792" s="154"/>
      <c r="BU1792" s="154"/>
      <c r="BV1792" s="154"/>
    </row>
    <row r="1793" spans="1:74" x14ac:dyDescent="0.25">
      <c r="A1793" s="154"/>
      <c r="B1793" s="154"/>
      <c r="C1793" s="154"/>
      <c r="D1793" s="154"/>
      <c r="E1793" s="154"/>
      <c r="F1793" s="154"/>
      <c r="G1793" s="154"/>
      <c r="H1793" s="154"/>
      <c r="I1793" s="154"/>
      <c r="J1793" s="154"/>
      <c r="K1793" s="154"/>
      <c r="L1793" s="154"/>
      <c r="M1793" s="154"/>
      <c r="N1793" s="154"/>
      <c r="O1793" s="154"/>
      <c r="P1793" s="154"/>
      <c r="Q1793" s="154"/>
      <c r="R1793" s="154"/>
      <c r="S1793" s="154"/>
      <c r="T1793" s="154"/>
      <c r="U1793" s="154"/>
      <c r="V1793" s="154"/>
      <c r="W1793" s="154"/>
      <c r="X1793" s="154"/>
      <c r="Y1793" s="154"/>
      <c r="Z1793" s="154"/>
      <c r="AA1793" s="154"/>
      <c r="AB1793" s="154"/>
      <c r="AC1793" s="154"/>
      <c r="AD1793" s="154"/>
      <c r="AE1793" s="154"/>
      <c r="AF1793" s="154"/>
      <c r="AG1793" s="154"/>
      <c r="AH1793" s="154"/>
      <c r="AI1793" s="154"/>
      <c r="AJ1793" s="154"/>
      <c r="AK1793" s="154"/>
      <c r="AL1793" s="154"/>
      <c r="AM1793" s="154"/>
      <c r="AN1793" s="154"/>
      <c r="AO1793" s="154"/>
      <c r="AP1793" s="154"/>
      <c r="AQ1793" s="154"/>
      <c r="AR1793" s="154"/>
      <c r="AS1793" s="154"/>
      <c r="AT1793" s="154"/>
      <c r="AU1793" s="154"/>
      <c r="AV1793" s="154"/>
      <c r="AW1793" s="154"/>
      <c r="AX1793" s="154"/>
      <c r="AY1793" s="154"/>
      <c r="AZ1793" s="154"/>
      <c r="BA1793" s="154"/>
      <c r="BB1793" s="154"/>
      <c r="BC1793" s="154"/>
      <c r="BD1793" s="154"/>
      <c r="BE1793" s="154"/>
      <c r="BF1793" s="154"/>
      <c r="BG1793" s="154"/>
      <c r="BH1793" s="154"/>
      <c r="BI1793" s="154"/>
      <c r="BJ1793" s="154"/>
      <c r="BK1793" s="154"/>
      <c r="BL1793" s="154"/>
      <c r="BM1793" s="154"/>
      <c r="BN1793" s="154"/>
      <c r="BO1793" s="154"/>
      <c r="BP1793" s="154"/>
      <c r="BQ1793" s="154"/>
      <c r="BR1793" s="154"/>
      <c r="BS1793" s="154"/>
      <c r="BT1793" s="154"/>
      <c r="BU1793" s="154"/>
      <c r="BV1793" s="154"/>
    </row>
    <row r="1794" spans="1:74" x14ac:dyDescent="0.25">
      <c r="A1794" s="154"/>
      <c r="B1794" s="154"/>
      <c r="C1794" s="154"/>
      <c r="D1794" s="154"/>
      <c r="E1794" s="154"/>
      <c r="F1794" s="154"/>
      <c r="G1794" s="154"/>
      <c r="H1794" s="154"/>
      <c r="I1794" s="154"/>
      <c r="J1794" s="154"/>
      <c r="K1794" s="154"/>
      <c r="L1794" s="154"/>
      <c r="M1794" s="154"/>
      <c r="N1794" s="154"/>
      <c r="O1794" s="154"/>
      <c r="P1794" s="154"/>
      <c r="Q1794" s="154"/>
      <c r="R1794" s="154"/>
      <c r="S1794" s="154"/>
      <c r="T1794" s="154"/>
      <c r="U1794" s="154"/>
      <c r="V1794" s="154"/>
      <c r="W1794" s="154"/>
      <c r="X1794" s="154"/>
      <c r="Y1794" s="154"/>
      <c r="Z1794" s="154"/>
      <c r="AA1794" s="154"/>
      <c r="AB1794" s="154"/>
      <c r="AC1794" s="154"/>
      <c r="AD1794" s="154"/>
      <c r="AE1794" s="154"/>
      <c r="AF1794" s="154"/>
      <c r="AG1794" s="154"/>
      <c r="AH1794" s="154"/>
      <c r="AI1794" s="154"/>
      <c r="AJ1794" s="154"/>
      <c r="AK1794" s="154"/>
      <c r="AL1794" s="154"/>
      <c r="AM1794" s="154"/>
      <c r="AN1794" s="154"/>
      <c r="AO1794" s="154"/>
      <c r="AP1794" s="154"/>
      <c r="AQ1794" s="154"/>
      <c r="AR1794" s="154"/>
      <c r="AS1794" s="154"/>
      <c r="AT1794" s="154"/>
      <c r="AU1794" s="154"/>
      <c r="AV1794" s="154"/>
      <c r="AW1794" s="154"/>
      <c r="AX1794" s="154"/>
      <c r="AY1794" s="154"/>
      <c r="AZ1794" s="154"/>
      <c r="BA1794" s="154"/>
      <c r="BB1794" s="154"/>
      <c r="BC1794" s="154"/>
      <c r="BD1794" s="154"/>
      <c r="BE1794" s="154"/>
      <c r="BF1794" s="154"/>
      <c r="BG1794" s="154"/>
      <c r="BH1794" s="154"/>
      <c r="BI1794" s="154"/>
      <c r="BJ1794" s="154"/>
      <c r="BK1794" s="154"/>
      <c r="BL1794" s="154"/>
      <c r="BM1794" s="154"/>
      <c r="BN1794" s="154"/>
      <c r="BO1794" s="154"/>
      <c r="BP1794" s="154"/>
      <c r="BQ1794" s="154"/>
      <c r="BR1794" s="154"/>
      <c r="BS1794" s="154"/>
      <c r="BT1794" s="154"/>
      <c r="BU1794" s="154"/>
      <c r="BV1794" s="154"/>
    </row>
    <row r="1795" spans="1:74" x14ac:dyDescent="0.25">
      <c r="A1795" s="154"/>
      <c r="B1795" s="154"/>
      <c r="C1795" s="154"/>
      <c r="D1795" s="154"/>
      <c r="E1795" s="154"/>
      <c r="F1795" s="154"/>
      <c r="G1795" s="154"/>
      <c r="H1795" s="154"/>
      <c r="I1795" s="154"/>
      <c r="J1795" s="154"/>
      <c r="K1795" s="154"/>
      <c r="L1795" s="154"/>
      <c r="M1795" s="154"/>
      <c r="N1795" s="154"/>
      <c r="O1795" s="154"/>
      <c r="P1795" s="154"/>
      <c r="Q1795" s="154"/>
      <c r="R1795" s="154"/>
      <c r="S1795" s="154"/>
      <c r="T1795" s="154"/>
      <c r="U1795" s="154"/>
      <c r="V1795" s="154"/>
      <c r="W1795" s="154"/>
      <c r="X1795" s="154"/>
      <c r="Y1795" s="154"/>
      <c r="Z1795" s="154"/>
      <c r="AA1795" s="154"/>
      <c r="AB1795" s="154"/>
      <c r="AC1795" s="154"/>
      <c r="AD1795" s="154"/>
      <c r="AE1795" s="154"/>
      <c r="AF1795" s="154"/>
      <c r="AG1795" s="154"/>
      <c r="AH1795" s="154"/>
      <c r="AI1795" s="154"/>
      <c r="AJ1795" s="154"/>
      <c r="AK1795" s="154"/>
      <c r="AL1795" s="154"/>
      <c r="AM1795" s="154"/>
      <c r="AN1795" s="154"/>
      <c r="AO1795" s="154"/>
      <c r="AP1795" s="154"/>
      <c r="AQ1795" s="154"/>
      <c r="AR1795" s="154"/>
      <c r="AS1795" s="154"/>
      <c r="AT1795" s="154"/>
      <c r="AU1795" s="154"/>
      <c r="AV1795" s="154"/>
      <c r="AW1795" s="154"/>
      <c r="AX1795" s="154"/>
      <c r="AY1795" s="154"/>
      <c r="AZ1795" s="154"/>
      <c r="BA1795" s="154"/>
      <c r="BB1795" s="154"/>
      <c r="BC1795" s="154"/>
      <c r="BD1795" s="154"/>
      <c r="BE1795" s="154"/>
      <c r="BF1795" s="154"/>
      <c r="BG1795" s="154"/>
      <c r="BH1795" s="154"/>
      <c r="BI1795" s="154"/>
      <c r="BJ1795" s="154"/>
      <c r="BK1795" s="154"/>
      <c r="BL1795" s="154"/>
      <c r="BM1795" s="154"/>
      <c r="BN1795" s="154"/>
      <c r="BO1795" s="154"/>
      <c r="BP1795" s="154"/>
      <c r="BQ1795" s="154"/>
      <c r="BR1795" s="154"/>
      <c r="BS1795" s="154"/>
      <c r="BT1795" s="154"/>
      <c r="BU1795" s="154"/>
      <c r="BV1795" s="154"/>
    </row>
    <row r="1796" spans="1:74" x14ac:dyDescent="0.25">
      <c r="A1796" s="154"/>
      <c r="B1796" s="154"/>
      <c r="C1796" s="154"/>
      <c r="D1796" s="154"/>
      <c r="E1796" s="154"/>
      <c r="F1796" s="154"/>
      <c r="G1796" s="154"/>
      <c r="H1796" s="154"/>
      <c r="I1796" s="154"/>
      <c r="J1796" s="154"/>
      <c r="K1796" s="154"/>
      <c r="L1796" s="154"/>
      <c r="M1796" s="154"/>
      <c r="N1796" s="154"/>
      <c r="O1796" s="154"/>
      <c r="P1796" s="154"/>
      <c r="Q1796" s="154"/>
      <c r="R1796" s="154"/>
      <c r="S1796" s="154"/>
      <c r="T1796" s="154"/>
      <c r="U1796" s="154"/>
      <c r="V1796" s="154"/>
      <c r="W1796" s="154"/>
      <c r="X1796" s="154"/>
      <c r="Y1796" s="154"/>
      <c r="Z1796" s="154"/>
      <c r="AA1796" s="154"/>
      <c r="AB1796" s="154"/>
      <c r="AC1796" s="154"/>
      <c r="AD1796" s="154"/>
      <c r="AE1796" s="154"/>
      <c r="AF1796" s="154"/>
      <c r="AG1796" s="154"/>
      <c r="AH1796" s="154"/>
      <c r="AI1796" s="154"/>
      <c r="AJ1796" s="154"/>
      <c r="AK1796" s="154"/>
      <c r="AL1796" s="154"/>
      <c r="AM1796" s="154"/>
      <c r="AN1796" s="154"/>
      <c r="AO1796" s="154"/>
      <c r="AP1796" s="154"/>
      <c r="AQ1796" s="154"/>
      <c r="AR1796" s="154"/>
      <c r="AS1796" s="154"/>
      <c r="AT1796" s="154"/>
      <c r="AU1796" s="154"/>
      <c r="AV1796" s="154"/>
      <c r="AW1796" s="154"/>
      <c r="AX1796" s="154"/>
      <c r="AY1796" s="154"/>
      <c r="AZ1796" s="154"/>
      <c r="BA1796" s="154"/>
      <c r="BB1796" s="154"/>
      <c r="BC1796" s="154"/>
      <c r="BD1796" s="154"/>
      <c r="BE1796" s="154"/>
      <c r="BF1796" s="154"/>
      <c r="BG1796" s="154"/>
      <c r="BH1796" s="154"/>
      <c r="BI1796" s="154"/>
      <c r="BJ1796" s="154"/>
      <c r="BK1796" s="154"/>
      <c r="BL1796" s="154"/>
      <c r="BM1796" s="154"/>
      <c r="BN1796" s="154"/>
      <c r="BO1796" s="154"/>
      <c r="BP1796" s="154"/>
      <c r="BQ1796" s="154"/>
      <c r="BR1796" s="154"/>
      <c r="BS1796" s="154"/>
      <c r="BT1796" s="154"/>
      <c r="BU1796" s="154"/>
      <c r="BV1796" s="154"/>
    </row>
    <row r="1797" spans="1:74" x14ac:dyDescent="0.25">
      <c r="A1797" s="154"/>
      <c r="B1797" s="154"/>
      <c r="C1797" s="154"/>
      <c r="D1797" s="154"/>
      <c r="E1797" s="154"/>
      <c r="F1797" s="154"/>
      <c r="G1797" s="154"/>
      <c r="H1797" s="154"/>
      <c r="I1797" s="154"/>
      <c r="J1797" s="154"/>
      <c r="K1797" s="154"/>
      <c r="L1797" s="154"/>
      <c r="M1797" s="154"/>
      <c r="N1797" s="154"/>
      <c r="O1797" s="154"/>
      <c r="P1797" s="154"/>
      <c r="Q1797" s="154"/>
      <c r="R1797" s="154"/>
      <c r="S1797" s="154"/>
      <c r="T1797" s="154"/>
      <c r="U1797" s="154"/>
      <c r="V1797" s="154"/>
      <c r="W1797" s="154"/>
      <c r="X1797" s="154"/>
      <c r="Y1797" s="154"/>
      <c r="Z1797" s="154"/>
      <c r="AA1797" s="154"/>
      <c r="AB1797" s="154"/>
      <c r="AC1797" s="154"/>
      <c r="AD1797" s="154"/>
      <c r="AE1797" s="154"/>
      <c r="AF1797" s="154"/>
      <c r="AG1797" s="154"/>
      <c r="AH1797" s="154"/>
      <c r="AI1797" s="154"/>
      <c r="AJ1797" s="154"/>
      <c r="AK1797" s="154"/>
      <c r="AL1797" s="154"/>
      <c r="AM1797" s="154"/>
      <c r="AN1797" s="154"/>
      <c r="AO1797" s="154"/>
      <c r="AP1797" s="154"/>
      <c r="AQ1797" s="154"/>
      <c r="AR1797" s="154"/>
      <c r="AS1797" s="154"/>
      <c r="AT1797" s="154"/>
      <c r="AU1797" s="154"/>
      <c r="AV1797" s="154"/>
      <c r="AW1797" s="154"/>
      <c r="AX1797" s="154"/>
      <c r="AY1797" s="154"/>
      <c r="AZ1797" s="154"/>
      <c r="BA1797" s="154"/>
      <c r="BB1797" s="154"/>
      <c r="BC1797" s="154"/>
      <c r="BD1797" s="154"/>
      <c r="BE1797" s="154"/>
      <c r="BF1797" s="154"/>
      <c r="BG1797" s="154"/>
      <c r="BH1797" s="154"/>
      <c r="BI1797" s="154"/>
      <c r="BJ1797" s="154"/>
      <c r="BK1797" s="154"/>
      <c r="BL1797" s="154"/>
      <c r="BM1797" s="154"/>
      <c r="BN1797" s="154"/>
      <c r="BO1797" s="154"/>
      <c r="BP1797" s="154"/>
      <c r="BQ1797" s="154"/>
      <c r="BR1797" s="154"/>
      <c r="BS1797" s="154"/>
      <c r="BT1797" s="154"/>
      <c r="BU1797" s="154"/>
      <c r="BV1797" s="154"/>
    </row>
    <row r="1798" spans="1:74" x14ac:dyDescent="0.25">
      <c r="A1798" s="154"/>
      <c r="B1798" s="154"/>
      <c r="C1798" s="154"/>
      <c r="D1798" s="154"/>
      <c r="E1798" s="154"/>
      <c r="F1798" s="154"/>
      <c r="G1798" s="154"/>
      <c r="H1798" s="154"/>
      <c r="I1798" s="154"/>
      <c r="J1798" s="154"/>
      <c r="K1798" s="154"/>
      <c r="L1798" s="154"/>
      <c r="M1798" s="154"/>
      <c r="N1798" s="154"/>
      <c r="O1798" s="154"/>
      <c r="P1798" s="154"/>
      <c r="Q1798" s="154"/>
      <c r="R1798" s="154"/>
      <c r="S1798" s="154"/>
      <c r="T1798" s="154"/>
      <c r="U1798" s="154"/>
      <c r="V1798" s="154"/>
      <c r="W1798" s="154"/>
      <c r="X1798" s="154"/>
      <c r="Y1798" s="154"/>
      <c r="Z1798" s="154"/>
      <c r="AA1798" s="154"/>
      <c r="AB1798" s="154"/>
      <c r="AC1798" s="154"/>
      <c r="AD1798" s="154"/>
      <c r="AE1798" s="154"/>
      <c r="AF1798" s="154"/>
      <c r="AG1798" s="154"/>
      <c r="AH1798" s="154"/>
      <c r="AI1798" s="154"/>
      <c r="AJ1798" s="154"/>
      <c r="AK1798" s="154"/>
      <c r="AL1798" s="154"/>
      <c r="AM1798" s="154"/>
      <c r="AN1798" s="154"/>
      <c r="AO1798" s="154"/>
      <c r="AP1798" s="154"/>
      <c r="AQ1798" s="154"/>
      <c r="AR1798" s="154"/>
      <c r="AS1798" s="154"/>
      <c r="AT1798" s="154"/>
      <c r="AU1798" s="154"/>
      <c r="AV1798" s="154"/>
      <c r="AW1798" s="154"/>
      <c r="AX1798" s="154"/>
      <c r="AY1798" s="154"/>
      <c r="AZ1798" s="154"/>
      <c r="BA1798" s="154"/>
      <c r="BB1798" s="154"/>
      <c r="BC1798" s="154"/>
      <c r="BD1798" s="154"/>
      <c r="BE1798" s="154"/>
      <c r="BF1798" s="154"/>
      <c r="BG1798" s="154"/>
      <c r="BH1798" s="154"/>
      <c r="BI1798" s="154"/>
      <c r="BJ1798" s="154"/>
      <c r="BK1798" s="154"/>
      <c r="BL1798" s="154"/>
      <c r="BM1798" s="154"/>
      <c r="BN1798" s="154"/>
      <c r="BO1798" s="154"/>
      <c r="BP1798" s="154"/>
      <c r="BQ1798" s="154"/>
      <c r="BR1798" s="154"/>
      <c r="BS1798" s="154"/>
      <c r="BT1798" s="154"/>
      <c r="BU1798" s="154"/>
      <c r="BV1798" s="154"/>
    </row>
    <row r="1799" spans="1:74" x14ac:dyDescent="0.25">
      <c r="A1799" s="154"/>
      <c r="B1799" s="154"/>
      <c r="C1799" s="154"/>
      <c r="D1799" s="154"/>
      <c r="E1799" s="154"/>
      <c r="F1799" s="154"/>
      <c r="G1799" s="154"/>
      <c r="H1799" s="154"/>
      <c r="I1799" s="154"/>
      <c r="J1799" s="154"/>
      <c r="K1799" s="154"/>
      <c r="L1799" s="154"/>
      <c r="M1799" s="154"/>
      <c r="N1799" s="154"/>
      <c r="O1799" s="154"/>
      <c r="P1799" s="154"/>
      <c r="Q1799" s="154"/>
      <c r="R1799" s="154"/>
      <c r="S1799" s="154"/>
      <c r="T1799" s="154"/>
      <c r="U1799" s="154"/>
      <c r="V1799" s="154"/>
      <c r="W1799" s="154"/>
      <c r="X1799" s="154"/>
      <c r="Y1799" s="154"/>
      <c r="Z1799" s="154"/>
      <c r="AA1799" s="154"/>
      <c r="AB1799" s="154"/>
      <c r="AC1799" s="154"/>
      <c r="AD1799" s="154"/>
      <c r="AE1799" s="154"/>
      <c r="AF1799" s="154"/>
      <c r="AG1799" s="154"/>
      <c r="AH1799" s="154"/>
      <c r="AI1799" s="154"/>
      <c r="AJ1799" s="154"/>
      <c r="AK1799" s="154"/>
      <c r="AL1799" s="154"/>
      <c r="AM1799" s="154"/>
      <c r="AN1799" s="154"/>
      <c r="AO1799" s="154"/>
      <c r="AP1799" s="154"/>
      <c r="AQ1799" s="154"/>
      <c r="AR1799" s="154"/>
      <c r="AS1799" s="154"/>
      <c r="AT1799" s="154"/>
      <c r="AU1799" s="154"/>
      <c r="AV1799" s="154"/>
      <c r="AW1799" s="154"/>
      <c r="AX1799" s="154"/>
      <c r="AY1799" s="154"/>
      <c r="AZ1799" s="154"/>
      <c r="BA1799" s="154"/>
      <c r="BB1799" s="154"/>
      <c r="BC1799" s="154"/>
      <c r="BD1799" s="154"/>
      <c r="BE1799" s="154"/>
      <c r="BF1799" s="154"/>
      <c r="BG1799" s="154"/>
      <c r="BH1799" s="154"/>
      <c r="BI1799" s="154"/>
      <c r="BJ1799" s="154"/>
      <c r="BK1799" s="154"/>
      <c r="BL1799" s="154"/>
      <c r="BM1799" s="154"/>
      <c r="BN1799" s="154"/>
      <c r="BO1799" s="154"/>
      <c r="BP1799" s="154"/>
      <c r="BQ1799" s="154"/>
      <c r="BR1799" s="154"/>
      <c r="BS1799" s="154"/>
      <c r="BT1799" s="154"/>
      <c r="BU1799" s="154"/>
      <c r="BV1799" s="154"/>
    </row>
    <row r="1800" spans="1:74" x14ac:dyDescent="0.25">
      <c r="A1800" s="154"/>
      <c r="B1800" s="154"/>
      <c r="C1800" s="154"/>
      <c r="D1800" s="154"/>
      <c r="E1800" s="154"/>
      <c r="F1800" s="154"/>
      <c r="G1800" s="154"/>
      <c r="H1800" s="154"/>
      <c r="I1800" s="154"/>
      <c r="J1800" s="154"/>
      <c r="K1800" s="154"/>
      <c r="L1800" s="154"/>
      <c r="M1800" s="154"/>
      <c r="N1800" s="154"/>
      <c r="O1800" s="154"/>
      <c r="P1800" s="154"/>
      <c r="Q1800" s="154"/>
      <c r="R1800" s="154"/>
      <c r="S1800" s="154"/>
      <c r="T1800" s="154"/>
      <c r="U1800" s="154"/>
      <c r="V1800" s="154"/>
      <c r="W1800" s="154"/>
      <c r="X1800" s="154"/>
      <c r="Y1800" s="154"/>
      <c r="Z1800" s="154"/>
      <c r="AA1800" s="154"/>
      <c r="AB1800" s="154"/>
      <c r="AC1800" s="154"/>
      <c r="AD1800" s="154"/>
      <c r="AE1800" s="154"/>
      <c r="AF1800" s="154"/>
      <c r="AG1800" s="154"/>
      <c r="AH1800" s="154"/>
      <c r="AI1800" s="154"/>
      <c r="AJ1800" s="154"/>
      <c r="AK1800" s="154"/>
      <c r="AL1800" s="154"/>
      <c r="AM1800" s="154"/>
      <c r="AN1800" s="154"/>
      <c r="AO1800" s="154"/>
      <c r="AP1800" s="154"/>
      <c r="AQ1800" s="154"/>
      <c r="AR1800" s="154"/>
      <c r="AS1800" s="154"/>
      <c r="AT1800" s="154"/>
      <c r="AU1800" s="154"/>
      <c r="AV1800" s="154"/>
      <c r="AW1800" s="154"/>
      <c r="AX1800" s="154"/>
      <c r="AY1800" s="154"/>
      <c r="AZ1800" s="154"/>
      <c r="BA1800" s="154"/>
      <c r="BB1800" s="154"/>
      <c r="BC1800" s="154"/>
      <c r="BD1800" s="154"/>
      <c r="BE1800" s="154"/>
      <c r="BF1800" s="154"/>
      <c r="BG1800" s="154"/>
      <c r="BH1800" s="154"/>
      <c r="BI1800" s="154"/>
      <c r="BJ1800" s="154"/>
      <c r="BK1800" s="154"/>
      <c r="BL1800" s="154"/>
      <c r="BM1800" s="154"/>
      <c r="BN1800" s="154"/>
      <c r="BO1800" s="154"/>
      <c r="BP1800" s="154"/>
      <c r="BQ1800" s="154"/>
      <c r="BR1800" s="154"/>
      <c r="BS1800" s="154"/>
      <c r="BT1800" s="154"/>
      <c r="BU1800" s="154"/>
      <c r="BV1800" s="154"/>
    </row>
    <row r="1801" spans="1:74" x14ac:dyDescent="0.25">
      <c r="A1801" s="154"/>
      <c r="B1801" s="154"/>
      <c r="C1801" s="154"/>
      <c r="D1801" s="154"/>
      <c r="E1801" s="154"/>
      <c r="F1801" s="154"/>
      <c r="G1801" s="154"/>
      <c r="H1801" s="154"/>
      <c r="I1801" s="154"/>
      <c r="J1801" s="154"/>
      <c r="K1801" s="154"/>
      <c r="L1801" s="154"/>
      <c r="M1801" s="154"/>
      <c r="N1801" s="154"/>
      <c r="O1801" s="154"/>
      <c r="P1801" s="154"/>
      <c r="Q1801" s="154"/>
      <c r="R1801" s="154"/>
      <c r="S1801" s="154"/>
      <c r="T1801" s="154"/>
      <c r="U1801" s="154"/>
      <c r="V1801" s="154"/>
      <c r="W1801" s="154"/>
      <c r="X1801" s="154"/>
      <c r="Y1801" s="154"/>
      <c r="Z1801" s="154"/>
      <c r="AA1801" s="154"/>
      <c r="AB1801" s="154"/>
      <c r="AC1801" s="154"/>
      <c r="AD1801" s="154"/>
      <c r="AE1801" s="154"/>
      <c r="AF1801" s="154"/>
      <c r="AG1801" s="154"/>
      <c r="AH1801" s="154"/>
      <c r="AI1801" s="154"/>
      <c r="AJ1801" s="154"/>
      <c r="AK1801" s="154"/>
      <c r="AL1801" s="154"/>
      <c r="AM1801" s="154"/>
      <c r="AN1801" s="154"/>
      <c r="AO1801" s="154"/>
      <c r="AP1801" s="154"/>
      <c r="AQ1801" s="154"/>
      <c r="AR1801" s="154"/>
      <c r="AS1801" s="154"/>
      <c r="AT1801" s="154"/>
      <c r="AU1801" s="154"/>
      <c r="AV1801" s="154"/>
      <c r="AW1801" s="154"/>
      <c r="AX1801" s="154"/>
      <c r="AY1801" s="154"/>
      <c r="AZ1801" s="154"/>
      <c r="BA1801" s="154"/>
      <c r="BB1801" s="154"/>
      <c r="BC1801" s="154"/>
      <c r="BD1801" s="154"/>
      <c r="BE1801" s="154"/>
      <c r="BF1801" s="154"/>
      <c r="BG1801" s="154"/>
      <c r="BH1801" s="154"/>
      <c r="BI1801" s="154"/>
      <c r="BJ1801" s="154"/>
      <c r="BK1801" s="154"/>
      <c r="BL1801" s="154"/>
      <c r="BM1801" s="154"/>
      <c r="BN1801" s="154"/>
      <c r="BO1801" s="154"/>
      <c r="BP1801" s="154"/>
      <c r="BQ1801" s="154"/>
      <c r="BR1801" s="154"/>
      <c r="BS1801" s="154"/>
      <c r="BT1801" s="154"/>
      <c r="BU1801" s="154"/>
      <c r="BV1801" s="154"/>
    </row>
    <row r="1802" spans="1:74" x14ac:dyDescent="0.25">
      <c r="A1802" s="154"/>
      <c r="B1802" s="154"/>
      <c r="C1802" s="154"/>
      <c r="D1802" s="154"/>
      <c r="E1802" s="154"/>
      <c r="F1802" s="154"/>
      <c r="G1802" s="154"/>
      <c r="H1802" s="154"/>
      <c r="I1802" s="154"/>
      <c r="J1802" s="154"/>
      <c r="K1802" s="154"/>
      <c r="L1802" s="154"/>
      <c r="M1802" s="154"/>
      <c r="N1802" s="154"/>
      <c r="O1802" s="154"/>
      <c r="P1802" s="154"/>
      <c r="Q1802" s="154"/>
      <c r="R1802" s="154"/>
      <c r="S1802" s="154"/>
      <c r="T1802" s="154"/>
      <c r="U1802" s="154"/>
      <c r="V1802" s="154"/>
      <c r="W1802" s="154"/>
      <c r="X1802" s="154"/>
      <c r="Y1802" s="154"/>
      <c r="Z1802" s="154"/>
      <c r="AA1802" s="154"/>
      <c r="AB1802" s="154"/>
      <c r="AC1802" s="154"/>
      <c r="AD1802" s="154"/>
      <c r="AE1802" s="154"/>
      <c r="AF1802" s="154"/>
      <c r="AG1802" s="154"/>
      <c r="AH1802" s="154"/>
      <c r="AI1802" s="154"/>
      <c r="AJ1802" s="154"/>
      <c r="AK1802" s="154"/>
      <c r="AL1802" s="154"/>
      <c r="AM1802" s="154"/>
      <c r="AN1802" s="154"/>
      <c r="AO1802" s="154"/>
      <c r="AP1802" s="154"/>
      <c r="AQ1802" s="154"/>
      <c r="AR1802" s="154"/>
      <c r="AS1802" s="154"/>
      <c r="AT1802" s="154"/>
      <c r="AU1802" s="154"/>
      <c r="AV1802" s="154"/>
      <c r="AW1802" s="154"/>
      <c r="AX1802" s="154"/>
      <c r="AY1802" s="154"/>
      <c r="AZ1802" s="154"/>
      <c r="BA1802" s="154"/>
      <c r="BB1802" s="154"/>
      <c r="BC1802" s="154"/>
      <c r="BD1802" s="154"/>
      <c r="BE1802" s="154"/>
      <c r="BF1802" s="154"/>
      <c r="BG1802" s="154"/>
      <c r="BH1802" s="154"/>
      <c r="BI1802" s="154"/>
      <c r="BJ1802" s="154"/>
      <c r="BK1802" s="154"/>
      <c r="BL1802" s="154"/>
      <c r="BM1802" s="154"/>
      <c r="BN1802" s="154"/>
      <c r="BO1802" s="154"/>
      <c r="BP1802" s="154"/>
      <c r="BQ1802" s="154"/>
      <c r="BR1802" s="154"/>
      <c r="BS1802" s="154"/>
      <c r="BT1802" s="154"/>
      <c r="BU1802" s="154"/>
      <c r="BV1802" s="154"/>
    </row>
    <row r="1803" spans="1:74" x14ac:dyDescent="0.25">
      <c r="A1803" s="154"/>
      <c r="B1803" s="154"/>
      <c r="C1803" s="154"/>
      <c r="D1803" s="154"/>
      <c r="E1803" s="154"/>
      <c r="F1803" s="154"/>
      <c r="G1803" s="154"/>
      <c r="H1803" s="154"/>
      <c r="I1803" s="154"/>
      <c r="J1803" s="154"/>
      <c r="K1803" s="154"/>
      <c r="L1803" s="154"/>
      <c r="M1803" s="154"/>
      <c r="N1803" s="154"/>
      <c r="O1803" s="154"/>
      <c r="P1803" s="154"/>
      <c r="Q1803" s="154"/>
      <c r="R1803" s="154"/>
      <c r="S1803" s="154"/>
      <c r="T1803" s="154"/>
      <c r="U1803" s="154"/>
      <c r="V1803" s="154"/>
      <c r="W1803" s="154"/>
      <c r="X1803" s="154"/>
      <c r="Y1803" s="154"/>
      <c r="Z1803" s="154"/>
      <c r="AA1803" s="154"/>
      <c r="AB1803" s="154"/>
      <c r="AC1803" s="154"/>
      <c r="AD1803" s="154"/>
      <c r="AE1803" s="154"/>
      <c r="AF1803" s="154"/>
      <c r="AG1803" s="154"/>
      <c r="AH1803" s="154"/>
      <c r="AI1803" s="154"/>
      <c r="AJ1803" s="154"/>
      <c r="AK1803" s="154"/>
      <c r="AL1803" s="154"/>
      <c r="AM1803" s="154"/>
      <c r="AN1803" s="154"/>
      <c r="AO1803" s="154"/>
      <c r="AP1803" s="154"/>
      <c r="AQ1803" s="154"/>
      <c r="AR1803" s="154"/>
      <c r="AS1803" s="154"/>
      <c r="AT1803" s="154"/>
      <c r="AU1803" s="154"/>
      <c r="AV1803" s="154"/>
      <c r="AW1803" s="154"/>
      <c r="AX1803" s="154"/>
      <c r="AY1803" s="154"/>
      <c r="AZ1803" s="154"/>
      <c r="BA1803" s="154"/>
      <c r="BB1803" s="154"/>
      <c r="BC1803" s="154"/>
      <c r="BD1803" s="154"/>
      <c r="BE1803" s="154"/>
      <c r="BF1803" s="154"/>
      <c r="BG1803" s="154"/>
      <c r="BH1803" s="154"/>
      <c r="BI1803" s="154"/>
      <c r="BJ1803" s="154"/>
      <c r="BK1803" s="154"/>
      <c r="BL1803" s="154"/>
      <c r="BM1803" s="154"/>
      <c r="BN1803" s="154"/>
      <c r="BO1803" s="154"/>
      <c r="BP1803" s="154"/>
      <c r="BQ1803" s="154"/>
      <c r="BR1803" s="154"/>
      <c r="BS1803" s="154"/>
      <c r="BT1803" s="154"/>
      <c r="BU1803" s="154"/>
      <c r="BV1803" s="154"/>
    </row>
    <row r="1804" spans="1:74" x14ac:dyDescent="0.25">
      <c r="A1804" s="154"/>
      <c r="B1804" s="154"/>
      <c r="C1804" s="154"/>
      <c r="D1804" s="154"/>
      <c r="E1804" s="154"/>
      <c r="F1804" s="154"/>
      <c r="G1804" s="154"/>
      <c r="H1804" s="154"/>
      <c r="I1804" s="154"/>
      <c r="J1804" s="154"/>
      <c r="K1804" s="154"/>
      <c r="L1804" s="154"/>
      <c r="M1804" s="154"/>
      <c r="N1804" s="154"/>
      <c r="O1804" s="154"/>
      <c r="P1804" s="154"/>
      <c r="Q1804" s="154"/>
      <c r="R1804" s="154"/>
      <c r="S1804" s="154"/>
      <c r="T1804" s="154"/>
      <c r="U1804" s="154"/>
      <c r="V1804" s="154"/>
      <c r="W1804" s="154"/>
      <c r="X1804" s="154"/>
      <c r="Y1804" s="154"/>
      <c r="Z1804" s="154"/>
      <c r="AA1804" s="154"/>
      <c r="AB1804" s="154"/>
      <c r="AC1804" s="154"/>
      <c r="AD1804" s="154"/>
      <c r="AE1804" s="154"/>
      <c r="AF1804" s="154"/>
      <c r="AG1804" s="154"/>
      <c r="AH1804" s="154"/>
      <c r="AI1804" s="154"/>
      <c r="AJ1804" s="154"/>
      <c r="AK1804" s="154"/>
      <c r="AL1804" s="154"/>
      <c r="AM1804" s="154"/>
      <c r="AN1804" s="154"/>
      <c r="AO1804" s="154"/>
      <c r="AP1804" s="154"/>
      <c r="AQ1804" s="154"/>
      <c r="AR1804" s="154"/>
      <c r="AS1804" s="154"/>
      <c r="AT1804" s="154"/>
      <c r="AU1804" s="154"/>
      <c r="AV1804" s="154"/>
      <c r="AW1804" s="154"/>
      <c r="AX1804" s="154"/>
      <c r="AY1804" s="154"/>
      <c r="AZ1804" s="154"/>
      <c r="BA1804" s="154"/>
      <c r="BB1804" s="154"/>
      <c r="BC1804" s="154"/>
      <c r="BD1804" s="154"/>
      <c r="BE1804" s="154"/>
      <c r="BF1804" s="154"/>
      <c r="BG1804" s="154"/>
      <c r="BH1804" s="154"/>
      <c r="BI1804" s="154"/>
      <c r="BJ1804" s="154"/>
      <c r="BK1804" s="154"/>
      <c r="BL1804" s="154"/>
      <c r="BM1804" s="154"/>
      <c r="BN1804" s="154"/>
      <c r="BO1804" s="154"/>
      <c r="BP1804" s="154"/>
      <c r="BQ1804" s="154"/>
      <c r="BR1804" s="154"/>
      <c r="BS1804" s="154"/>
      <c r="BT1804" s="154"/>
      <c r="BU1804" s="154"/>
      <c r="BV1804" s="154"/>
    </row>
    <row r="1805" spans="1:74" x14ac:dyDescent="0.25">
      <c r="A1805" s="154"/>
      <c r="B1805" s="154"/>
      <c r="C1805" s="154"/>
      <c r="D1805" s="154"/>
      <c r="E1805" s="154"/>
      <c r="F1805" s="154"/>
      <c r="G1805" s="154"/>
      <c r="H1805" s="154"/>
      <c r="I1805" s="154"/>
      <c r="J1805" s="154"/>
      <c r="K1805" s="154"/>
      <c r="L1805" s="154"/>
      <c r="M1805" s="154"/>
      <c r="N1805" s="154"/>
      <c r="O1805" s="154"/>
      <c r="P1805" s="154"/>
      <c r="Q1805" s="154"/>
      <c r="R1805" s="154"/>
      <c r="S1805" s="154"/>
      <c r="T1805" s="154"/>
      <c r="U1805" s="154"/>
      <c r="V1805" s="154"/>
      <c r="W1805" s="154"/>
      <c r="X1805" s="154"/>
      <c r="Y1805" s="154"/>
      <c r="Z1805" s="154"/>
      <c r="AA1805" s="154"/>
      <c r="AB1805" s="154"/>
      <c r="AC1805" s="154"/>
      <c r="AD1805" s="154"/>
      <c r="AE1805" s="154"/>
      <c r="AF1805" s="154"/>
      <c r="AG1805" s="154"/>
      <c r="AH1805" s="154"/>
      <c r="AI1805" s="154"/>
      <c r="AJ1805" s="154"/>
      <c r="AK1805" s="154"/>
      <c r="AL1805" s="154"/>
      <c r="AM1805" s="154"/>
      <c r="AN1805" s="154"/>
      <c r="AO1805" s="154"/>
      <c r="AP1805" s="154"/>
      <c r="AQ1805" s="154"/>
      <c r="AR1805" s="154"/>
      <c r="AS1805" s="154"/>
      <c r="AT1805" s="154"/>
      <c r="AU1805" s="154"/>
      <c r="AV1805" s="154"/>
      <c r="AW1805" s="154"/>
      <c r="AX1805" s="154"/>
      <c r="AY1805" s="154"/>
      <c r="AZ1805" s="154"/>
      <c r="BA1805" s="154"/>
      <c r="BB1805" s="154"/>
      <c r="BC1805" s="154"/>
      <c r="BD1805" s="154"/>
      <c r="BE1805" s="154"/>
      <c r="BF1805" s="154"/>
      <c r="BG1805" s="154"/>
      <c r="BH1805" s="154"/>
      <c r="BI1805" s="154"/>
      <c r="BJ1805" s="154"/>
      <c r="BK1805" s="154"/>
      <c r="BL1805" s="154"/>
      <c r="BM1805" s="154"/>
      <c r="BN1805" s="154"/>
      <c r="BO1805" s="154"/>
      <c r="BP1805" s="154"/>
      <c r="BQ1805" s="154"/>
      <c r="BR1805" s="154"/>
      <c r="BS1805" s="154"/>
      <c r="BT1805" s="154"/>
      <c r="BU1805" s="154"/>
      <c r="BV1805" s="154"/>
    </row>
    <row r="1806" spans="1:74" x14ac:dyDescent="0.25">
      <c r="A1806" s="154"/>
      <c r="B1806" s="154"/>
      <c r="C1806" s="154"/>
      <c r="D1806" s="154"/>
      <c r="E1806" s="154"/>
      <c r="F1806" s="154"/>
      <c r="G1806" s="154"/>
      <c r="H1806" s="154"/>
      <c r="I1806" s="154"/>
      <c r="J1806" s="154"/>
      <c r="K1806" s="154"/>
      <c r="L1806" s="154"/>
      <c r="M1806" s="154"/>
      <c r="N1806" s="154"/>
      <c r="O1806" s="154"/>
      <c r="P1806" s="154"/>
      <c r="Q1806" s="154"/>
      <c r="R1806" s="154"/>
      <c r="S1806" s="154"/>
      <c r="T1806" s="154"/>
      <c r="U1806" s="154"/>
      <c r="V1806" s="154"/>
      <c r="W1806" s="154"/>
      <c r="X1806" s="154"/>
      <c r="Y1806" s="154"/>
      <c r="Z1806" s="154"/>
      <c r="AA1806" s="154"/>
      <c r="AB1806" s="154"/>
      <c r="AC1806" s="154"/>
      <c r="AD1806" s="154"/>
      <c r="AE1806" s="154"/>
      <c r="AF1806" s="154"/>
      <c r="AG1806" s="154"/>
      <c r="AH1806" s="154"/>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c r="BI1806" s="154"/>
      <c r="BJ1806" s="154"/>
      <c r="BK1806" s="154"/>
      <c r="BL1806" s="154"/>
      <c r="BM1806" s="154"/>
      <c r="BN1806" s="154"/>
      <c r="BO1806" s="154"/>
      <c r="BP1806" s="154"/>
      <c r="BQ1806" s="154"/>
      <c r="BR1806" s="154"/>
      <c r="BS1806" s="154"/>
      <c r="BT1806" s="154"/>
      <c r="BU1806" s="154"/>
      <c r="BV1806" s="154"/>
    </row>
    <row r="1807" spans="1:74" x14ac:dyDescent="0.25">
      <c r="A1807" s="154"/>
      <c r="B1807" s="154"/>
      <c r="C1807" s="154"/>
      <c r="D1807" s="154"/>
      <c r="E1807" s="154"/>
      <c r="F1807" s="154"/>
      <c r="G1807" s="154"/>
      <c r="H1807" s="154"/>
      <c r="I1807" s="154"/>
      <c r="J1807" s="154"/>
      <c r="K1807" s="154"/>
      <c r="L1807" s="154"/>
      <c r="M1807" s="154"/>
      <c r="N1807" s="154"/>
      <c r="O1807" s="154"/>
      <c r="P1807" s="154"/>
      <c r="Q1807" s="154"/>
      <c r="R1807" s="154"/>
      <c r="S1807" s="154"/>
      <c r="T1807" s="154"/>
      <c r="U1807" s="154"/>
      <c r="V1807" s="154"/>
      <c r="W1807" s="154"/>
      <c r="X1807" s="154"/>
      <c r="Y1807" s="154"/>
      <c r="Z1807" s="154"/>
      <c r="AA1807" s="154"/>
      <c r="AB1807" s="154"/>
      <c r="AC1807" s="154"/>
      <c r="AD1807" s="154"/>
      <c r="AE1807" s="154"/>
      <c r="AF1807" s="154"/>
      <c r="AG1807" s="154"/>
      <c r="AH1807" s="154"/>
      <c r="AI1807" s="154"/>
      <c r="AJ1807" s="154"/>
      <c r="AK1807" s="154"/>
      <c r="AL1807" s="154"/>
      <c r="AM1807" s="154"/>
      <c r="AN1807" s="154"/>
      <c r="AO1807" s="154"/>
      <c r="AP1807" s="154"/>
      <c r="AQ1807" s="154"/>
      <c r="AR1807" s="154"/>
      <c r="AS1807" s="154"/>
      <c r="AT1807" s="154"/>
      <c r="AU1807" s="154"/>
      <c r="AV1807" s="154"/>
      <c r="AW1807" s="154"/>
      <c r="AX1807" s="154"/>
      <c r="AY1807" s="154"/>
      <c r="AZ1807" s="154"/>
      <c r="BA1807" s="154"/>
      <c r="BB1807" s="154"/>
      <c r="BC1807" s="154"/>
      <c r="BD1807" s="154"/>
      <c r="BE1807" s="154"/>
      <c r="BF1807" s="154"/>
      <c r="BG1807" s="154"/>
      <c r="BH1807" s="154"/>
      <c r="BI1807" s="154"/>
      <c r="BJ1807" s="154"/>
      <c r="BK1807" s="154"/>
      <c r="BL1807" s="154"/>
      <c r="BM1807" s="154"/>
      <c r="BN1807" s="154"/>
      <c r="BO1807" s="154"/>
      <c r="BP1807" s="154"/>
      <c r="BQ1807" s="154"/>
      <c r="BR1807" s="154"/>
      <c r="BS1807" s="154"/>
      <c r="BT1807" s="154"/>
      <c r="BU1807" s="154"/>
      <c r="BV1807" s="154"/>
    </row>
    <row r="1808" spans="1:74" x14ac:dyDescent="0.25">
      <c r="A1808" s="154"/>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4"/>
      <c r="AN1808" s="154"/>
      <c r="AO1808" s="154"/>
      <c r="AP1808" s="154"/>
      <c r="AQ1808" s="154"/>
      <c r="AR1808" s="154"/>
      <c r="AS1808" s="154"/>
      <c r="AT1808" s="154"/>
      <c r="AU1808" s="154"/>
      <c r="AV1808" s="154"/>
      <c r="AW1808" s="154"/>
      <c r="AX1808" s="154"/>
      <c r="AY1808" s="154"/>
      <c r="AZ1808" s="154"/>
      <c r="BA1808" s="154"/>
      <c r="BB1808" s="154"/>
      <c r="BC1808" s="154"/>
      <c r="BD1808" s="154"/>
      <c r="BE1808" s="154"/>
      <c r="BF1808" s="154"/>
      <c r="BG1808" s="154"/>
      <c r="BH1808" s="154"/>
      <c r="BI1808" s="154"/>
      <c r="BJ1808" s="154"/>
      <c r="BK1808" s="154"/>
      <c r="BL1808" s="154"/>
      <c r="BM1808" s="154"/>
      <c r="BN1808" s="154"/>
      <c r="BO1808" s="154"/>
      <c r="BP1808" s="154"/>
      <c r="BQ1808" s="154"/>
      <c r="BR1808" s="154"/>
      <c r="BS1808" s="154"/>
      <c r="BT1808" s="154"/>
      <c r="BU1808" s="154"/>
      <c r="BV1808" s="154"/>
    </row>
    <row r="1809" spans="1:74" x14ac:dyDescent="0.25">
      <c r="A1809" s="154"/>
      <c r="B1809" s="154"/>
      <c r="C1809" s="154"/>
      <c r="D1809" s="154"/>
      <c r="E1809" s="154"/>
      <c r="F1809" s="154"/>
      <c r="G1809" s="154"/>
      <c r="H1809" s="154"/>
      <c r="I1809" s="154"/>
      <c r="J1809" s="154"/>
      <c r="K1809" s="154"/>
      <c r="L1809" s="154"/>
      <c r="M1809" s="154"/>
      <c r="N1809" s="154"/>
      <c r="O1809" s="154"/>
      <c r="P1809" s="154"/>
      <c r="Q1809" s="154"/>
      <c r="R1809" s="154"/>
      <c r="S1809" s="154"/>
      <c r="T1809" s="154"/>
      <c r="U1809" s="154"/>
      <c r="V1809" s="154"/>
      <c r="W1809" s="154"/>
      <c r="X1809" s="154"/>
      <c r="Y1809" s="154"/>
      <c r="Z1809" s="154"/>
      <c r="AA1809" s="154"/>
      <c r="AB1809" s="154"/>
      <c r="AC1809" s="154"/>
      <c r="AD1809" s="154"/>
      <c r="AE1809" s="154"/>
      <c r="AF1809" s="154"/>
      <c r="AG1809" s="154"/>
      <c r="AH1809" s="154"/>
      <c r="AI1809" s="154"/>
      <c r="AJ1809" s="154"/>
      <c r="AK1809" s="154"/>
      <c r="AL1809" s="154"/>
      <c r="AM1809" s="154"/>
      <c r="AN1809" s="154"/>
      <c r="AO1809" s="154"/>
      <c r="AP1809" s="154"/>
      <c r="AQ1809" s="154"/>
      <c r="AR1809" s="154"/>
      <c r="AS1809" s="154"/>
      <c r="AT1809" s="154"/>
      <c r="AU1809" s="154"/>
      <c r="AV1809" s="154"/>
      <c r="AW1809" s="154"/>
      <c r="AX1809" s="154"/>
      <c r="AY1809" s="154"/>
      <c r="AZ1809" s="154"/>
      <c r="BA1809" s="154"/>
      <c r="BB1809" s="154"/>
      <c r="BC1809" s="154"/>
      <c r="BD1809" s="154"/>
      <c r="BE1809" s="154"/>
      <c r="BF1809" s="154"/>
      <c r="BG1809" s="154"/>
      <c r="BH1809" s="154"/>
      <c r="BI1809" s="154"/>
      <c r="BJ1809" s="154"/>
      <c r="BK1809" s="154"/>
      <c r="BL1809" s="154"/>
      <c r="BM1809" s="154"/>
      <c r="BN1809" s="154"/>
      <c r="BO1809" s="154"/>
      <c r="BP1809" s="154"/>
      <c r="BQ1809" s="154"/>
      <c r="BR1809" s="154"/>
      <c r="BS1809" s="154"/>
      <c r="BT1809" s="154"/>
      <c r="BU1809" s="154"/>
      <c r="BV1809" s="154"/>
    </row>
    <row r="1810" spans="1:74" x14ac:dyDescent="0.25">
      <c r="A1810" s="154"/>
      <c r="B1810" s="154"/>
      <c r="C1810" s="154"/>
      <c r="D1810" s="154"/>
      <c r="E1810" s="154"/>
      <c r="F1810" s="154"/>
      <c r="G1810" s="154"/>
      <c r="H1810" s="154"/>
      <c r="I1810" s="154"/>
      <c r="J1810" s="154"/>
      <c r="K1810" s="154"/>
      <c r="L1810" s="154"/>
      <c r="M1810" s="154"/>
      <c r="N1810" s="154"/>
      <c r="O1810" s="154"/>
      <c r="P1810" s="154"/>
      <c r="Q1810" s="154"/>
      <c r="R1810" s="154"/>
      <c r="S1810" s="154"/>
      <c r="T1810" s="154"/>
      <c r="U1810" s="154"/>
      <c r="V1810" s="154"/>
      <c r="W1810" s="154"/>
      <c r="X1810" s="154"/>
      <c r="Y1810" s="154"/>
      <c r="Z1810" s="154"/>
      <c r="AA1810" s="154"/>
      <c r="AB1810" s="154"/>
      <c r="AC1810" s="154"/>
      <c r="AD1810" s="154"/>
      <c r="AE1810" s="154"/>
      <c r="AF1810" s="154"/>
      <c r="AG1810" s="154"/>
      <c r="AH1810" s="154"/>
      <c r="AI1810" s="154"/>
      <c r="AJ1810" s="154"/>
      <c r="AK1810" s="154"/>
      <c r="AL1810" s="154"/>
      <c r="AM1810" s="154"/>
      <c r="AN1810" s="154"/>
      <c r="AO1810" s="154"/>
      <c r="AP1810" s="154"/>
      <c r="AQ1810" s="154"/>
      <c r="AR1810" s="154"/>
      <c r="AS1810" s="154"/>
      <c r="AT1810" s="154"/>
      <c r="AU1810" s="154"/>
      <c r="AV1810" s="154"/>
      <c r="AW1810" s="154"/>
      <c r="AX1810" s="154"/>
      <c r="AY1810" s="154"/>
      <c r="AZ1810" s="154"/>
      <c r="BA1810" s="154"/>
      <c r="BB1810" s="154"/>
      <c r="BC1810" s="154"/>
      <c r="BD1810" s="154"/>
      <c r="BE1810" s="154"/>
      <c r="BF1810" s="154"/>
      <c r="BG1810" s="154"/>
      <c r="BH1810" s="154"/>
      <c r="BI1810" s="154"/>
      <c r="BJ1810" s="154"/>
      <c r="BK1810" s="154"/>
      <c r="BL1810" s="154"/>
      <c r="BM1810" s="154"/>
      <c r="BN1810" s="154"/>
      <c r="BO1810" s="154"/>
      <c r="BP1810" s="154"/>
      <c r="BQ1810" s="154"/>
      <c r="BR1810" s="154"/>
      <c r="BS1810" s="154"/>
      <c r="BT1810" s="154"/>
      <c r="BU1810" s="154"/>
      <c r="BV1810" s="154"/>
    </row>
    <row r="1811" spans="1:74" x14ac:dyDescent="0.25">
      <c r="A1811" s="154"/>
      <c r="B1811" s="154"/>
      <c r="C1811" s="154"/>
      <c r="D1811" s="154"/>
      <c r="E1811" s="154"/>
      <c r="F1811" s="154"/>
      <c r="G1811" s="154"/>
      <c r="H1811" s="154"/>
      <c r="I1811" s="154"/>
      <c r="J1811" s="154"/>
      <c r="K1811" s="154"/>
      <c r="L1811" s="154"/>
      <c r="M1811" s="154"/>
      <c r="N1811" s="154"/>
      <c r="O1811" s="154"/>
      <c r="P1811" s="154"/>
      <c r="Q1811" s="154"/>
      <c r="R1811" s="154"/>
      <c r="S1811" s="154"/>
      <c r="T1811" s="154"/>
      <c r="U1811" s="154"/>
      <c r="V1811" s="154"/>
      <c r="W1811" s="154"/>
      <c r="X1811" s="154"/>
      <c r="Y1811" s="154"/>
      <c r="Z1811" s="154"/>
      <c r="AA1811" s="154"/>
      <c r="AB1811" s="154"/>
      <c r="AC1811" s="154"/>
      <c r="AD1811" s="154"/>
      <c r="AE1811" s="154"/>
      <c r="AF1811" s="154"/>
      <c r="AG1811" s="154"/>
      <c r="AH1811" s="154"/>
      <c r="AI1811" s="154"/>
      <c r="AJ1811" s="154"/>
      <c r="AK1811" s="154"/>
      <c r="AL1811" s="154"/>
      <c r="AM1811" s="154"/>
      <c r="AN1811" s="154"/>
      <c r="AO1811" s="154"/>
      <c r="AP1811" s="154"/>
      <c r="AQ1811" s="154"/>
      <c r="AR1811" s="154"/>
      <c r="AS1811" s="154"/>
      <c r="AT1811" s="154"/>
      <c r="AU1811" s="154"/>
      <c r="AV1811" s="154"/>
      <c r="AW1811" s="154"/>
      <c r="AX1811" s="154"/>
      <c r="AY1811" s="154"/>
      <c r="AZ1811" s="154"/>
      <c r="BA1811" s="154"/>
      <c r="BB1811" s="154"/>
      <c r="BC1811" s="154"/>
      <c r="BD1811" s="154"/>
      <c r="BE1811" s="154"/>
      <c r="BF1811" s="154"/>
      <c r="BG1811" s="154"/>
      <c r="BH1811" s="154"/>
      <c r="BI1811" s="154"/>
      <c r="BJ1811" s="154"/>
      <c r="BK1811" s="154"/>
      <c r="BL1811" s="154"/>
      <c r="BM1811" s="154"/>
      <c r="BN1811" s="154"/>
      <c r="BO1811" s="154"/>
      <c r="BP1811" s="154"/>
      <c r="BQ1811" s="154"/>
      <c r="BR1811" s="154"/>
      <c r="BS1811" s="154"/>
      <c r="BT1811" s="154"/>
      <c r="BU1811" s="154"/>
      <c r="BV1811" s="154"/>
    </row>
    <row r="1812" spans="1:74" x14ac:dyDescent="0.25">
      <c r="A1812" s="154"/>
      <c r="B1812" s="154"/>
      <c r="C1812" s="154"/>
      <c r="D1812" s="154"/>
      <c r="E1812" s="154"/>
      <c r="F1812" s="154"/>
      <c r="G1812" s="154"/>
      <c r="H1812" s="154"/>
      <c r="I1812" s="154"/>
      <c r="J1812" s="154"/>
      <c r="K1812" s="154"/>
      <c r="L1812" s="154"/>
      <c r="M1812" s="154"/>
      <c r="N1812" s="154"/>
      <c r="O1812" s="154"/>
      <c r="P1812" s="154"/>
      <c r="Q1812" s="154"/>
      <c r="R1812" s="154"/>
      <c r="S1812" s="154"/>
      <c r="T1812" s="154"/>
      <c r="U1812" s="154"/>
      <c r="V1812" s="154"/>
      <c r="W1812" s="154"/>
      <c r="X1812" s="154"/>
      <c r="Y1812" s="154"/>
      <c r="Z1812" s="154"/>
      <c r="AA1812" s="154"/>
      <c r="AB1812" s="154"/>
      <c r="AC1812" s="154"/>
      <c r="AD1812" s="154"/>
      <c r="AE1812" s="154"/>
      <c r="AF1812" s="154"/>
      <c r="AG1812" s="154"/>
      <c r="AH1812" s="154"/>
      <c r="AI1812" s="154"/>
      <c r="AJ1812" s="154"/>
      <c r="AK1812" s="154"/>
      <c r="AL1812" s="154"/>
      <c r="AM1812" s="154"/>
      <c r="AN1812" s="154"/>
      <c r="AO1812" s="154"/>
      <c r="AP1812" s="154"/>
      <c r="AQ1812" s="154"/>
      <c r="AR1812" s="154"/>
      <c r="AS1812" s="154"/>
      <c r="AT1812" s="154"/>
      <c r="AU1812" s="154"/>
      <c r="AV1812" s="154"/>
      <c r="AW1812" s="154"/>
      <c r="AX1812" s="154"/>
      <c r="AY1812" s="154"/>
      <c r="AZ1812" s="154"/>
      <c r="BA1812" s="154"/>
      <c r="BB1812" s="154"/>
      <c r="BC1812" s="154"/>
      <c r="BD1812" s="154"/>
      <c r="BE1812" s="154"/>
      <c r="BF1812" s="154"/>
      <c r="BG1812" s="154"/>
      <c r="BH1812" s="154"/>
      <c r="BI1812" s="154"/>
      <c r="BJ1812" s="154"/>
      <c r="BK1812" s="154"/>
      <c r="BL1812" s="154"/>
      <c r="BM1812" s="154"/>
      <c r="BN1812" s="154"/>
      <c r="BO1812" s="154"/>
      <c r="BP1812" s="154"/>
      <c r="BQ1812" s="154"/>
      <c r="BR1812" s="154"/>
      <c r="BS1812" s="154"/>
      <c r="BT1812" s="154"/>
      <c r="BU1812" s="154"/>
      <c r="BV1812" s="154"/>
    </row>
    <row r="1813" spans="1:74" x14ac:dyDescent="0.25">
      <c r="A1813" s="154"/>
      <c r="B1813" s="154"/>
      <c r="C1813" s="154"/>
      <c r="D1813" s="154"/>
      <c r="E1813" s="154"/>
      <c r="F1813" s="154"/>
      <c r="G1813" s="154"/>
      <c r="H1813" s="154"/>
      <c r="I1813" s="154"/>
      <c r="J1813" s="154"/>
      <c r="K1813" s="154"/>
      <c r="L1813" s="154"/>
      <c r="M1813" s="154"/>
      <c r="N1813" s="154"/>
      <c r="O1813" s="154"/>
      <c r="P1813" s="154"/>
      <c r="Q1813" s="154"/>
      <c r="R1813" s="154"/>
      <c r="S1813" s="154"/>
      <c r="T1813" s="154"/>
      <c r="U1813" s="154"/>
      <c r="V1813" s="154"/>
      <c r="W1813" s="154"/>
      <c r="X1813" s="154"/>
      <c r="Y1813" s="154"/>
      <c r="Z1813" s="154"/>
      <c r="AA1813" s="154"/>
      <c r="AB1813" s="154"/>
      <c r="AC1813" s="154"/>
      <c r="AD1813" s="154"/>
      <c r="AE1813" s="154"/>
      <c r="AF1813" s="154"/>
      <c r="AG1813" s="154"/>
      <c r="AH1813" s="154"/>
      <c r="AI1813" s="154"/>
      <c r="AJ1813" s="154"/>
      <c r="AK1813" s="154"/>
      <c r="AL1813" s="154"/>
      <c r="AM1813" s="154"/>
      <c r="AN1813" s="154"/>
      <c r="AO1813" s="154"/>
      <c r="AP1813" s="154"/>
      <c r="AQ1813" s="154"/>
      <c r="AR1813" s="154"/>
      <c r="AS1813" s="154"/>
      <c r="AT1813" s="154"/>
      <c r="AU1813" s="154"/>
      <c r="AV1813" s="154"/>
      <c r="AW1813" s="154"/>
      <c r="AX1813" s="154"/>
      <c r="AY1813" s="154"/>
      <c r="AZ1813" s="154"/>
      <c r="BA1813" s="154"/>
      <c r="BB1813" s="154"/>
      <c r="BC1813" s="154"/>
      <c r="BD1813" s="154"/>
      <c r="BE1813" s="154"/>
      <c r="BF1813" s="154"/>
      <c r="BG1813" s="154"/>
      <c r="BH1813" s="154"/>
      <c r="BI1813" s="154"/>
      <c r="BJ1813" s="154"/>
      <c r="BK1813" s="154"/>
      <c r="BL1813" s="154"/>
      <c r="BM1813" s="154"/>
      <c r="BN1813" s="154"/>
      <c r="BO1813" s="154"/>
      <c r="BP1813" s="154"/>
      <c r="BQ1813" s="154"/>
      <c r="BR1813" s="154"/>
      <c r="BS1813" s="154"/>
      <c r="BT1813" s="154"/>
      <c r="BU1813" s="154"/>
      <c r="BV1813" s="154"/>
    </row>
    <row r="1814" spans="1:74" x14ac:dyDescent="0.25">
      <c r="A1814" s="154"/>
      <c r="B1814" s="154"/>
      <c r="C1814" s="154"/>
      <c r="D1814" s="154"/>
      <c r="E1814" s="154"/>
      <c r="F1814" s="154"/>
      <c r="G1814" s="154"/>
      <c r="H1814" s="154"/>
      <c r="I1814" s="154"/>
      <c r="J1814" s="154"/>
      <c r="K1814" s="154"/>
      <c r="L1814" s="154"/>
      <c r="M1814" s="154"/>
      <c r="N1814" s="154"/>
      <c r="O1814" s="154"/>
      <c r="P1814" s="154"/>
      <c r="Q1814" s="154"/>
      <c r="R1814" s="154"/>
      <c r="S1814" s="154"/>
      <c r="T1814" s="154"/>
      <c r="U1814" s="154"/>
      <c r="V1814" s="154"/>
      <c r="W1814" s="154"/>
      <c r="X1814" s="154"/>
      <c r="Y1814" s="154"/>
      <c r="Z1814" s="154"/>
      <c r="AA1814" s="154"/>
      <c r="AB1814" s="154"/>
      <c r="AC1814" s="154"/>
      <c r="AD1814" s="154"/>
      <c r="AE1814" s="154"/>
      <c r="AF1814" s="154"/>
      <c r="AG1814" s="154"/>
      <c r="AH1814" s="154"/>
      <c r="AI1814" s="154"/>
      <c r="AJ1814" s="154"/>
      <c r="AK1814" s="154"/>
      <c r="AL1814" s="154"/>
      <c r="AM1814" s="154"/>
      <c r="AN1814" s="154"/>
      <c r="AO1814" s="154"/>
      <c r="AP1814" s="154"/>
      <c r="AQ1814" s="154"/>
      <c r="AR1814" s="154"/>
      <c r="AS1814" s="154"/>
      <c r="AT1814" s="154"/>
      <c r="AU1814" s="154"/>
      <c r="AV1814" s="154"/>
      <c r="AW1814" s="154"/>
      <c r="AX1814" s="154"/>
      <c r="AY1814" s="154"/>
      <c r="AZ1814" s="154"/>
      <c r="BA1814" s="154"/>
      <c r="BB1814" s="154"/>
      <c r="BC1814" s="154"/>
      <c r="BD1814" s="154"/>
      <c r="BE1814" s="154"/>
      <c r="BF1814" s="154"/>
      <c r="BG1814" s="154"/>
      <c r="BH1814" s="154"/>
      <c r="BI1814" s="154"/>
      <c r="BJ1814" s="154"/>
      <c r="BK1814" s="154"/>
      <c r="BL1814" s="154"/>
      <c r="BM1814" s="154"/>
      <c r="BN1814" s="154"/>
      <c r="BO1814" s="154"/>
      <c r="BP1814" s="154"/>
      <c r="BQ1814" s="154"/>
      <c r="BR1814" s="154"/>
      <c r="BS1814" s="154"/>
      <c r="BT1814" s="154"/>
      <c r="BU1814" s="154"/>
      <c r="BV1814" s="154"/>
    </row>
    <row r="1815" spans="1:74" x14ac:dyDescent="0.25">
      <c r="A1815" s="154"/>
      <c r="B1815" s="154"/>
      <c r="C1815" s="154"/>
      <c r="D1815" s="154"/>
      <c r="E1815" s="154"/>
      <c r="F1815" s="154"/>
      <c r="G1815" s="154"/>
      <c r="H1815" s="154"/>
      <c r="I1815" s="154"/>
      <c r="J1815" s="154"/>
      <c r="K1815" s="154"/>
      <c r="L1815" s="154"/>
      <c r="M1815" s="154"/>
      <c r="N1815" s="154"/>
      <c r="O1815" s="154"/>
      <c r="P1815" s="154"/>
      <c r="Q1815" s="154"/>
      <c r="R1815" s="154"/>
      <c r="S1815" s="154"/>
      <c r="T1815" s="154"/>
      <c r="U1815" s="154"/>
      <c r="V1815" s="154"/>
      <c r="W1815" s="154"/>
      <c r="X1815" s="154"/>
      <c r="Y1815" s="154"/>
      <c r="Z1815" s="154"/>
      <c r="AA1815" s="154"/>
      <c r="AB1815" s="154"/>
      <c r="AC1815" s="154"/>
      <c r="AD1815" s="154"/>
      <c r="AE1815" s="154"/>
      <c r="AF1815" s="154"/>
      <c r="AG1815" s="154"/>
      <c r="AH1815" s="154"/>
      <c r="AI1815" s="154"/>
      <c r="AJ1815" s="154"/>
      <c r="AK1815" s="154"/>
      <c r="AL1815" s="154"/>
      <c r="AM1815" s="154"/>
      <c r="AN1815" s="154"/>
      <c r="AO1815" s="154"/>
      <c r="AP1815" s="154"/>
      <c r="AQ1815" s="154"/>
      <c r="AR1815" s="154"/>
      <c r="AS1815" s="154"/>
      <c r="AT1815" s="154"/>
      <c r="AU1815" s="154"/>
      <c r="AV1815" s="154"/>
      <c r="AW1815" s="154"/>
      <c r="AX1815" s="154"/>
      <c r="AY1815" s="154"/>
      <c r="AZ1815" s="154"/>
      <c r="BA1815" s="154"/>
      <c r="BB1815" s="154"/>
      <c r="BC1815" s="154"/>
      <c r="BD1815" s="154"/>
      <c r="BE1815" s="154"/>
      <c r="BF1815" s="154"/>
      <c r="BG1815" s="154"/>
      <c r="BH1815" s="154"/>
      <c r="BI1815" s="154"/>
      <c r="BJ1815" s="154"/>
      <c r="BK1815" s="154"/>
      <c r="BL1815" s="154"/>
      <c r="BM1815" s="154"/>
      <c r="BN1815" s="154"/>
      <c r="BO1815" s="154"/>
      <c r="BP1815" s="154"/>
      <c r="BQ1815" s="154"/>
      <c r="BR1815" s="154"/>
      <c r="BS1815" s="154"/>
      <c r="BT1815" s="154"/>
      <c r="BU1815" s="154"/>
      <c r="BV1815" s="154"/>
    </row>
    <row r="1816" spans="1:74" x14ac:dyDescent="0.25">
      <c r="A1816" s="154"/>
      <c r="B1816" s="154"/>
      <c r="C1816" s="154"/>
      <c r="D1816" s="154"/>
      <c r="E1816" s="154"/>
      <c r="F1816" s="154"/>
      <c r="G1816" s="154"/>
      <c r="H1816" s="154"/>
      <c r="I1816" s="154"/>
      <c r="J1816" s="154"/>
      <c r="K1816" s="154"/>
      <c r="L1816" s="154"/>
      <c r="M1816" s="154"/>
      <c r="N1816" s="154"/>
      <c r="O1816" s="154"/>
      <c r="P1816" s="154"/>
      <c r="Q1816" s="154"/>
      <c r="R1816" s="154"/>
      <c r="S1816" s="154"/>
      <c r="T1816" s="154"/>
      <c r="U1816" s="154"/>
      <c r="V1816" s="154"/>
      <c r="W1816" s="154"/>
      <c r="X1816" s="154"/>
      <c r="Y1816" s="154"/>
      <c r="Z1816" s="154"/>
      <c r="AA1816" s="154"/>
      <c r="AB1816" s="154"/>
      <c r="AC1816" s="154"/>
      <c r="AD1816" s="154"/>
      <c r="AE1816" s="154"/>
      <c r="AF1816" s="154"/>
      <c r="AG1816" s="154"/>
      <c r="AH1816" s="154"/>
      <c r="AI1816" s="154"/>
      <c r="AJ1816" s="154"/>
      <c r="AK1816" s="154"/>
      <c r="AL1816" s="154"/>
      <c r="AM1816" s="154"/>
      <c r="AN1816" s="154"/>
      <c r="AO1816" s="154"/>
      <c r="AP1816" s="154"/>
      <c r="AQ1816" s="154"/>
      <c r="AR1816" s="154"/>
      <c r="AS1816" s="154"/>
      <c r="AT1816" s="154"/>
      <c r="AU1816" s="154"/>
      <c r="AV1816" s="154"/>
      <c r="AW1816" s="154"/>
      <c r="AX1816" s="154"/>
      <c r="AY1816" s="154"/>
      <c r="AZ1816" s="154"/>
      <c r="BA1816" s="154"/>
      <c r="BB1816" s="154"/>
      <c r="BC1816" s="154"/>
      <c r="BD1816" s="154"/>
      <c r="BE1816" s="154"/>
      <c r="BF1816" s="154"/>
      <c r="BG1816" s="154"/>
      <c r="BH1816" s="154"/>
      <c r="BI1816" s="154"/>
      <c r="BJ1816" s="154"/>
      <c r="BK1816" s="154"/>
      <c r="BL1816" s="154"/>
      <c r="BM1816" s="154"/>
      <c r="BN1816" s="154"/>
      <c r="BO1816" s="154"/>
      <c r="BP1816" s="154"/>
      <c r="BQ1816" s="154"/>
      <c r="BR1816" s="154"/>
      <c r="BS1816" s="154"/>
      <c r="BT1816" s="154"/>
      <c r="BU1816" s="154"/>
      <c r="BV1816" s="154"/>
    </row>
    <row r="1817" spans="1:74" x14ac:dyDescent="0.25">
      <c r="A1817" s="154"/>
      <c r="B1817" s="154"/>
      <c r="C1817" s="154"/>
      <c r="D1817" s="154"/>
      <c r="E1817" s="154"/>
      <c r="F1817" s="154"/>
      <c r="G1817" s="154"/>
      <c r="H1817" s="154"/>
      <c r="I1817" s="154"/>
      <c r="J1817" s="154"/>
      <c r="K1817" s="154"/>
      <c r="L1817" s="154"/>
      <c r="M1817" s="154"/>
      <c r="N1817" s="154"/>
      <c r="O1817" s="154"/>
      <c r="P1817" s="154"/>
      <c r="Q1817" s="154"/>
      <c r="R1817" s="154"/>
      <c r="S1817" s="154"/>
      <c r="T1817" s="154"/>
      <c r="U1817" s="154"/>
      <c r="V1817" s="154"/>
      <c r="W1817" s="154"/>
      <c r="X1817" s="154"/>
      <c r="Y1817" s="154"/>
      <c r="Z1817" s="154"/>
      <c r="AA1817" s="154"/>
      <c r="AB1817" s="154"/>
      <c r="AC1817" s="154"/>
      <c r="AD1817" s="154"/>
      <c r="AE1817" s="154"/>
      <c r="AF1817" s="154"/>
      <c r="AG1817" s="154"/>
      <c r="AH1817" s="154"/>
      <c r="AI1817" s="154"/>
      <c r="AJ1817" s="154"/>
      <c r="AK1817" s="154"/>
      <c r="AL1817" s="154"/>
      <c r="AM1817" s="154"/>
      <c r="AN1817" s="154"/>
      <c r="AO1817" s="154"/>
      <c r="AP1817" s="154"/>
      <c r="AQ1817" s="154"/>
      <c r="AR1817" s="154"/>
      <c r="AS1817" s="154"/>
      <c r="AT1817" s="154"/>
      <c r="AU1817" s="154"/>
      <c r="AV1817" s="154"/>
      <c r="AW1817" s="154"/>
      <c r="AX1817" s="154"/>
      <c r="AY1817" s="154"/>
      <c r="AZ1817" s="154"/>
      <c r="BA1817" s="154"/>
      <c r="BB1817" s="154"/>
      <c r="BC1817" s="154"/>
      <c r="BD1817" s="154"/>
      <c r="BE1817" s="154"/>
      <c r="BF1817" s="154"/>
      <c r="BG1817" s="154"/>
      <c r="BH1817" s="154"/>
      <c r="BI1817" s="154"/>
      <c r="BJ1817" s="154"/>
      <c r="BK1817" s="154"/>
      <c r="BL1817" s="154"/>
      <c r="BM1817" s="154"/>
      <c r="BN1817" s="154"/>
      <c r="BO1817" s="154"/>
      <c r="BP1817" s="154"/>
      <c r="BQ1817" s="154"/>
      <c r="BR1817" s="154"/>
      <c r="BS1817" s="154"/>
      <c r="BT1817" s="154"/>
      <c r="BU1817" s="154"/>
      <c r="BV1817" s="154"/>
    </row>
    <row r="1818" spans="1:74" x14ac:dyDescent="0.25">
      <c r="A1818" s="154"/>
      <c r="B1818" s="154"/>
      <c r="C1818" s="154"/>
      <c r="D1818" s="154"/>
      <c r="E1818" s="154"/>
      <c r="F1818" s="154"/>
      <c r="G1818" s="154"/>
      <c r="H1818" s="154"/>
      <c r="I1818" s="154"/>
      <c r="J1818" s="154"/>
      <c r="K1818" s="154"/>
      <c r="L1818" s="154"/>
      <c r="M1818" s="154"/>
      <c r="N1818" s="154"/>
      <c r="O1818" s="154"/>
      <c r="P1818" s="154"/>
      <c r="Q1818" s="154"/>
      <c r="R1818" s="154"/>
      <c r="S1818" s="154"/>
      <c r="T1818" s="154"/>
      <c r="U1818" s="154"/>
      <c r="V1818" s="154"/>
      <c r="W1818" s="154"/>
      <c r="X1818" s="154"/>
      <c r="Y1818" s="154"/>
      <c r="Z1818" s="154"/>
      <c r="AA1818" s="154"/>
      <c r="AB1818" s="154"/>
      <c r="AC1818" s="154"/>
      <c r="AD1818" s="154"/>
      <c r="AE1818" s="154"/>
      <c r="AF1818" s="154"/>
      <c r="AG1818" s="154"/>
      <c r="AH1818" s="154"/>
      <c r="AI1818" s="154"/>
      <c r="AJ1818" s="154"/>
      <c r="AK1818" s="154"/>
      <c r="AL1818" s="154"/>
      <c r="AM1818" s="154"/>
      <c r="AN1818" s="154"/>
      <c r="AO1818" s="154"/>
      <c r="AP1818" s="154"/>
      <c r="AQ1818" s="154"/>
      <c r="AR1818" s="154"/>
      <c r="AS1818" s="154"/>
      <c r="AT1818" s="154"/>
      <c r="AU1818" s="154"/>
      <c r="AV1818" s="154"/>
      <c r="AW1818" s="154"/>
      <c r="AX1818" s="154"/>
      <c r="AY1818" s="154"/>
      <c r="AZ1818" s="154"/>
      <c r="BA1818" s="154"/>
      <c r="BB1818" s="154"/>
      <c r="BC1818" s="154"/>
      <c r="BD1818" s="154"/>
      <c r="BE1818" s="154"/>
      <c r="BF1818" s="154"/>
      <c r="BG1818" s="154"/>
      <c r="BH1818" s="154"/>
      <c r="BI1818" s="154"/>
      <c r="BJ1818" s="154"/>
      <c r="BK1818" s="154"/>
      <c r="BL1818" s="154"/>
      <c r="BM1818" s="154"/>
      <c r="BN1818" s="154"/>
      <c r="BO1818" s="154"/>
      <c r="BP1818" s="154"/>
      <c r="BQ1818" s="154"/>
      <c r="BR1818" s="154"/>
      <c r="BS1818" s="154"/>
      <c r="BT1818" s="154"/>
      <c r="BU1818" s="154"/>
      <c r="BV1818" s="154"/>
    </row>
    <row r="1819" spans="1:74" x14ac:dyDescent="0.25">
      <c r="A1819" s="154"/>
      <c r="B1819" s="154"/>
      <c r="C1819" s="154"/>
      <c r="D1819" s="154"/>
      <c r="E1819" s="154"/>
      <c r="F1819" s="154"/>
      <c r="G1819" s="154"/>
      <c r="H1819" s="154"/>
      <c r="I1819" s="154"/>
      <c r="J1819" s="154"/>
      <c r="K1819" s="154"/>
      <c r="L1819" s="154"/>
      <c r="M1819" s="154"/>
      <c r="N1819" s="154"/>
      <c r="O1819" s="154"/>
      <c r="P1819" s="154"/>
      <c r="Q1819" s="154"/>
      <c r="R1819" s="154"/>
      <c r="S1819" s="154"/>
      <c r="T1819" s="154"/>
      <c r="U1819" s="154"/>
      <c r="V1819" s="154"/>
      <c r="W1819" s="154"/>
      <c r="X1819" s="154"/>
      <c r="Y1819" s="154"/>
      <c r="Z1819" s="154"/>
      <c r="AA1819" s="154"/>
      <c r="AB1819" s="154"/>
      <c r="AC1819" s="154"/>
      <c r="AD1819" s="154"/>
      <c r="AE1819" s="154"/>
      <c r="AF1819" s="154"/>
      <c r="AG1819" s="154"/>
      <c r="AH1819" s="154"/>
      <c r="AI1819" s="154"/>
      <c r="AJ1819" s="154"/>
      <c r="AK1819" s="154"/>
      <c r="AL1819" s="154"/>
      <c r="AM1819" s="154"/>
      <c r="AN1819" s="154"/>
      <c r="AO1819" s="154"/>
      <c r="AP1819" s="154"/>
      <c r="AQ1819" s="154"/>
      <c r="AR1819" s="154"/>
      <c r="AS1819" s="154"/>
      <c r="AT1819" s="154"/>
      <c r="AU1819" s="154"/>
      <c r="AV1819" s="154"/>
      <c r="AW1819" s="154"/>
      <c r="AX1819" s="154"/>
      <c r="AY1819" s="154"/>
      <c r="AZ1819" s="154"/>
      <c r="BA1819" s="154"/>
      <c r="BB1819" s="154"/>
      <c r="BC1819" s="154"/>
      <c r="BD1819" s="154"/>
      <c r="BE1819" s="154"/>
      <c r="BF1819" s="154"/>
      <c r="BG1819" s="154"/>
      <c r="BH1819" s="154"/>
      <c r="BI1819" s="154"/>
      <c r="BJ1819" s="154"/>
      <c r="BK1819" s="154"/>
      <c r="BL1819" s="154"/>
      <c r="BM1819" s="154"/>
      <c r="BN1819" s="154"/>
      <c r="BO1819" s="154"/>
      <c r="BP1819" s="154"/>
      <c r="BQ1819" s="154"/>
      <c r="BR1819" s="154"/>
      <c r="BS1819" s="154"/>
      <c r="BT1819" s="154"/>
      <c r="BU1819" s="154"/>
      <c r="BV1819" s="154"/>
    </row>
    <row r="1820" spans="1:74" x14ac:dyDescent="0.25">
      <c r="A1820" s="154"/>
      <c r="B1820" s="154"/>
      <c r="C1820" s="154"/>
      <c r="D1820" s="154"/>
      <c r="E1820" s="154"/>
      <c r="F1820" s="154"/>
      <c r="G1820" s="154"/>
      <c r="H1820" s="154"/>
      <c r="I1820" s="154"/>
      <c r="J1820" s="154"/>
      <c r="K1820" s="154"/>
      <c r="L1820" s="154"/>
      <c r="M1820" s="154"/>
      <c r="N1820" s="154"/>
      <c r="O1820" s="154"/>
      <c r="P1820" s="154"/>
      <c r="Q1820" s="154"/>
      <c r="R1820" s="154"/>
      <c r="S1820" s="154"/>
      <c r="T1820" s="154"/>
      <c r="U1820" s="154"/>
      <c r="V1820" s="154"/>
      <c r="W1820" s="154"/>
      <c r="X1820" s="154"/>
      <c r="Y1820" s="154"/>
      <c r="Z1820" s="154"/>
      <c r="AA1820" s="154"/>
      <c r="AB1820" s="154"/>
      <c r="AC1820" s="154"/>
      <c r="AD1820" s="154"/>
      <c r="AE1820" s="154"/>
      <c r="AF1820" s="154"/>
      <c r="AG1820" s="154"/>
      <c r="AH1820" s="154"/>
      <c r="AI1820" s="154"/>
      <c r="AJ1820" s="154"/>
      <c r="AK1820" s="154"/>
      <c r="AL1820" s="154"/>
      <c r="AM1820" s="154"/>
      <c r="AN1820" s="154"/>
      <c r="AO1820" s="154"/>
      <c r="AP1820" s="154"/>
      <c r="AQ1820" s="154"/>
      <c r="AR1820" s="154"/>
      <c r="AS1820" s="154"/>
      <c r="AT1820" s="154"/>
      <c r="AU1820" s="154"/>
      <c r="AV1820" s="154"/>
      <c r="AW1820" s="154"/>
      <c r="AX1820" s="154"/>
      <c r="AY1820" s="154"/>
      <c r="AZ1820" s="154"/>
      <c r="BA1820" s="154"/>
      <c r="BB1820" s="154"/>
      <c r="BC1820" s="154"/>
      <c r="BD1820" s="154"/>
      <c r="BE1820" s="154"/>
      <c r="BF1820" s="154"/>
      <c r="BG1820" s="154"/>
      <c r="BH1820" s="154"/>
      <c r="BI1820" s="154"/>
      <c r="BJ1820" s="154"/>
      <c r="BK1820" s="154"/>
      <c r="BL1820" s="154"/>
      <c r="BM1820" s="154"/>
      <c r="BN1820" s="154"/>
      <c r="BO1820" s="154"/>
      <c r="BP1820" s="154"/>
      <c r="BQ1820" s="154"/>
      <c r="BR1820" s="154"/>
      <c r="BS1820" s="154"/>
      <c r="BT1820" s="154"/>
      <c r="BU1820" s="154"/>
      <c r="BV1820" s="154"/>
    </row>
    <row r="1821" spans="1:74" x14ac:dyDescent="0.25">
      <c r="A1821" s="154"/>
      <c r="B1821" s="154"/>
      <c r="C1821" s="154"/>
      <c r="D1821" s="154"/>
      <c r="E1821" s="154"/>
      <c r="F1821" s="154"/>
      <c r="G1821" s="154"/>
      <c r="H1821" s="154"/>
      <c r="I1821" s="154"/>
      <c r="J1821" s="154"/>
      <c r="K1821" s="154"/>
      <c r="L1821" s="154"/>
      <c r="M1821" s="154"/>
      <c r="N1821" s="154"/>
      <c r="O1821" s="154"/>
      <c r="P1821" s="154"/>
      <c r="Q1821" s="154"/>
      <c r="R1821" s="154"/>
      <c r="S1821" s="154"/>
      <c r="T1821" s="154"/>
      <c r="U1821" s="154"/>
      <c r="V1821" s="154"/>
      <c r="W1821" s="154"/>
      <c r="X1821" s="154"/>
      <c r="Y1821" s="154"/>
      <c r="Z1821" s="154"/>
      <c r="AA1821" s="154"/>
      <c r="AB1821" s="154"/>
      <c r="AC1821" s="154"/>
      <c r="AD1821" s="154"/>
      <c r="AE1821" s="154"/>
      <c r="AF1821" s="154"/>
      <c r="AG1821" s="154"/>
      <c r="AH1821" s="154"/>
      <c r="AI1821" s="154"/>
      <c r="AJ1821" s="154"/>
      <c r="AK1821" s="154"/>
      <c r="AL1821" s="154"/>
      <c r="AM1821" s="154"/>
      <c r="AN1821" s="154"/>
      <c r="AO1821" s="154"/>
      <c r="AP1821" s="154"/>
      <c r="AQ1821" s="154"/>
      <c r="AR1821" s="154"/>
      <c r="AS1821" s="154"/>
      <c r="AT1821" s="154"/>
      <c r="AU1821" s="154"/>
      <c r="AV1821" s="154"/>
      <c r="AW1821" s="154"/>
      <c r="AX1821" s="154"/>
      <c r="AY1821" s="154"/>
      <c r="AZ1821" s="154"/>
      <c r="BA1821" s="154"/>
      <c r="BB1821" s="154"/>
      <c r="BC1821" s="154"/>
      <c r="BD1821" s="154"/>
      <c r="BE1821" s="154"/>
      <c r="BF1821" s="154"/>
      <c r="BG1821" s="154"/>
      <c r="BH1821" s="154"/>
      <c r="BI1821" s="154"/>
      <c r="BJ1821" s="154"/>
      <c r="BK1821" s="154"/>
      <c r="BL1821" s="154"/>
      <c r="BM1821" s="154"/>
      <c r="BN1821" s="154"/>
      <c r="BO1821" s="154"/>
      <c r="BP1821" s="154"/>
      <c r="BQ1821" s="154"/>
      <c r="BR1821" s="154"/>
      <c r="BS1821" s="154"/>
      <c r="BT1821" s="154"/>
      <c r="BU1821" s="154"/>
      <c r="BV1821" s="154"/>
    </row>
    <row r="1822" spans="1:74" x14ac:dyDescent="0.25">
      <c r="A1822" s="154"/>
      <c r="B1822" s="154"/>
      <c r="C1822" s="154"/>
      <c r="D1822" s="154"/>
      <c r="E1822" s="154"/>
      <c r="F1822" s="154"/>
      <c r="G1822" s="154"/>
      <c r="H1822" s="154"/>
      <c r="I1822" s="154"/>
      <c r="J1822" s="154"/>
      <c r="K1822" s="154"/>
      <c r="L1822" s="154"/>
      <c r="M1822" s="154"/>
      <c r="N1822" s="154"/>
      <c r="O1822" s="154"/>
      <c r="P1822" s="154"/>
      <c r="Q1822" s="154"/>
      <c r="R1822" s="154"/>
      <c r="S1822" s="154"/>
      <c r="T1822" s="154"/>
      <c r="U1822" s="154"/>
      <c r="V1822" s="154"/>
      <c r="W1822" s="154"/>
      <c r="X1822" s="154"/>
      <c r="Y1822" s="154"/>
      <c r="Z1822" s="154"/>
      <c r="AA1822" s="154"/>
      <c r="AB1822" s="154"/>
      <c r="AC1822" s="154"/>
      <c r="AD1822" s="154"/>
      <c r="AE1822" s="154"/>
      <c r="AF1822" s="154"/>
      <c r="AG1822" s="154"/>
      <c r="AH1822" s="154"/>
      <c r="AI1822" s="154"/>
      <c r="AJ1822" s="154"/>
      <c r="AK1822" s="154"/>
      <c r="AL1822" s="154"/>
      <c r="AM1822" s="154"/>
      <c r="AN1822" s="154"/>
      <c r="AO1822" s="154"/>
      <c r="AP1822" s="154"/>
      <c r="AQ1822" s="154"/>
      <c r="AR1822" s="154"/>
      <c r="AS1822" s="154"/>
      <c r="AT1822" s="154"/>
      <c r="AU1822" s="154"/>
      <c r="AV1822" s="154"/>
      <c r="AW1822" s="154"/>
      <c r="AX1822" s="154"/>
      <c r="AY1822" s="154"/>
      <c r="AZ1822" s="154"/>
      <c r="BA1822" s="154"/>
      <c r="BB1822" s="154"/>
      <c r="BC1822" s="154"/>
      <c r="BD1822" s="154"/>
      <c r="BE1822" s="154"/>
      <c r="BF1822" s="154"/>
      <c r="BG1822" s="154"/>
      <c r="BH1822" s="154"/>
      <c r="BI1822" s="154"/>
      <c r="BJ1822" s="154"/>
      <c r="BK1822" s="154"/>
      <c r="BL1822" s="154"/>
      <c r="BM1822" s="154"/>
      <c r="BN1822" s="154"/>
      <c r="BO1822" s="154"/>
      <c r="BP1822" s="154"/>
      <c r="BQ1822" s="154"/>
      <c r="BR1822" s="154"/>
      <c r="BS1822" s="154"/>
      <c r="BT1822" s="154"/>
      <c r="BU1822" s="154"/>
      <c r="BV1822" s="154"/>
    </row>
    <row r="1823" spans="1:74" x14ac:dyDescent="0.25">
      <c r="A1823" s="154"/>
      <c r="B1823" s="154"/>
      <c r="C1823" s="154"/>
      <c r="D1823" s="154"/>
      <c r="E1823" s="154"/>
      <c r="F1823" s="154"/>
      <c r="G1823" s="154"/>
      <c r="H1823" s="154"/>
      <c r="I1823" s="154"/>
      <c r="J1823" s="154"/>
      <c r="K1823" s="154"/>
      <c r="L1823" s="154"/>
      <c r="M1823" s="154"/>
      <c r="N1823" s="154"/>
      <c r="O1823" s="154"/>
      <c r="P1823" s="154"/>
      <c r="Q1823" s="154"/>
      <c r="R1823" s="154"/>
      <c r="S1823" s="154"/>
      <c r="T1823" s="154"/>
      <c r="U1823" s="154"/>
      <c r="V1823" s="154"/>
      <c r="W1823" s="154"/>
      <c r="X1823" s="154"/>
      <c r="Y1823" s="154"/>
      <c r="Z1823" s="154"/>
      <c r="AA1823" s="154"/>
      <c r="AB1823" s="154"/>
      <c r="AC1823" s="154"/>
      <c r="AD1823" s="154"/>
      <c r="AE1823" s="154"/>
      <c r="AF1823" s="154"/>
      <c r="AG1823" s="154"/>
      <c r="AH1823" s="154"/>
      <c r="AI1823" s="154"/>
      <c r="AJ1823" s="154"/>
      <c r="AK1823" s="154"/>
      <c r="AL1823" s="154"/>
      <c r="AM1823" s="154"/>
      <c r="AN1823" s="154"/>
      <c r="AO1823" s="154"/>
      <c r="AP1823" s="154"/>
      <c r="AQ1823" s="154"/>
      <c r="AR1823" s="154"/>
      <c r="AS1823" s="154"/>
      <c r="AT1823" s="154"/>
      <c r="AU1823" s="154"/>
      <c r="AV1823" s="154"/>
      <c r="AW1823" s="154"/>
      <c r="AX1823" s="154"/>
      <c r="AY1823" s="154"/>
      <c r="AZ1823" s="154"/>
      <c r="BA1823" s="154"/>
      <c r="BB1823" s="154"/>
      <c r="BC1823" s="154"/>
      <c r="BD1823" s="154"/>
      <c r="BE1823" s="154"/>
      <c r="BF1823" s="154"/>
      <c r="BG1823" s="154"/>
      <c r="BH1823" s="154"/>
      <c r="BI1823" s="154"/>
      <c r="BJ1823" s="154"/>
      <c r="BK1823" s="154"/>
      <c r="BL1823" s="154"/>
      <c r="BM1823" s="154"/>
      <c r="BN1823" s="154"/>
      <c r="BO1823" s="154"/>
      <c r="BP1823" s="154"/>
      <c r="BQ1823" s="154"/>
      <c r="BR1823" s="154"/>
      <c r="BS1823" s="154"/>
      <c r="BT1823" s="154"/>
      <c r="BU1823" s="154"/>
      <c r="BV1823" s="154"/>
    </row>
    <row r="1824" spans="1:74" x14ac:dyDescent="0.25">
      <c r="A1824" s="154"/>
      <c r="B1824" s="154"/>
      <c r="C1824" s="154"/>
      <c r="D1824" s="154"/>
      <c r="E1824" s="154"/>
      <c r="F1824" s="154"/>
      <c r="G1824" s="154"/>
      <c r="H1824" s="154"/>
      <c r="I1824" s="154"/>
      <c r="J1824" s="154"/>
      <c r="K1824" s="154"/>
      <c r="L1824" s="154"/>
      <c r="M1824" s="154"/>
      <c r="N1824" s="154"/>
      <c r="O1824" s="154"/>
      <c r="P1824" s="154"/>
      <c r="Q1824" s="154"/>
      <c r="R1824" s="154"/>
      <c r="S1824" s="154"/>
      <c r="T1824" s="154"/>
      <c r="U1824" s="154"/>
      <c r="V1824" s="154"/>
      <c r="W1824" s="154"/>
      <c r="X1824" s="154"/>
      <c r="Y1824" s="154"/>
      <c r="Z1824" s="154"/>
      <c r="AA1824" s="154"/>
      <c r="AB1824" s="154"/>
      <c r="AC1824" s="154"/>
      <c r="AD1824" s="154"/>
      <c r="AE1824" s="154"/>
      <c r="AF1824" s="154"/>
      <c r="AG1824" s="154"/>
      <c r="AH1824" s="154"/>
      <c r="AI1824" s="154"/>
      <c r="AJ1824" s="154"/>
      <c r="AK1824" s="154"/>
      <c r="AL1824" s="154"/>
      <c r="AM1824" s="154"/>
      <c r="AN1824" s="154"/>
      <c r="AO1824" s="154"/>
      <c r="AP1824" s="154"/>
      <c r="AQ1824" s="154"/>
      <c r="AR1824" s="154"/>
      <c r="AS1824" s="154"/>
      <c r="AT1824" s="154"/>
      <c r="AU1824" s="154"/>
      <c r="AV1824" s="154"/>
      <c r="AW1824" s="154"/>
      <c r="AX1824" s="154"/>
      <c r="AY1824" s="154"/>
      <c r="AZ1824" s="154"/>
      <c r="BA1824" s="154"/>
      <c r="BB1824" s="154"/>
      <c r="BC1824" s="154"/>
      <c r="BD1824" s="154"/>
      <c r="BE1824" s="154"/>
      <c r="BF1824" s="154"/>
      <c r="BG1824" s="154"/>
      <c r="BH1824" s="154"/>
      <c r="BI1824" s="154"/>
      <c r="BJ1824" s="154"/>
      <c r="BK1824" s="154"/>
      <c r="BL1824" s="154"/>
      <c r="BM1824" s="154"/>
      <c r="BN1824" s="154"/>
      <c r="BO1824" s="154"/>
      <c r="BP1824" s="154"/>
      <c r="BQ1824" s="154"/>
      <c r="BR1824" s="154"/>
      <c r="BS1824" s="154"/>
      <c r="BT1824" s="154"/>
      <c r="BU1824" s="154"/>
      <c r="BV1824" s="154"/>
    </row>
    <row r="1825" spans="1:74" x14ac:dyDescent="0.25">
      <c r="A1825" s="154"/>
      <c r="B1825" s="154"/>
      <c r="C1825" s="154"/>
      <c r="D1825" s="154"/>
      <c r="E1825" s="154"/>
      <c r="F1825" s="154"/>
      <c r="G1825" s="154"/>
      <c r="H1825" s="154"/>
      <c r="I1825" s="154"/>
      <c r="J1825" s="154"/>
      <c r="K1825" s="154"/>
      <c r="L1825" s="154"/>
      <c r="M1825" s="154"/>
      <c r="N1825" s="154"/>
      <c r="O1825" s="154"/>
      <c r="P1825" s="154"/>
      <c r="Q1825" s="154"/>
      <c r="R1825" s="154"/>
      <c r="S1825" s="154"/>
      <c r="T1825" s="154"/>
      <c r="U1825" s="154"/>
      <c r="V1825" s="154"/>
      <c r="W1825" s="154"/>
      <c r="X1825" s="154"/>
      <c r="Y1825" s="154"/>
      <c r="Z1825" s="154"/>
      <c r="AA1825" s="154"/>
      <c r="AB1825" s="154"/>
      <c r="AC1825" s="154"/>
      <c r="AD1825" s="154"/>
      <c r="AE1825" s="154"/>
      <c r="AF1825" s="154"/>
      <c r="AG1825" s="154"/>
      <c r="AH1825" s="154"/>
      <c r="AI1825" s="154"/>
      <c r="AJ1825" s="154"/>
      <c r="AK1825" s="154"/>
      <c r="AL1825" s="154"/>
      <c r="AM1825" s="154"/>
      <c r="AN1825" s="154"/>
      <c r="AO1825" s="154"/>
      <c r="AP1825" s="154"/>
      <c r="AQ1825" s="154"/>
      <c r="AR1825" s="154"/>
      <c r="AS1825" s="154"/>
      <c r="AT1825" s="154"/>
      <c r="AU1825" s="154"/>
      <c r="AV1825" s="154"/>
      <c r="AW1825" s="154"/>
      <c r="AX1825" s="154"/>
      <c r="AY1825" s="154"/>
      <c r="AZ1825" s="154"/>
      <c r="BA1825" s="154"/>
      <c r="BB1825" s="154"/>
      <c r="BC1825" s="154"/>
      <c r="BD1825" s="154"/>
      <c r="BE1825" s="154"/>
      <c r="BF1825" s="154"/>
      <c r="BG1825" s="154"/>
      <c r="BH1825" s="154"/>
      <c r="BI1825" s="154"/>
      <c r="BJ1825" s="154"/>
      <c r="BK1825" s="154"/>
      <c r="BL1825" s="154"/>
      <c r="BM1825" s="154"/>
      <c r="BN1825" s="154"/>
      <c r="BO1825" s="154"/>
      <c r="BP1825" s="154"/>
      <c r="BQ1825" s="154"/>
      <c r="BR1825" s="154"/>
      <c r="BS1825" s="154"/>
      <c r="BT1825" s="154"/>
      <c r="BU1825" s="154"/>
      <c r="BV1825" s="154"/>
    </row>
    <row r="1826" spans="1:74" x14ac:dyDescent="0.25">
      <c r="A1826" s="154"/>
      <c r="B1826" s="154"/>
      <c r="C1826" s="154"/>
      <c r="D1826" s="154"/>
      <c r="E1826" s="154"/>
      <c r="F1826" s="154"/>
      <c r="G1826" s="154"/>
      <c r="H1826" s="154"/>
      <c r="I1826" s="154"/>
      <c r="J1826" s="154"/>
      <c r="K1826" s="154"/>
      <c r="L1826" s="154"/>
      <c r="M1826" s="154"/>
      <c r="N1826" s="154"/>
      <c r="O1826" s="154"/>
      <c r="P1826" s="154"/>
      <c r="Q1826" s="154"/>
      <c r="R1826" s="154"/>
      <c r="S1826" s="154"/>
      <c r="T1826" s="154"/>
      <c r="U1826" s="154"/>
      <c r="V1826" s="154"/>
      <c r="W1826" s="154"/>
      <c r="X1826" s="154"/>
      <c r="Y1826" s="154"/>
      <c r="Z1826" s="154"/>
      <c r="AA1826" s="154"/>
      <c r="AB1826" s="154"/>
      <c r="AC1826" s="154"/>
      <c r="AD1826" s="154"/>
      <c r="AE1826" s="154"/>
      <c r="AF1826" s="154"/>
      <c r="AG1826" s="154"/>
      <c r="AH1826" s="154"/>
      <c r="AI1826" s="154"/>
      <c r="AJ1826" s="154"/>
      <c r="AK1826" s="154"/>
      <c r="AL1826" s="154"/>
      <c r="AM1826" s="154"/>
      <c r="AN1826" s="154"/>
      <c r="AO1826" s="154"/>
      <c r="AP1826" s="154"/>
      <c r="AQ1826" s="154"/>
      <c r="AR1826" s="154"/>
      <c r="AS1826" s="154"/>
      <c r="AT1826" s="154"/>
      <c r="AU1826" s="154"/>
      <c r="AV1826" s="154"/>
      <c r="AW1826" s="154"/>
      <c r="AX1826" s="154"/>
      <c r="AY1826" s="154"/>
      <c r="AZ1826" s="154"/>
      <c r="BA1826" s="154"/>
      <c r="BB1826" s="154"/>
      <c r="BC1826" s="154"/>
      <c r="BD1826" s="154"/>
      <c r="BE1826" s="154"/>
      <c r="BF1826" s="154"/>
      <c r="BG1826" s="154"/>
      <c r="BH1826" s="154"/>
      <c r="BI1826" s="154"/>
      <c r="BJ1826" s="154"/>
      <c r="BK1826" s="154"/>
      <c r="BL1826" s="154"/>
      <c r="BM1826" s="154"/>
      <c r="BN1826" s="154"/>
      <c r="BO1826" s="154"/>
      <c r="BP1826" s="154"/>
      <c r="BQ1826" s="154"/>
      <c r="BR1826" s="154"/>
      <c r="BS1826" s="154"/>
      <c r="BT1826" s="154"/>
      <c r="BU1826" s="154"/>
      <c r="BV1826" s="154"/>
    </row>
    <row r="1827" spans="1:74" x14ac:dyDescent="0.25">
      <c r="A1827" s="154"/>
      <c r="B1827" s="154"/>
      <c r="C1827" s="154"/>
      <c r="D1827" s="154"/>
      <c r="E1827" s="154"/>
      <c r="F1827" s="154"/>
      <c r="G1827" s="154"/>
      <c r="H1827" s="154"/>
      <c r="I1827" s="154"/>
      <c r="J1827" s="154"/>
      <c r="K1827" s="154"/>
      <c r="L1827" s="154"/>
      <c r="M1827" s="154"/>
      <c r="N1827" s="154"/>
      <c r="O1827" s="154"/>
      <c r="P1827" s="154"/>
      <c r="Q1827" s="154"/>
      <c r="R1827" s="154"/>
      <c r="S1827" s="154"/>
      <c r="T1827" s="154"/>
      <c r="U1827" s="154"/>
      <c r="V1827" s="154"/>
      <c r="W1827" s="154"/>
      <c r="X1827" s="154"/>
      <c r="Y1827" s="154"/>
      <c r="Z1827" s="154"/>
      <c r="AA1827" s="154"/>
      <c r="AB1827" s="154"/>
      <c r="AC1827" s="154"/>
      <c r="AD1827" s="154"/>
      <c r="AE1827" s="154"/>
      <c r="AF1827" s="154"/>
      <c r="AG1827" s="154"/>
      <c r="AH1827" s="154"/>
      <c r="AI1827" s="154"/>
      <c r="AJ1827" s="154"/>
      <c r="AK1827" s="154"/>
      <c r="AL1827" s="154"/>
      <c r="AM1827" s="154"/>
      <c r="AN1827" s="154"/>
      <c r="AO1827" s="154"/>
      <c r="AP1827" s="154"/>
      <c r="AQ1827" s="154"/>
      <c r="AR1827" s="154"/>
      <c r="AS1827" s="154"/>
      <c r="AT1827" s="154"/>
      <c r="AU1827" s="154"/>
      <c r="AV1827" s="154"/>
      <c r="AW1827" s="154"/>
      <c r="AX1827" s="154"/>
      <c r="AY1827" s="154"/>
      <c r="AZ1827" s="154"/>
      <c r="BA1827" s="154"/>
      <c r="BB1827" s="154"/>
      <c r="BC1827" s="154"/>
      <c r="BD1827" s="154"/>
      <c r="BE1827" s="154"/>
      <c r="BF1827" s="154"/>
      <c r="BG1827" s="154"/>
      <c r="BH1827" s="154"/>
      <c r="BI1827" s="154"/>
      <c r="BJ1827" s="154"/>
      <c r="BK1827" s="154"/>
      <c r="BL1827" s="154"/>
      <c r="BM1827" s="154"/>
      <c r="BN1827" s="154"/>
      <c r="BO1827" s="154"/>
      <c r="BP1827" s="154"/>
      <c r="BQ1827" s="154"/>
      <c r="BR1827" s="154"/>
      <c r="BS1827" s="154"/>
      <c r="BT1827" s="154"/>
      <c r="BU1827" s="154"/>
      <c r="BV1827" s="154"/>
    </row>
    <row r="1828" spans="1:74" x14ac:dyDescent="0.25">
      <c r="A1828" s="154"/>
      <c r="B1828" s="154"/>
      <c r="C1828" s="154"/>
      <c r="D1828" s="154"/>
      <c r="E1828" s="154"/>
      <c r="F1828" s="154"/>
      <c r="G1828" s="154"/>
      <c r="H1828" s="154"/>
      <c r="I1828" s="154"/>
      <c r="J1828" s="154"/>
      <c r="K1828" s="154"/>
      <c r="L1828" s="154"/>
      <c r="M1828" s="154"/>
      <c r="N1828" s="154"/>
      <c r="O1828" s="154"/>
      <c r="P1828" s="154"/>
      <c r="Q1828" s="154"/>
      <c r="R1828" s="154"/>
      <c r="S1828" s="154"/>
      <c r="T1828" s="154"/>
      <c r="U1828" s="154"/>
      <c r="V1828" s="154"/>
      <c r="W1828" s="154"/>
      <c r="X1828" s="154"/>
      <c r="Y1828" s="154"/>
      <c r="Z1828" s="154"/>
      <c r="AA1828" s="154"/>
      <c r="AB1828" s="154"/>
      <c r="AC1828" s="154"/>
      <c r="AD1828" s="154"/>
      <c r="AE1828" s="154"/>
      <c r="AF1828" s="154"/>
      <c r="AG1828" s="154"/>
      <c r="AH1828" s="154"/>
      <c r="AI1828" s="154"/>
      <c r="AJ1828" s="154"/>
      <c r="AK1828" s="154"/>
      <c r="AL1828" s="154"/>
      <c r="AM1828" s="154"/>
      <c r="AN1828" s="154"/>
      <c r="AO1828" s="154"/>
      <c r="AP1828" s="154"/>
      <c r="AQ1828" s="154"/>
      <c r="AR1828" s="154"/>
      <c r="AS1828" s="154"/>
      <c r="AT1828" s="154"/>
      <c r="AU1828" s="154"/>
      <c r="AV1828" s="154"/>
      <c r="AW1828" s="154"/>
      <c r="AX1828" s="154"/>
      <c r="AY1828" s="154"/>
      <c r="AZ1828" s="154"/>
      <c r="BA1828" s="154"/>
      <c r="BB1828" s="154"/>
      <c r="BC1828" s="154"/>
      <c r="BD1828" s="154"/>
      <c r="BE1828" s="154"/>
      <c r="BF1828" s="154"/>
      <c r="BG1828" s="154"/>
      <c r="BH1828" s="154"/>
      <c r="BI1828" s="154"/>
      <c r="BJ1828" s="154"/>
      <c r="BK1828" s="154"/>
      <c r="BL1828" s="154"/>
      <c r="BM1828" s="154"/>
      <c r="BN1828" s="154"/>
      <c r="BO1828" s="154"/>
      <c r="BP1828" s="154"/>
      <c r="BQ1828" s="154"/>
      <c r="BR1828" s="154"/>
      <c r="BS1828" s="154"/>
      <c r="BT1828" s="154"/>
      <c r="BU1828" s="154"/>
      <c r="BV1828" s="154"/>
    </row>
    <row r="1829" spans="1:74" x14ac:dyDescent="0.25">
      <c r="A1829" s="154"/>
      <c r="B1829" s="154"/>
      <c r="C1829" s="154"/>
      <c r="D1829" s="154"/>
      <c r="E1829" s="154"/>
      <c r="F1829" s="154"/>
      <c r="G1829" s="154"/>
      <c r="H1829" s="154"/>
      <c r="I1829" s="154"/>
      <c r="J1829" s="154"/>
      <c r="K1829" s="154"/>
      <c r="L1829" s="154"/>
      <c r="M1829" s="154"/>
      <c r="N1829" s="154"/>
      <c r="O1829" s="154"/>
      <c r="P1829" s="154"/>
      <c r="Q1829" s="154"/>
      <c r="R1829" s="154"/>
      <c r="S1829" s="154"/>
      <c r="T1829" s="154"/>
      <c r="U1829" s="154"/>
      <c r="V1829" s="154"/>
      <c r="W1829" s="154"/>
      <c r="X1829" s="154"/>
      <c r="Y1829" s="154"/>
      <c r="Z1829" s="154"/>
      <c r="AA1829" s="154"/>
      <c r="AB1829" s="154"/>
      <c r="AC1829" s="154"/>
      <c r="AD1829" s="154"/>
      <c r="AE1829" s="154"/>
      <c r="AF1829" s="154"/>
      <c r="AG1829" s="154"/>
      <c r="AH1829" s="154"/>
      <c r="AI1829" s="154"/>
      <c r="AJ1829" s="154"/>
      <c r="AK1829" s="154"/>
      <c r="AL1829" s="154"/>
      <c r="AM1829" s="154"/>
      <c r="AN1829" s="154"/>
      <c r="AO1829" s="154"/>
      <c r="AP1829" s="154"/>
      <c r="AQ1829" s="154"/>
      <c r="AR1829" s="154"/>
      <c r="AS1829" s="154"/>
      <c r="AT1829" s="154"/>
      <c r="AU1829" s="154"/>
      <c r="AV1829" s="154"/>
      <c r="AW1829" s="154"/>
      <c r="AX1829" s="154"/>
      <c r="AY1829" s="154"/>
      <c r="AZ1829" s="154"/>
      <c r="BA1829" s="154"/>
      <c r="BB1829" s="154"/>
      <c r="BC1829" s="154"/>
      <c r="BD1829" s="154"/>
      <c r="BE1829" s="154"/>
      <c r="BF1829" s="154"/>
      <c r="BG1829" s="154"/>
      <c r="BH1829" s="154"/>
      <c r="BI1829" s="154"/>
      <c r="BJ1829" s="154"/>
      <c r="BK1829" s="154"/>
      <c r="BL1829" s="154"/>
      <c r="BM1829" s="154"/>
      <c r="BN1829" s="154"/>
      <c r="BO1829" s="154"/>
      <c r="BP1829" s="154"/>
      <c r="BQ1829" s="154"/>
      <c r="BR1829" s="154"/>
      <c r="BS1829" s="154"/>
      <c r="BT1829" s="154"/>
      <c r="BU1829" s="154"/>
      <c r="BV1829" s="154"/>
    </row>
    <row r="1830" spans="1:74" x14ac:dyDescent="0.25">
      <c r="A1830" s="154"/>
      <c r="B1830" s="154"/>
      <c r="C1830" s="154"/>
      <c r="D1830" s="154"/>
      <c r="E1830" s="154"/>
      <c r="F1830" s="154"/>
      <c r="G1830" s="154"/>
      <c r="H1830" s="154"/>
      <c r="I1830" s="154"/>
      <c r="J1830" s="154"/>
      <c r="K1830" s="154"/>
      <c r="L1830" s="154"/>
      <c r="M1830" s="154"/>
      <c r="N1830" s="154"/>
      <c r="O1830" s="154"/>
      <c r="P1830" s="154"/>
      <c r="Q1830" s="154"/>
      <c r="R1830" s="154"/>
      <c r="S1830" s="154"/>
      <c r="T1830" s="154"/>
      <c r="U1830" s="154"/>
      <c r="V1830" s="154"/>
      <c r="W1830" s="154"/>
      <c r="X1830" s="154"/>
      <c r="Y1830" s="154"/>
      <c r="Z1830" s="154"/>
      <c r="AA1830" s="154"/>
      <c r="AB1830" s="154"/>
      <c r="AC1830" s="154"/>
      <c r="AD1830" s="154"/>
      <c r="AE1830" s="154"/>
      <c r="AF1830" s="154"/>
      <c r="AG1830" s="154"/>
      <c r="AH1830" s="154"/>
      <c r="AI1830" s="154"/>
      <c r="AJ1830" s="154"/>
      <c r="AK1830" s="154"/>
      <c r="AL1830" s="154"/>
      <c r="AM1830" s="154"/>
      <c r="AN1830" s="154"/>
      <c r="AO1830" s="154"/>
      <c r="AP1830" s="154"/>
      <c r="AQ1830" s="154"/>
      <c r="AR1830" s="154"/>
      <c r="AS1830" s="154"/>
      <c r="AT1830" s="154"/>
      <c r="AU1830" s="154"/>
      <c r="AV1830" s="154"/>
      <c r="AW1830" s="154"/>
      <c r="AX1830" s="154"/>
      <c r="AY1830" s="154"/>
      <c r="AZ1830" s="154"/>
      <c r="BA1830" s="154"/>
      <c r="BB1830" s="154"/>
      <c r="BC1830" s="154"/>
      <c r="BD1830" s="154"/>
      <c r="BE1830" s="154"/>
      <c r="BF1830" s="154"/>
      <c r="BG1830" s="154"/>
      <c r="BH1830" s="154"/>
      <c r="BI1830" s="154"/>
      <c r="BJ1830" s="154"/>
      <c r="BK1830" s="154"/>
      <c r="BL1830" s="154"/>
      <c r="BM1830" s="154"/>
      <c r="BN1830" s="154"/>
      <c r="BO1830" s="154"/>
      <c r="BP1830" s="154"/>
      <c r="BQ1830" s="154"/>
      <c r="BR1830" s="154"/>
      <c r="BS1830" s="154"/>
      <c r="BT1830" s="154"/>
      <c r="BU1830" s="154"/>
      <c r="BV1830" s="154"/>
    </row>
    <row r="1831" spans="1:74" x14ac:dyDescent="0.25">
      <c r="A1831" s="154"/>
      <c r="B1831" s="154"/>
      <c r="C1831" s="154"/>
      <c r="D1831" s="154"/>
      <c r="E1831" s="154"/>
      <c r="F1831" s="154"/>
      <c r="G1831" s="154"/>
      <c r="H1831" s="154"/>
      <c r="I1831" s="154"/>
      <c r="J1831" s="154"/>
      <c r="K1831" s="154"/>
      <c r="L1831" s="154"/>
      <c r="M1831" s="154"/>
      <c r="N1831" s="154"/>
      <c r="O1831" s="154"/>
      <c r="P1831" s="154"/>
      <c r="Q1831" s="154"/>
      <c r="R1831" s="154"/>
      <c r="S1831" s="154"/>
      <c r="T1831" s="154"/>
      <c r="U1831" s="154"/>
      <c r="V1831" s="154"/>
      <c r="W1831" s="154"/>
      <c r="X1831" s="154"/>
      <c r="Y1831" s="154"/>
      <c r="Z1831" s="154"/>
      <c r="AA1831" s="154"/>
      <c r="AB1831" s="154"/>
      <c r="AC1831" s="154"/>
      <c r="AD1831" s="154"/>
      <c r="AE1831" s="154"/>
      <c r="AF1831" s="154"/>
      <c r="AG1831" s="154"/>
      <c r="AH1831" s="154"/>
      <c r="AI1831" s="154"/>
      <c r="AJ1831" s="154"/>
      <c r="AK1831" s="154"/>
      <c r="AL1831" s="154"/>
      <c r="AM1831" s="154"/>
      <c r="AN1831" s="154"/>
      <c r="AO1831" s="154"/>
      <c r="AP1831" s="154"/>
      <c r="AQ1831" s="154"/>
      <c r="AR1831" s="154"/>
      <c r="AS1831" s="154"/>
      <c r="AT1831" s="154"/>
      <c r="AU1831" s="154"/>
      <c r="AV1831" s="154"/>
      <c r="AW1831" s="154"/>
      <c r="AX1831" s="154"/>
      <c r="AY1831" s="154"/>
      <c r="AZ1831" s="154"/>
      <c r="BA1831" s="154"/>
      <c r="BB1831" s="154"/>
      <c r="BC1831" s="154"/>
      <c r="BD1831" s="154"/>
      <c r="BE1831" s="154"/>
      <c r="BF1831" s="154"/>
      <c r="BG1831" s="154"/>
      <c r="BH1831" s="154"/>
      <c r="BI1831" s="154"/>
      <c r="BJ1831" s="154"/>
      <c r="BK1831" s="154"/>
      <c r="BL1831" s="154"/>
      <c r="BM1831" s="154"/>
      <c r="BN1831" s="154"/>
      <c r="BO1831" s="154"/>
      <c r="BP1831" s="154"/>
      <c r="BQ1831" s="154"/>
      <c r="BR1831" s="154"/>
      <c r="BS1831" s="154"/>
      <c r="BT1831" s="154"/>
      <c r="BU1831" s="154"/>
      <c r="BV1831" s="154"/>
    </row>
    <row r="1832" spans="1:74" x14ac:dyDescent="0.25">
      <c r="A1832" s="154"/>
      <c r="B1832" s="154"/>
      <c r="C1832" s="154"/>
      <c r="D1832" s="154"/>
      <c r="E1832" s="154"/>
      <c r="F1832" s="154"/>
      <c r="G1832" s="154"/>
      <c r="H1832" s="154"/>
      <c r="I1832" s="154"/>
      <c r="J1832" s="154"/>
      <c r="K1832" s="154"/>
      <c r="L1832" s="154"/>
      <c r="M1832" s="154"/>
      <c r="N1832" s="154"/>
      <c r="O1832" s="154"/>
      <c r="P1832" s="154"/>
      <c r="Q1832" s="154"/>
      <c r="R1832" s="154"/>
      <c r="S1832" s="154"/>
      <c r="T1832" s="154"/>
      <c r="U1832" s="154"/>
      <c r="V1832" s="154"/>
      <c r="W1832" s="154"/>
      <c r="X1832" s="154"/>
      <c r="Y1832" s="154"/>
      <c r="Z1832" s="154"/>
      <c r="AA1832" s="154"/>
      <c r="AB1832" s="154"/>
      <c r="AC1832" s="154"/>
      <c r="AD1832" s="154"/>
      <c r="AE1832" s="154"/>
      <c r="AF1832" s="154"/>
      <c r="AG1832" s="154"/>
      <c r="AH1832" s="154"/>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c r="BI1832" s="154"/>
      <c r="BJ1832" s="154"/>
      <c r="BK1832" s="154"/>
      <c r="BL1832" s="154"/>
      <c r="BM1832" s="154"/>
      <c r="BN1832" s="154"/>
      <c r="BO1832" s="154"/>
      <c r="BP1832" s="154"/>
      <c r="BQ1832" s="154"/>
      <c r="BR1832" s="154"/>
      <c r="BS1832" s="154"/>
      <c r="BT1832" s="154"/>
      <c r="BU1832" s="154"/>
      <c r="BV1832" s="154"/>
    </row>
    <row r="1833" spans="1:74" x14ac:dyDescent="0.25">
      <c r="A1833" s="154"/>
      <c r="B1833" s="154"/>
      <c r="C1833" s="154"/>
      <c r="D1833" s="154"/>
      <c r="E1833" s="154"/>
      <c r="F1833" s="154"/>
      <c r="G1833" s="154"/>
      <c r="H1833" s="154"/>
      <c r="I1833" s="154"/>
      <c r="J1833" s="154"/>
      <c r="K1833" s="154"/>
      <c r="L1833" s="154"/>
      <c r="M1833" s="154"/>
      <c r="N1833" s="154"/>
      <c r="O1833" s="154"/>
      <c r="P1833" s="154"/>
      <c r="Q1833" s="154"/>
      <c r="R1833" s="154"/>
      <c r="S1833" s="154"/>
      <c r="T1833" s="154"/>
      <c r="U1833" s="154"/>
      <c r="V1833" s="154"/>
      <c r="W1833" s="154"/>
      <c r="X1833" s="154"/>
      <c r="Y1833" s="154"/>
      <c r="Z1833" s="154"/>
      <c r="AA1833" s="154"/>
      <c r="AB1833" s="154"/>
      <c r="AC1833" s="154"/>
      <c r="AD1833" s="154"/>
      <c r="AE1833" s="154"/>
      <c r="AF1833" s="154"/>
      <c r="AG1833" s="154"/>
      <c r="AH1833" s="154"/>
      <c r="AI1833" s="154"/>
      <c r="AJ1833" s="154"/>
      <c r="AK1833" s="154"/>
      <c r="AL1833" s="154"/>
      <c r="AM1833" s="154"/>
      <c r="AN1833" s="154"/>
      <c r="AO1833" s="154"/>
      <c r="AP1833" s="154"/>
      <c r="AQ1833" s="154"/>
      <c r="AR1833" s="154"/>
      <c r="AS1833" s="154"/>
      <c r="AT1833" s="154"/>
      <c r="AU1833" s="154"/>
      <c r="AV1833" s="154"/>
      <c r="AW1833" s="154"/>
      <c r="AX1833" s="154"/>
      <c r="AY1833" s="154"/>
      <c r="AZ1833" s="154"/>
      <c r="BA1833" s="154"/>
      <c r="BB1833" s="154"/>
      <c r="BC1833" s="154"/>
      <c r="BD1833" s="154"/>
      <c r="BE1833" s="154"/>
      <c r="BF1833" s="154"/>
      <c r="BG1833" s="154"/>
      <c r="BH1833" s="154"/>
      <c r="BI1833" s="154"/>
      <c r="BJ1833" s="154"/>
      <c r="BK1833" s="154"/>
      <c r="BL1833" s="154"/>
      <c r="BM1833" s="154"/>
      <c r="BN1833" s="154"/>
      <c r="BO1833" s="154"/>
      <c r="BP1833" s="154"/>
      <c r="BQ1833" s="154"/>
      <c r="BR1833" s="154"/>
      <c r="BS1833" s="154"/>
      <c r="BT1833" s="154"/>
      <c r="BU1833" s="154"/>
      <c r="BV1833" s="154"/>
    </row>
    <row r="1834" spans="1:74" x14ac:dyDescent="0.25">
      <c r="A1834" s="154"/>
      <c r="B1834" s="154"/>
      <c r="C1834" s="154"/>
      <c r="D1834" s="154"/>
      <c r="E1834" s="154"/>
      <c r="F1834" s="154"/>
      <c r="G1834" s="154"/>
      <c r="H1834" s="154"/>
      <c r="I1834" s="154"/>
      <c r="J1834" s="154"/>
      <c r="K1834" s="154"/>
      <c r="L1834" s="154"/>
      <c r="M1834" s="154"/>
      <c r="N1834" s="154"/>
      <c r="O1834" s="154"/>
      <c r="P1834" s="154"/>
      <c r="Q1834" s="154"/>
      <c r="R1834" s="154"/>
      <c r="S1834" s="154"/>
      <c r="T1834" s="154"/>
      <c r="U1834" s="154"/>
      <c r="V1834" s="154"/>
      <c r="W1834" s="154"/>
      <c r="X1834" s="154"/>
      <c r="Y1834" s="154"/>
      <c r="Z1834" s="154"/>
      <c r="AA1834" s="154"/>
      <c r="AB1834" s="154"/>
      <c r="AC1834" s="154"/>
      <c r="AD1834" s="154"/>
      <c r="AE1834" s="154"/>
      <c r="AF1834" s="154"/>
      <c r="AG1834" s="154"/>
      <c r="AH1834" s="154"/>
      <c r="AI1834" s="154"/>
      <c r="AJ1834" s="154"/>
      <c r="AK1834" s="154"/>
      <c r="AL1834" s="154"/>
      <c r="AM1834" s="154"/>
      <c r="AN1834" s="154"/>
      <c r="AO1834" s="154"/>
      <c r="AP1834" s="154"/>
      <c r="AQ1834" s="154"/>
      <c r="AR1834" s="154"/>
      <c r="AS1834" s="154"/>
      <c r="AT1834" s="154"/>
      <c r="AU1834" s="154"/>
      <c r="AV1834" s="154"/>
      <c r="AW1834" s="154"/>
      <c r="AX1834" s="154"/>
      <c r="AY1834" s="154"/>
      <c r="AZ1834" s="154"/>
      <c r="BA1834" s="154"/>
      <c r="BB1834" s="154"/>
      <c r="BC1834" s="154"/>
      <c r="BD1834" s="154"/>
      <c r="BE1834" s="154"/>
      <c r="BF1834" s="154"/>
      <c r="BG1834" s="154"/>
      <c r="BH1834" s="154"/>
      <c r="BI1834" s="154"/>
      <c r="BJ1834" s="154"/>
      <c r="BK1834" s="154"/>
      <c r="BL1834" s="154"/>
      <c r="BM1834" s="154"/>
      <c r="BN1834" s="154"/>
      <c r="BO1834" s="154"/>
      <c r="BP1834" s="154"/>
      <c r="BQ1834" s="154"/>
      <c r="BR1834" s="154"/>
      <c r="BS1834" s="154"/>
      <c r="BT1834" s="154"/>
      <c r="BU1834" s="154"/>
      <c r="BV1834" s="154"/>
    </row>
    <row r="1835" spans="1:74" x14ac:dyDescent="0.25">
      <c r="A1835" s="154"/>
      <c r="B1835" s="154"/>
      <c r="C1835" s="154"/>
      <c r="D1835" s="154"/>
      <c r="E1835" s="154"/>
      <c r="F1835" s="154"/>
      <c r="G1835" s="154"/>
      <c r="H1835" s="154"/>
      <c r="I1835" s="154"/>
      <c r="J1835" s="154"/>
      <c r="K1835" s="154"/>
      <c r="L1835" s="154"/>
      <c r="M1835" s="154"/>
      <c r="N1835" s="154"/>
      <c r="O1835" s="154"/>
      <c r="P1835" s="154"/>
      <c r="Q1835" s="154"/>
      <c r="R1835" s="154"/>
      <c r="S1835" s="154"/>
      <c r="T1835" s="154"/>
      <c r="U1835" s="154"/>
      <c r="V1835" s="154"/>
      <c r="W1835" s="154"/>
      <c r="X1835" s="154"/>
      <c r="Y1835" s="154"/>
      <c r="Z1835" s="154"/>
      <c r="AA1835" s="154"/>
      <c r="AB1835" s="154"/>
      <c r="AC1835" s="154"/>
      <c r="AD1835" s="154"/>
      <c r="AE1835" s="154"/>
      <c r="AF1835" s="154"/>
      <c r="AG1835" s="154"/>
      <c r="AH1835" s="154"/>
      <c r="AI1835" s="154"/>
      <c r="AJ1835" s="154"/>
      <c r="AK1835" s="154"/>
      <c r="AL1835" s="154"/>
      <c r="AM1835" s="154"/>
      <c r="AN1835" s="154"/>
      <c r="AO1835" s="154"/>
      <c r="AP1835" s="154"/>
      <c r="AQ1835" s="154"/>
      <c r="AR1835" s="154"/>
      <c r="AS1835" s="154"/>
      <c r="AT1835" s="154"/>
      <c r="AU1835" s="154"/>
      <c r="AV1835" s="154"/>
      <c r="AW1835" s="154"/>
      <c r="AX1835" s="154"/>
      <c r="AY1835" s="154"/>
      <c r="AZ1835" s="154"/>
      <c r="BA1835" s="154"/>
      <c r="BB1835" s="154"/>
      <c r="BC1835" s="154"/>
      <c r="BD1835" s="154"/>
      <c r="BE1835" s="154"/>
      <c r="BF1835" s="154"/>
      <c r="BG1835" s="154"/>
      <c r="BH1835" s="154"/>
      <c r="BI1835" s="154"/>
      <c r="BJ1835" s="154"/>
      <c r="BK1835" s="154"/>
      <c r="BL1835" s="154"/>
      <c r="BM1835" s="154"/>
      <c r="BN1835" s="154"/>
      <c r="BO1835" s="154"/>
      <c r="BP1835" s="154"/>
      <c r="BQ1835" s="154"/>
      <c r="BR1835" s="154"/>
      <c r="BS1835" s="154"/>
      <c r="BT1835" s="154"/>
      <c r="BU1835" s="154"/>
      <c r="BV1835" s="154"/>
    </row>
    <row r="1836" spans="1:74" x14ac:dyDescent="0.25">
      <c r="A1836" s="154"/>
      <c r="B1836" s="154"/>
      <c r="C1836" s="154"/>
      <c r="D1836" s="154"/>
      <c r="E1836" s="154"/>
      <c r="F1836" s="154"/>
      <c r="G1836" s="154"/>
      <c r="H1836" s="154"/>
      <c r="I1836" s="154"/>
      <c r="J1836" s="154"/>
      <c r="K1836" s="154"/>
      <c r="L1836" s="154"/>
      <c r="M1836" s="154"/>
      <c r="N1836" s="154"/>
      <c r="O1836" s="154"/>
      <c r="P1836" s="154"/>
      <c r="Q1836" s="154"/>
      <c r="R1836" s="154"/>
      <c r="S1836" s="154"/>
      <c r="T1836" s="154"/>
      <c r="U1836" s="154"/>
      <c r="V1836" s="154"/>
      <c r="W1836" s="154"/>
      <c r="X1836" s="154"/>
      <c r="Y1836" s="154"/>
      <c r="Z1836" s="154"/>
      <c r="AA1836" s="154"/>
      <c r="AB1836" s="154"/>
      <c r="AC1836" s="154"/>
      <c r="AD1836" s="154"/>
      <c r="AE1836" s="154"/>
      <c r="AF1836" s="154"/>
      <c r="AG1836" s="154"/>
      <c r="AH1836" s="154"/>
      <c r="AI1836" s="154"/>
      <c r="AJ1836" s="154"/>
      <c r="AK1836" s="154"/>
      <c r="AL1836" s="154"/>
      <c r="AM1836" s="154"/>
      <c r="AN1836" s="154"/>
      <c r="AO1836" s="154"/>
      <c r="AP1836" s="154"/>
      <c r="AQ1836" s="154"/>
      <c r="AR1836" s="154"/>
      <c r="AS1836" s="154"/>
      <c r="AT1836" s="154"/>
      <c r="AU1836" s="154"/>
      <c r="AV1836" s="154"/>
      <c r="AW1836" s="154"/>
      <c r="AX1836" s="154"/>
      <c r="AY1836" s="154"/>
      <c r="AZ1836" s="154"/>
      <c r="BA1836" s="154"/>
      <c r="BB1836" s="154"/>
      <c r="BC1836" s="154"/>
      <c r="BD1836" s="154"/>
      <c r="BE1836" s="154"/>
      <c r="BF1836" s="154"/>
      <c r="BG1836" s="154"/>
      <c r="BH1836" s="154"/>
      <c r="BI1836" s="154"/>
      <c r="BJ1836" s="154"/>
      <c r="BK1836" s="154"/>
      <c r="BL1836" s="154"/>
      <c r="BM1836" s="154"/>
      <c r="BN1836" s="154"/>
      <c r="BO1836" s="154"/>
      <c r="BP1836" s="154"/>
      <c r="BQ1836" s="154"/>
      <c r="BR1836" s="154"/>
      <c r="BS1836" s="154"/>
      <c r="BT1836" s="154"/>
      <c r="BU1836" s="154"/>
      <c r="BV1836" s="154"/>
    </row>
    <row r="1837" spans="1:74" x14ac:dyDescent="0.25">
      <c r="A1837" s="154"/>
      <c r="B1837" s="154"/>
      <c r="C1837" s="154"/>
      <c r="D1837" s="154"/>
      <c r="E1837" s="154"/>
      <c r="F1837" s="154"/>
      <c r="G1837" s="154"/>
      <c r="H1837" s="154"/>
      <c r="I1837" s="154"/>
      <c r="J1837" s="154"/>
      <c r="K1837" s="154"/>
      <c r="L1837" s="154"/>
      <c r="M1837" s="154"/>
      <c r="N1837" s="154"/>
      <c r="O1837" s="154"/>
      <c r="P1837" s="154"/>
      <c r="Q1837" s="154"/>
      <c r="R1837" s="154"/>
      <c r="S1837" s="154"/>
      <c r="T1837" s="154"/>
      <c r="U1837" s="154"/>
      <c r="V1837" s="154"/>
      <c r="W1837" s="154"/>
      <c r="X1837" s="154"/>
      <c r="Y1837" s="154"/>
      <c r="Z1837" s="154"/>
      <c r="AA1837" s="154"/>
      <c r="AB1837" s="154"/>
      <c r="AC1837" s="154"/>
      <c r="AD1837" s="154"/>
      <c r="AE1837" s="154"/>
      <c r="AF1837" s="154"/>
      <c r="AG1837" s="154"/>
      <c r="AH1837" s="154"/>
      <c r="AI1837" s="154"/>
      <c r="AJ1837" s="154"/>
      <c r="AK1837" s="154"/>
      <c r="AL1837" s="154"/>
      <c r="AM1837" s="154"/>
      <c r="AN1837" s="154"/>
      <c r="AO1837" s="154"/>
      <c r="AP1837" s="154"/>
      <c r="AQ1837" s="154"/>
      <c r="AR1837" s="154"/>
      <c r="AS1837" s="154"/>
      <c r="AT1837" s="154"/>
      <c r="AU1837" s="154"/>
      <c r="AV1837" s="154"/>
      <c r="AW1837" s="154"/>
      <c r="AX1837" s="154"/>
      <c r="AY1837" s="154"/>
      <c r="AZ1837" s="154"/>
      <c r="BA1837" s="154"/>
      <c r="BB1837" s="154"/>
      <c r="BC1837" s="154"/>
      <c r="BD1837" s="154"/>
      <c r="BE1837" s="154"/>
      <c r="BF1837" s="154"/>
      <c r="BG1837" s="154"/>
      <c r="BH1837" s="154"/>
      <c r="BI1837" s="154"/>
      <c r="BJ1837" s="154"/>
      <c r="BK1837" s="154"/>
      <c r="BL1837" s="154"/>
      <c r="BM1837" s="154"/>
      <c r="BN1837" s="154"/>
      <c r="BO1837" s="154"/>
      <c r="BP1837" s="154"/>
      <c r="BQ1837" s="154"/>
      <c r="BR1837" s="154"/>
      <c r="BS1837" s="154"/>
      <c r="BT1837" s="154"/>
      <c r="BU1837" s="154"/>
      <c r="BV1837" s="154"/>
    </row>
    <row r="1838" spans="1:74" x14ac:dyDescent="0.25">
      <c r="A1838" s="154"/>
      <c r="B1838" s="154"/>
      <c r="C1838" s="154"/>
      <c r="D1838" s="154"/>
      <c r="E1838" s="154"/>
      <c r="F1838" s="154"/>
      <c r="G1838" s="154"/>
      <c r="H1838" s="154"/>
      <c r="I1838" s="154"/>
      <c r="J1838" s="154"/>
      <c r="K1838" s="154"/>
      <c r="L1838" s="154"/>
      <c r="M1838" s="154"/>
      <c r="N1838" s="154"/>
      <c r="O1838" s="154"/>
      <c r="P1838" s="154"/>
      <c r="Q1838" s="154"/>
      <c r="R1838" s="154"/>
      <c r="S1838" s="154"/>
      <c r="T1838" s="154"/>
      <c r="U1838" s="154"/>
      <c r="V1838" s="154"/>
      <c r="W1838" s="154"/>
      <c r="X1838" s="154"/>
      <c r="Y1838" s="154"/>
      <c r="Z1838" s="154"/>
      <c r="AA1838" s="154"/>
      <c r="AB1838" s="154"/>
      <c r="AC1838" s="154"/>
      <c r="AD1838" s="154"/>
      <c r="AE1838" s="154"/>
      <c r="AF1838" s="154"/>
      <c r="AG1838" s="154"/>
      <c r="AH1838" s="154"/>
      <c r="AI1838" s="154"/>
      <c r="AJ1838" s="154"/>
      <c r="AK1838" s="154"/>
      <c r="AL1838" s="154"/>
      <c r="AM1838" s="154"/>
      <c r="AN1838" s="154"/>
      <c r="AO1838" s="154"/>
      <c r="AP1838" s="154"/>
      <c r="AQ1838" s="154"/>
      <c r="AR1838" s="154"/>
      <c r="AS1838" s="154"/>
      <c r="AT1838" s="154"/>
      <c r="AU1838" s="154"/>
      <c r="AV1838" s="154"/>
      <c r="AW1838" s="154"/>
      <c r="AX1838" s="154"/>
      <c r="AY1838" s="154"/>
      <c r="AZ1838" s="154"/>
      <c r="BA1838" s="154"/>
      <c r="BB1838" s="154"/>
      <c r="BC1838" s="154"/>
      <c r="BD1838" s="154"/>
      <c r="BE1838" s="154"/>
      <c r="BF1838" s="154"/>
      <c r="BG1838" s="154"/>
      <c r="BH1838" s="154"/>
      <c r="BI1838" s="154"/>
      <c r="BJ1838" s="154"/>
      <c r="BK1838" s="154"/>
      <c r="BL1838" s="154"/>
      <c r="BM1838" s="154"/>
      <c r="BN1838" s="154"/>
      <c r="BO1838" s="154"/>
      <c r="BP1838" s="154"/>
      <c r="BQ1838" s="154"/>
      <c r="BR1838" s="154"/>
      <c r="BS1838" s="154"/>
      <c r="BT1838" s="154"/>
      <c r="BU1838" s="154"/>
      <c r="BV1838" s="154"/>
    </row>
    <row r="1839" spans="1:74" x14ac:dyDescent="0.25">
      <c r="A1839" s="154"/>
      <c r="B1839" s="154"/>
      <c r="C1839" s="154"/>
      <c r="D1839" s="154"/>
      <c r="E1839" s="154"/>
      <c r="F1839" s="154"/>
      <c r="G1839" s="154"/>
      <c r="H1839" s="154"/>
      <c r="I1839" s="154"/>
      <c r="J1839" s="154"/>
      <c r="K1839" s="154"/>
      <c r="L1839" s="154"/>
      <c r="M1839" s="154"/>
      <c r="N1839" s="154"/>
      <c r="O1839" s="154"/>
      <c r="P1839" s="154"/>
      <c r="Q1839" s="154"/>
      <c r="R1839" s="154"/>
      <c r="S1839" s="154"/>
      <c r="T1839" s="154"/>
      <c r="U1839" s="154"/>
      <c r="V1839" s="154"/>
      <c r="W1839" s="154"/>
      <c r="X1839" s="154"/>
      <c r="Y1839" s="154"/>
      <c r="Z1839" s="154"/>
      <c r="AA1839" s="154"/>
      <c r="AB1839" s="154"/>
      <c r="AC1839" s="154"/>
      <c r="AD1839" s="154"/>
      <c r="AE1839" s="154"/>
      <c r="AF1839" s="154"/>
      <c r="AG1839" s="154"/>
      <c r="AH1839" s="154"/>
      <c r="AI1839" s="154"/>
      <c r="AJ1839" s="154"/>
      <c r="AK1839" s="154"/>
      <c r="AL1839" s="154"/>
      <c r="AM1839" s="154"/>
      <c r="AN1839" s="154"/>
      <c r="AO1839" s="154"/>
      <c r="AP1839" s="154"/>
      <c r="AQ1839" s="154"/>
      <c r="AR1839" s="154"/>
      <c r="AS1839" s="154"/>
      <c r="AT1839" s="154"/>
      <c r="AU1839" s="154"/>
      <c r="AV1839" s="154"/>
      <c r="AW1839" s="154"/>
      <c r="AX1839" s="154"/>
      <c r="AY1839" s="154"/>
      <c r="AZ1839" s="154"/>
      <c r="BA1839" s="154"/>
      <c r="BB1839" s="154"/>
      <c r="BC1839" s="154"/>
      <c r="BD1839" s="154"/>
      <c r="BE1839" s="154"/>
      <c r="BF1839" s="154"/>
      <c r="BG1839" s="154"/>
      <c r="BH1839" s="154"/>
      <c r="BI1839" s="154"/>
      <c r="BJ1839" s="154"/>
      <c r="BK1839" s="154"/>
      <c r="BL1839" s="154"/>
      <c r="BM1839" s="154"/>
      <c r="BN1839" s="154"/>
      <c r="BO1839" s="154"/>
      <c r="BP1839" s="154"/>
      <c r="BQ1839" s="154"/>
      <c r="BR1839" s="154"/>
      <c r="BS1839" s="154"/>
      <c r="BT1839" s="154"/>
      <c r="BU1839" s="154"/>
      <c r="BV1839" s="154"/>
    </row>
    <row r="1840" spans="1:74" x14ac:dyDescent="0.25">
      <c r="A1840" s="154"/>
      <c r="B1840" s="154"/>
      <c r="C1840" s="154"/>
      <c r="D1840" s="154"/>
      <c r="E1840" s="154"/>
      <c r="F1840" s="154"/>
      <c r="G1840" s="154"/>
      <c r="H1840" s="154"/>
      <c r="I1840" s="154"/>
      <c r="J1840" s="154"/>
      <c r="K1840" s="154"/>
      <c r="L1840" s="154"/>
      <c r="M1840" s="154"/>
      <c r="N1840" s="154"/>
      <c r="O1840" s="154"/>
      <c r="P1840" s="154"/>
      <c r="Q1840" s="154"/>
      <c r="R1840" s="154"/>
      <c r="S1840" s="154"/>
      <c r="T1840" s="154"/>
      <c r="U1840" s="154"/>
      <c r="V1840" s="154"/>
      <c r="W1840" s="154"/>
      <c r="X1840" s="154"/>
      <c r="Y1840" s="154"/>
      <c r="Z1840" s="154"/>
      <c r="AA1840" s="154"/>
      <c r="AB1840" s="154"/>
      <c r="AC1840" s="154"/>
      <c r="AD1840" s="154"/>
      <c r="AE1840" s="154"/>
      <c r="AF1840" s="154"/>
      <c r="AG1840" s="154"/>
      <c r="AH1840" s="154"/>
      <c r="AI1840" s="154"/>
      <c r="AJ1840" s="154"/>
      <c r="AK1840" s="154"/>
      <c r="AL1840" s="154"/>
      <c r="AM1840" s="154"/>
      <c r="AN1840" s="154"/>
      <c r="AO1840" s="154"/>
      <c r="AP1840" s="154"/>
      <c r="AQ1840" s="154"/>
      <c r="AR1840" s="154"/>
      <c r="AS1840" s="154"/>
      <c r="AT1840" s="154"/>
      <c r="AU1840" s="154"/>
      <c r="AV1840" s="154"/>
      <c r="AW1840" s="154"/>
      <c r="AX1840" s="154"/>
      <c r="AY1840" s="154"/>
      <c r="AZ1840" s="154"/>
      <c r="BA1840" s="154"/>
      <c r="BB1840" s="154"/>
      <c r="BC1840" s="154"/>
      <c r="BD1840" s="154"/>
      <c r="BE1840" s="154"/>
      <c r="BF1840" s="154"/>
      <c r="BG1840" s="154"/>
      <c r="BH1840" s="154"/>
      <c r="BI1840" s="154"/>
      <c r="BJ1840" s="154"/>
      <c r="BK1840" s="154"/>
      <c r="BL1840" s="154"/>
      <c r="BM1840" s="154"/>
      <c r="BN1840" s="154"/>
      <c r="BO1840" s="154"/>
      <c r="BP1840" s="154"/>
      <c r="BQ1840" s="154"/>
      <c r="BR1840" s="154"/>
      <c r="BS1840" s="154"/>
      <c r="BT1840" s="154"/>
      <c r="BU1840" s="154"/>
      <c r="BV1840" s="154"/>
    </row>
    <row r="1841" spans="1:74" x14ac:dyDescent="0.25">
      <c r="A1841" s="154"/>
      <c r="B1841" s="154"/>
      <c r="C1841" s="154"/>
      <c r="D1841" s="154"/>
      <c r="E1841" s="154"/>
      <c r="F1841" s="154"/>
      <c r="G1841" s="154"/>
      <c r="H1841" s="154"/>
      <c r="I1841" s="154"/>
      <c r="J1841" s="154"/>
      <c r="K1841" s="154"/>
      <c r="L1841" s="154"/>
      <c r="M1841" s="154"/>
      <c r="N1841" s="154"/>
      <c r="O1841" s="154"/>
      <c r="P1841" s="154"/>
      <c r="Q1841" s="154"/>
      <c r="R1841" s="154"/>
      <c r="S1841" s="154"/>
      <c r="T1841" s="154"/>
      <c r="U1841" s="154"/>
      <c r="V1841" s="154"/>
      <c r="W1841" s="154"/>
      <c r="X1841" s="154"/>
      <c r="Y1841" s="154"/>
      <c r="Z1841" s="154"/>
      <c r="AA1841" s="154"/>
      <c r="AB1841" s="154"/>
      <c r="AC1841" s="154"/>
      <c r="AD1841" s="154"/>
      <c r="AE1841" s="154"/>
      <c r="AF1841" s="154"/>
      <c r="AG1841" s="154"/>
      <c r="AH1841" s="154"/>
      <c r="AI1841" s="154"/>
      <c r="AJ1841" s="154"/>
      <c r="AK1841" s="154"/>
      <c r="AL1841" s="154"/>
      <c r="AM1841" s="154"/>
      <c r="AN1841" s="154"/>
      <c r="AO1841" s="154"/>
      <c r="AP1841" s="154"/>
      <c r="AQ1841" s="154"/>
      <c r="AR1841" s="154"/>
      <c r="AS1841" s="154"/>
      <c r="AT1841" s="154"/>
      <c r="AU1841" s="154"/>
      <c r="AV1841" s="154"/>
      <c r="AW1841" s="154"/>
      <c r="AX1841" s="154"/>
      <c r="AY1841" s="154"/>
      <c r="AZ1841" s="154"/>
      <c r="BA1841" s="154"/>
      <c r="BB1841" s="154"/>
      <c r="BC1841" s="154"/>
      <c r="BD1841" s="154"/>
      <c r="BE1841" s="154"/>
      <c r="BF1841" s="154"/>
      <c r="BG1841" s="154"/>
      <c r="BH1841" s="154"/>
      <c r="BI1841" s="154"/>
      <c r="BJ1841" s="154"/>
      <c r="BK1841" s="154"/>
      <c r="BL1841" s="154"/>
      <c r="BM1841" s="154"/>
      <c r="BN1841" s="154"/>
      <c r="BO1841" s="154"/>
      <c r="BP1841" s="154"/>
      <c r="BQ1841" s="154"/>
      <c r="BR1841" s="154"/>
      <c r="BS1841" s="154"/>
      <c r="BT1841" s="154"/>
      <c r="BU1841" s="154"/>
      <c r="BV1841" s="154"/>
    </row>
    <row r="1842" spans="1:74" x14ac:dyDescent="0.25">
      <c r="A1842" s="154"/>
      <c r="B1842" s="154"/>
      <c r="C1842" s="154"/>
      <c r="D1842" s="154"/>
      <c r="E1842" s="154"/>
      <c r="F1842" s="154"/>
      <c r="G1842" s="154"/>
      <c r="H1842" s="154"/>
      <c r="I1842" s="154"/>
      <c r="J1842" s="154"/>
      <c r="K1842" s="154"/>
      <c r="L1842" s="154"/>
      <c r="M1842" s="154"/>
      <c r="N1842" s="154"/>
      <c r="O1842" s="154"/>
      <c r="P1842" s="154"/>
      <c r="Q1842" s="154"/>
      <c r="R1842" s="154"/>
      <c r="S1842" s="154"/>
      <c r="T1842" s="154"/>
      <c r="U1842" s="154"/>
      <c r="V1842" s="154"/>
      <c r="W1842" s="154"/>
      <c r="X1842" s="154"/>
      <c r="Y1842" s="154"/>
      <c r="Z1842" s="154"/>
      <c r="AA1842" s="154"/>
      <c r="AB1842" s="154"/>
      <c r="AC1842" s="154"/>
      <c r="AD1842" s="154"/>
      <c r="AE1842" s="154"/>
      <c r="AF1842" s="154"/>
      <c r="AG1842" s="154"/>
      <c r="AH1842" s="154"/>
      <c r="AI1842" s="154"/>
      <c r="AJ1842" s="154"/>
      <c r="AK1842" s="154"/>
      <c r="AL1842" s="154"/>
      <c r="AM1842" s="154"/>
      <c r="AN1842" s="154"/>
      <c r="AO1842" s="154"/>
      <c r="AP1842" s="154"/>
      <c r="AQ1842" s="154"/>
      <c r="AR1842" s="154"/>
      <c r="AS1842" s="154"/>
      <c r="AT1842" s="154"/>
      <c r="AU1842" s="154"/>
      <c r="AV1842" s="154"/>
      <c r="AW1842" s="154"/>
      <c r="AX1842" s="154"/>
      <c r="AY1842" s="154"/>
      <c r="AZ1842" s="154"/>
      <c r="BA1842" s="154"/>
      <c r="BB1842" s="154"/>
      <c r="BC1842" s="154"/>
      <c r="BD1842" s="154"/>
      <c r="BE1842" s="154"/>
      <c r="BF1842" s="154"/>
      <c r="BG1842" s="154"/>
      <c r="BH1842" s="154"/>
      <c r="BI1842" s="154"/>
      <c r="BJ1842" s="154"/>
      <c r="BK1842" s="154"/>
      <c r="BL1842" s="154"/>
      <c r="BM1842" s="154"/>
      <c r="BN1842" s="154"/>
      <c r="BO1842" s="154"/>
      <c r="BP1842" s="154"/>
      <c r="BQ1842" s="154"/>
      <c r="BR1842" s="154"/>
      <c r="BS1842" s="154"/>
      <c r="BT1842" s="154"/>
      <c r="BU1842" s="154"/>
      <c r="BV1842" s="154"/>
    </row>
    <row r="1843" spans="1:74" x14ac:dyDescent="0.25">
      <c r="A1843" s="154"/>
      <c r="B1843" s="154"/>
      <c r="C1843" s="154"/>
      <c r="D1843" s="154"/>
      <c r="E1843" s="154"/>
      <c r="F1843" s="154"/>
      <c r="G1843" s="154"/>
      <c r="H1843" s="154"/>
      <c r="I1843" s="154"/>
      <c r="J1843" s="154"/>
      <c r="K1843" s="154"/>
      <c r="L1843" s="154"/>
      <c r="M1843" s="154"/>
      <c r="N1843" s="154"/>
      <c r="O1843" s="154"/>
      <c r="P1843" s="154"/>
      <c r="Q1843" s="154"/>
      <c r="R1843" s="154"/>
      <c r="S1843" s="154"/>
      <c r="T1843" s="154"/>
      <c r="U1843" s="154"/>
      <c r="V1843" s="154"/>
      <c r="W1843" s="154"/>
      <c r="X1843" s="154"/>
      <c r="Y1843" s="154"/>
      <c r="Z1843" s="154"/>
      <c r="AA1843" s="154"/>
      <c r="AB1843" s="154"/>
      <c r="AC1843" s="154"/>
      <c r="AD1843" s="154"/>
      <c r="AE1843" s="154"/>
      <c r="AF1843" s="154"/>
      <c r="AG1843" s="154"/>
      <c r="AH1843" s="154"/>
      <c r="AI1843" s="154"/>
      <c r="AJ1843" s="154"/>
      <c r="AK1843" s="154"/>
      <c r="AL1843" s="154"/>
      <c r="AM1843" s="154"/>
      <c r="AN1843" s="154"/>
      <c r="AO1843" s="154"/>
      <c r="AP1843" s="154"/>
      <c r="AQ1843" s="154"/>
      <c r="AR1843" s="154"/>
      <c r="AS1843" s="154"/>
      <c r="AT1843" s="154"/>
      <c r="AU1843" s="154"/>
      <c r="AV1843" s="154"/>
      <c r="AW1843" s="154"/>
      <c r="AX1843" s="154"/>
      <c r="AY1843" s="154"/>
      <c r="AZ1843" s="154"/>
      <c r="BA1843" s="154"/>
      <c r="BB1843" s="154"/>
      <c r="BC1843" s="154"/>
      <c r="BD1843" s="154"/>
      <c r="BE1843" s="154"/>
      <c r="BF1843" s="154"/>
      <c r="BG1843" s="154"/>
      <c r="BH1843" s="154"/>
      <c r="BI1843" s="154"/>
      <c r="BJ1843" s="154"/>
      <c r="BK1843" s="154"/>
      <c r="BL1843" s="154"/>
      <c r="BM1843" s="154"/>
      <c r="BN1843" s="154"/>
      <c r="BO1843" s="154"/>
      <c r="BP1843" s="154"/>
      <c r="BQ1843" s="154"/>
      <c r="BR1843" s="154"/>
      <c r="BS1843" s="154"/>
      <c r="BT1843" s="154"/>
      <c r="BU1843" s="154"/>
      <c r="BV1843" s="154"/>
    </row>
    <row r="1844" spans="1:74" x14ac:dyDescent="0.25">
      <c r="A1844" s="154"/>
      <c r="B1844" s="154"/>
      <c r="C1844" s="154"/>
      <c r="D1844" s="154"/>
      <c r="E1844" s="154"/>
      <c r="F1844" s="154"/>
      <c r="G1844" s="154"/>
      <c r="H1844" s="154"/>
      <c r="I1844" s="154"/>
      <c r="J1844" s="154"/>
      <c r="K1844" s="154"/>
      <c r="L1844" s="154"/>
      <c r="M1844" s="154"/>
      <c r="N1844" s="154"/>
      <c r="O1844" s="154"/>
      <c r="P1844" s="154"/>
      <c r="Q1844" s="154"/>
      <c r="R1844" s="154"/>
      <c r="S1844" s="154"/>
      <c r="T1844" s="154"/>
      <c r="U1844" s="154"/>
      <c r="V1844" s="154"/>
      <c r="W1844" s="154"/>
      <c r="X1844" s="154"/>
      <c r="Y1844" s="154"/>
      <c r="Z1844" s="154"/>
      <c r="AA1844" s="154"/>
      <c r="AB1844" s="154"/>
      <c r="AC1844" s="154"/>
      <c r="AD1844" s="154"/>
      <c r="AE1844" s="154"/>
      <c r="AF1844" s="154"/>
      <c r="AG1844" s="154"/>
      <c r="AH1844" s="154"/>
      <c r="AI1844" s="154"/>
      <c r="AJ1844" s="154"/>
      <c r="AK1844" s="154"/>
      <c r="AL1844" s="154"/>
      <c r="AM1844" s="154"/>
      <c r="AN1844" s="154"/>
      <c r="AO1844" s="154"/>
      <c r="AP1844" s="154"/>
      <c r="AQ1844" s="154"/>
      <c r="AR1844" s="154"/>
      <c r="AS1844" s="154"/>
      <c r="AT1844" s="154"/>
      <c r="AU1844" s="154"/>
      <c r="AV1844" s="154"/>
      <c r="AW1844" s="154"/>
      <c r="AX1844" s="154"/>
      <c r="AY1844" s="154"/>
      <c r="AZ1844" s="154"/>
      <c r="BA1844" s="154"/>
      <c r="BB1844" s="154"/>
      <c r="BC1844" s="154"/>
      <c r="BD1844" s="154"/>
      <c r="BE1844" s="154"/>
      <c r="BF1844" s="154"/>
      <c r="BG1844" s="154"/>
      <c r="BH1844" s="154"/>
      <c r="BI1844" s="154"/>
      <c r="BJ1844" s="154"/>
      <c r="BK1844" s="154"/>
      <c r="BL1844" s="154"/>
      <c r="BM1844" s="154"/>
      <c r="BN1844" s="154"/>
      <c r="BO1844" s="154"/>
      <c r="BP1844" s="154"/>
      <c r="BQ1844" s="154"/>
      <c r="BR1844" s="154"/>
      <c r="BS1844" s="154"/>
      <c r="BT1844" s="154"/>
      <c r="BU1844" s="154"/>
      <c r="BV1844" s="154"/>
    </row>
    <row r="1845" spans="1:74" x14ac:dyDescent="0.25">
      <c r="A1845" s="154"/>
      <c r="B1845" s="154"/>
      <c r="C1845" s="154"/>
      <c r="D1845" s="154"/>
      <c r="E1845" s="154"/>
      <c r="F1845" s="154"/>
      <c r="G1845" s="154"/>
      <c r="H1845" s="154"/>
      <c r="I1845" s="154"/>
      <c r="J1845" s="154"/>
      <c r="K1845" s="154"/>
      <c r="L1845" s="154"/>
      <c r="M1845" s="154"/>
      <c r="N1845" s="154"/>
      <c r="O1845" s="154"/>
      <c r="P1845" s="154"/>
      <c r="Q1845" s="154"/>
      <c r="R1845" s="154"/>
      <c r="S1845" s="154"/>
      <c r="T1845" s="154"/>
      <c r="U1845" s="154"/>
      <c r="V1845" s="154"/>
      <c r="W1845" s="154"/>
      <c r="X1845" s="154"/>
      <c r="Y1845" s="154"/>
      <c r="Z1845" s="154"/>
      <c r="AA1845" s="154"/>
      <c r="AB1845" s="154"/>
      <c r="AC1845" s="154"/>
      <c r="AD1845" s="154"/>
      <c r="AE1845" s="154"/>
      <c r="AF1845" s="154"/>
      <c r="AG1845" s="154"/>
      <c r="AH1845" s="154"/>
      <c r="AI1845" s="154"/>
      <c r="AJ1845" s="154"/>
      <c r="AK1845" s="154"/>
      <c r="AL1845" s="154"/>
      <c r="AM1845" s="154"/>
      <c r="AN1845" s="154"/>
      <c r="AO1845" s="154"/>
      <c r="AP1845" s="154"/>
      <c r="AQ1845" s="154"/>
      <c r="AR1845" s="154"/>
      <c r="AS1845" s="154"/>
      <c r="AT1845" s="154"/>
      <c r="AU1845" s="154"/>
      <c r="AV1845" s="154"/>
      <c r="AW1845" s="154"/>
      <c r="AX1845" s="154"/>
      <c r="AY1845" s="154"/>
      <c r="AZ1845" s="154"/>
      <c r="BA1845" s="154"/>
      <c r="BB1845" s="154"/>
      <c r="BC1845" s="154"/>
      <c r="BD1845" s="154"/>
      <c r="BE1845" s="154"/>
      <c r="BF1845" s="154"/>
      <c r="BG1845" s="154"/>
      <c r="BH1845" s="154"/>
      <c r="BI1845" s="154"/>
      <c r="BJ1845" s="154"/>
      <c r="BK1845" s="154"/>
      <c r="BL1845" s="154"/>
      <c r="BM1845" s="154"/>
      <c r="BN1845" s="154"/>
      <c r="BO1845" s="154"/>
      <c r="BP1845" s="154"/>
      <c r="BQ1845" s="154"/>
      <c r="BR1845" s="154"/>
      <c r="BS1845" s="154"/>
      <c r="BT1845" s="154"/>
      <c r="BU1845" s="154"/>
      <c r="BV1845" s="154"/>
    </row>
    <row r="1846" spans="1:74" x14ac:dyDescent="0.25">
      <c r="A1846" s="154"/>
      <c r="B1846" s="154"/>
      <c r="C1846" s="154"/>
      <c r="D1846" s="154"/>
      <c r="E1846" s="154"/>
      <c r="F1846" s="154"/>
      <c r="G1846" s="154"/>
      <c r="H1846" s="154"/>
      <c r="I1846" s="154"/>
      <c r="J1846" s="154"/>
      <c r="K1846" s="154"/>
      <c r="L1846" s="154"/>
      <c r="M1846" s="154"/>
      <c r="N1846" s="154"/>
      <c r="O1846" s="154"/>
      <c r="P1846" s="154"/>
      <c r="Q1846" s="154"/>
      <c r="R1846" s="154"/>
      <c r="S1846" s="154"/>
      <c r="T1846" s="154"/>
      <c r="U1846" s="154"/>
      <c r="V1846" s="154"/>
      <c r="W1846" s="154"/>
      <c r="X1846" s="154"/>
      <c r="Y1846" s="154"/>
      <c r="Z1846" s="154"/>
      <c r="AA1846" s="154"/>
      <c r="AB1846" s="154"/>
      <c r="AC1846" s="154"/>
      <c r="AD1846" s="154"/>
      <c r="AE1846" s="154"/>
      <c r="AF1846" s="154"/>
      <c r="AG1846" s="154"/>
      <c r="AH1846" s="154"/>
      <c r="AI1846" s="154"/>
      <c r="AJ1846" s="154"/>
      <c r="AK1846" s="154"/>
      <c r="AL1846" s="154"/>
      <c r="AM1846" s="154"/>
      <c r="AN1846" s="154"/>
      <c r="AO1846" s="154"/>
      <c r="AP1846" s="154"/>
      <c r="AQ1846" s="154"/>
      <c r="AR1846" s="154"/>
      <c r="AS1846" s="154"/>
      <c r="AT1846" s="154"/>
      <c r="AU1846" s="154"/>
      <c r="AV1846" s="154"/>
      <c r="AW1846" s="154"/>
      <c r="AX1846" s="154"/>
      <c r="AY1846" s="154"/>
      <c r="AZ1846" s="154"/>
      <c r="BA1846" s="154"/>
      <c r="BB1846" s="154"/>
      <c r="BC1846" s="154"/>
      <c r="BD1846" s="154"/>
      <c r="BE1846" s="154"/>
      <c r="BF1846" s="154"/>
      <c r="BG1846" s="154"/>
      <c r="BH1846" s="154"/>
      <c r="BI1846" s="154"/>
      <c r="BJ1846" s="154"/>
      <c r="BK1846" s="154"/>
      <c r="BL1846" s="154"/>
      <c r="BM1846" s="154"/>
      <c r="BN1846" s="154"/>
      <c r="BO1846" s="154"/>
      <c r="BP1846" s="154"/>
      <c r="BQ1846" s="154"/>
      <c r="BR1846" s="154"/>
      <c r="BS1846" s="154"/>
      <c r="BT1846" s="154"/>
      <c r="BU1846" s="154"/>
      <c r="BV1846" s="154"/>
    </row>
    <row r="1847" spans="1:74" x14ac:dyDescent="0.25">
      <c r="A1847" s="154"/>
      <c r="B1847" s="154"/>
      <c r="C1847" s="154"/>
      <c r="D1847" s="154"/>
      <c r="E1847" s="154"/>
      <c r="F1847" s="154"/>
      <c r="G1847" s="154"/>
      <c r="H1847" s="154"/>
      <c r="I1847" s="154"/>
      <c r="J1847" s="154"/>
      <c r="K1847" s="154"/>
      <c r="L1847" s="154"/>
      <c r="M1847" s="154"/>
      <c r="N1847" s="154"/>
      <c r="O1847" s="154"/>
      <c r="P1847" s="154"/>
      <c r="Q1847" s="154"/>
      <c r="R1847" s="154"/>
      <c r="S1847" s="154"/>
      <c r="T1847" s="154"/>
      <c r="U1847" s="154"/>
      <c r="V1847" s="154"/>
      <c r="W1847" s="154"/>
      <c r="X1847" s="154"/>
      <c r="Y1847" s="154"/>
      <c r="Z1847" s="154"/>
      <c r="AA1847" s="154"/>
      <c r="AB1847" s="154"/>
      <c r="AC1847" s="154"/>
      <c r="AD1847" s="154"/>
      <c r="AE1847" s="154"/>
      <c r="AF1847" s="154"/>
      <c r="AG1847" s="154"/>
      <c r="AH1847" s="154"/>
      <c r="AI1847" s="154"/>
      <c r="AJ1847" s="154"/>
      <c r="AK1847" s="154"/>
      <c r="AL1847" s="154"/>
      <c r="AM1847" s="154"/>
      <c r="AN1847" s="154"/>
      <c r="AO1847" s="154"/>
      <c r="AP1847" s="154"/>
      <c r="AQ1847" s="154"/>
      <c r="AR1847" s="154"/>
      <c r="AS1847" s="154"/>
      <c r="AT1847" s="154"/>
      <c r="AU1847" s="154"/>
      <c r="AV1847" s="154"/>
      <c r="AW1847" s="154"/>
      <c r="AX1847" s="154"/>
      <c r="AY1847" s="154"/>
      <c r="AZ1847" s="154"/>
      <c r="BA1847" s="154"/>
      <c r="BB1847" s="154"/>
      <c r="BC1847" s="154"/>
      <c r="BD1847" s="154"/>
      <c r="BE1847" s="154"/>
      <c r="BF1847" s="154"/>
      <c r="BG1847" s="154"/>
      <c r="BH1847" s="154"/>
      <c r="BI1847" s="154"/>
      <c r="BJ1847" s="154"/>
      <c r="BK1847" s="154"/>
      <c r="BL1847" s="154"/>
      <c r="BM1847" s="154"/>
      <c r="BN1847" s="154"/>
      <c r="BO1847" s="154"/>
      <c r="BP1847" s="154"/>
      <c r="BQ1847" s="154"/>
      <c r="BR1847" s="154"/>
      <c r="BS1847" s="154"/>
      <c r="BT1847" s="154"/>
      <c r="BU1847" s="154"/>
      <c r="BV1847" s="154"/>
    </row>
    <row r="1848" spans="1:74" x14ac:dyDescent="0.25">
      <c r="A1848" s="154"/>
      <c r="B1848" s="154"/>
      <c r="C1848" s="154"/>
      <c r="D1848" s="154"/>
      <c r="E1848" s="154"/>
      <c r="F1848" s="154"/>
      <c r="G1848" s="154"/>
      <c r="H1848" s="154"/>
      <c r="I1848" s="154"/>
      <c r="J1848" s="154"/>
      <c r="K1848" s="154"/>
      <c r="L1848" s="154"/>
      <c r="M1848" s="154"/>
      <c r="N1848" s="154"/>
      <c r="O1848" s="154"/>
      <c r="P1848" s="154"/>
      <c r="Q1848" s="154"/>
      <c r="R1848" s="154"/>
      <c r="S1848" s="154"/>
      <c r="T1848" s="154"/>
      <c r="U1848" s="154"/>
      <c r="V1848" s="154"/>
      <c r="W1848" s="154"/>
      <c r="X1848" s="154"/>
      <c r="Y1848" s="154"/>
      <c r="Z1848" s="154"/>
      <c r="AA1848" s="154"/>
      <c r="AB1848" s="154"/>
      <c r="AC1848" s="154"/>
      <c r="AD1848" s="154"/>
      <c r="AE1848" s="154"/>
      <c r="AF1848" s="154"/>
      <c r="AG1848" s="154"/>
      <c r="AH1848" s="154"/>
      <c r="AI1848" s="154"/>
      <c r="AJ1848" s="154"/>
      <c r="AK1848" s="154"/>
      <c r="AL1848" s="154"/>
      <c r="AM1848" s="154"/>
      <c r="AN1848" s="154"/>
      <c r="AO1848" s="154"/>
      <c r="AP1848" s="154"/>
      <c r="AQ1848" s="154"/>
      <c r="AR1848" s="154"/>
      <c r="AS1848" s="154"/>
      <c r="AT1848" s="154"/>
      <c r="AU1848" s="154"/>
      <c r="AV1848" s="154"/>
      <c r="AW1848" s="154"/>
      <c r="AX1848" s="154"/>
      <c r="AY1848" s="154"/>
      <c r="AZ1848" s="154"/>
      <c r="BA1848" s="154"/>
      <c r="BB1848" s="154"/>
      <c r="BC1848" s="154"/>
      <c r="BD1848" s="154"/>
      <c r="BE1848" s="154"/>
      <c r="BF1848" s="154"/>
      <c r="BG1848" s="154"/>
      <c r="BH1848" s="154"/>
      <c r="BI1848" s="154"/>
      <c r="BJ1848" s="154"/>
      <c r="BK1848" s="154"/>
      <c r="BL1848" s="154"/>
      <c r="BM1848" s="154"/>
      <c r="BN1848" s="154"/>
      <c r="BO1848" s="154"/>
      <c r="BP1848" s="154"/>
      <c r="BQ1848" s="154"/>
      <c r="BR1848" s="154"/>
      <c r="BS1848" s="154"/>
      <c r="BT1848" s="154"/>
      <c r="BU1848" s="154"/>
      <c r="BV1848" s="154"/>
    </row>
    <row r="1849" spans="1:74" x14ac:dyDescent="0.25">
      <c r="A1849" s="154"/>
      <c r="B1849" s="154"/>
      <c r="C1849" s="154"/>
      <c r="D1849" s="154"/>
      <c r="E1849" s="154"/>
      <c r="F1849" s="154"/>
      <c r="G1849" s="154"/>
      <c r="H1849" s="154"/>
      <c r="I1849" s="154"/>
      <c r="J1849" s="154"/>
      <c r="K1849" s="154"/>
      <c r="L1849" s="154"/>
      <c r="M1849" s="154"/>
      <c r="N1849" s="154"/>
      <c r="O1849" s="154"/>
      <c r="P1849" s="154"/>
      <c r="Q1849" s="154"/>
      <c r="R1849" s="154"/>
      <c r="S1849" s="154"/>
      <c r="T1849" s="154"/>
      <c r="U1849" s="154"/>
      <c r="V1849" s="154"/>
      <c r="W1849" s="154"/>
      <c r="X1849" s="154"/>
      <c r="Y1849" s="154"/>
      <c r="Z1849" s="154"/>
      <c r="AA1849" s="154"/>
      <c r="AB1849" s="154"/>
      <c r="AC1849" s="154"/>
      <c r="AD1849" s="154"/>
      <c r="AE1849" s="154"/>
      <c r="AF1849" s="154"/>
      <c r="AG1849" s="154"/>
      <c r="AH1849" s="154"/>
      <c r="AI1849" s="154"/>
      <c r="AJ1849" s="154"/>
      <c r="AK1849" s="154"/>
      <c r="AL1849" s="154"/>
      <c r="AM1849" s="154"/>
      <c r="AN1849" s="154"/>
      <c r="AO1849" s="154"/>
      <c r="AP1849" s="154"/>
      <c r="AQ1849" s="154"/>
      <c r="AR1849" s="154"/>
      <c r="AS1849" s="154"/>
      <c r="AT1849" s="154"/>
      <c r="AU1849" s="154"/>
      <c r="AV1849" s="154"/>
      <c r="AW1849" s="154"/>
      <c r="AX1849" s="154"/>
      <c r="AY1849" s="154"/>
      <c r="AZ1849" s="154"/>
      <c r="BA1849" s="154"/>
      <c r="BB1849" s="154"/>
      <c r="BC1849" s="154"/>
      <c r="BD1849" s="154"/>
      <c r="BE1849" s="154"/>
      <c r="BF1849" s="154"/>
      <c r="BG1849" s="154"/>
      <c r="BH1849" s="154"/>
      <c r="BI1849" s="154"/>
      <c r="BJ1849" s="154"/>
      <c r="BK1849" s="154"/>
      <c r="BL1849" s="154"/>
      <c r="BM1849" s="154"/>
      <c r="BN1849" s="154"/>
      <c r="BO1849" s="154"/>
      <c r="BP1849" s="154"/>
      <c r="BQ1849" s="154"/>
      <c r="BR1849" s="154"/>
      <c r="BS1849" s="154"/>
      <c r="BT1849" s="154"/>
      <c r="BU1849" s="154"/>
      <c r="BV1849" s="154"/>
    </row>
    <row r="1850" spans="1:74" x14ac:dyDescent="0.25">
      <c r="A1850" s="154"/>
      <c r="B1850" s="154"/>
      <c r="C1850" s="154"/>
      <c r="D1850" s="154"/>
      <c r="E1850" s="154"/>
      <c r="F1850" s="154"/>
      <c r="G1850" s="154"/>
      <c r="H1850" s="154"/>
      <c r="I1850" s="154"/>
      <c r="J1850" s="154"/>
      <c r="K1850" s="154"/>
      <c r="L1850" s="154"/>
      <c r="M1850" s="154"/>
      <c r="N1850" s="154"/>
      <c r="O1850" s="154"/>
      <c r="P1850" s="154"/>
      <c r="Q1850" s="154"/>
      <c r="R1850" s="154"/>
      <c r="S1850" s="154"/>
      <c r="T1850" s="154"/>
      <c r="U1850" s="154"/>
      <c r="V1850" s="154"/>
      <c r="W1850" s="154"/>
      <c r="X1850" s="154"/>
      <c r="Y1850" s="154"/>
      <c r="Z1850" s="154"/>
      <c r="AA1850" s="154"/>
      <c r="AB1850" s="154"/>
      <c r="AC1850" s="154"/>
      <c r="AD1850" s="154"/>
      <c r="AE1850" s="154"/>
      <c r="AF1850" s="154"/>
      <c r="AG1850" s="154"/>
      <c r="AH1850" s="154"/>
      <c r="AI1850" s="154"/>
      <c r="AJ1850" s="154"/>
      <c r="AK1850" s="154"/>
      <c r="AL1850" s="154"/>
      <c r="AM1850" s="154"/>
      <c r="AN1850" s="154"/>
      <c r="AO1850" s="154"/>
      <c r="AP1850" s="154"/>
      <c r="AQ1850" s="154"/>
      <c r="AR1850" s="154"/>
      <c r="AS1850" s="154"/>
      <c r="AT1850" s="154"/>
      <c r="AU1850" s="154"/>
      <c r="AV1850" s="154"/>
      <c r="AW1850" s="154"/>
      <c r="AX1850" s="154"/>
      <c r="AY1850" s="154"/>
      <c r="AZ1850" s="154"/>
      <c r="BA1850" s="154"/>
      <c r="BB1850" s="154"/>
      <c r="BC1850" s="154"/>
      <c r="BD1850" s="154"/>
      <c r="BE1850" s="154"/>
      <c r="BF1850" s="154"/>
      <c r="BG1850" s="154"/>
      <c r="BH1850" s="154"/>
      <c r="BI1850" s="154"/>
      <c r="BJ1850" s="154"/>
      <c r="BK1850" s="154"/>
      <c r="BL1850" s="154"/>
      <c r="BM1850" s="154"/>
      <c r="BN1850" s="154"/>
      <c r="BO1850" s="154"/>
      <c r="BP1850" s="154"/>
      <c r="BQ1850" s="154"/>
      <c r="BR1850" s="154"/>
      <c r="BS1850" s="154"/>
      <c r="BT1850" s="154"/>
      <c r="BU1850" s="154"/>
      <c r="BV1850" s="154"/>
    </row>
    <row r="1851" spans="1:74" x14ac:dyDescent="0.25">
      <c r="A1851" s="154"/>
      <c r="B1851" s="154"/>
      <c r="C1851" s="154"/>
      <c r="D1851" s="154"/>
      <c r="E1851" s="154"/>
      <c r="F1851" s="154"/>
      <c r="G1851" s="154"/>
      <c r="H1851" s="154"/>
      <c r="I1851" s="154"/>
      <c r="J1851" s="154"/>
      <c r="K1851" s="154"/>
      <c r="L1851" s="154"/>
      <c r="M1851" s="154"/>
      <c r="N1851" s="154"/>
      <c r="O1851" s="154"/>
      <c r="P1851" s="154"/>
      <c r="Q1851" s="154"/>
      <c r="R1851" s="154"/>
      <c r="S1851" s="154"/>
      <c r="T1851" s="154"/>
      <c r="U1851" s="154"/>
      <c r="V1851" s="154"/>
      <c r="W1851" s="154"/>
      <c r="X1851" s="154"/>
      <c r="Y1851" s="154"/>
      <c r="Z1851" s="154"/>
      <c r="AA1851" s="154"/>
      <c r="AB1851" s="154"/>
      <c r="AC1851" s="154"/>
      <c r="AD1851" s="154"/>
      <c r="AE1851" s="154"/>
      <c r="AF1851" s="154"/>
      <c r="AG1851" s="154"/>
      <c r="AH1851" s="154"/>
      <c r="AI1851" s="154"/>
      <c r="AJ1851" s="154"/>
      <c r="AK1851" s="154"/>
      <c r="AL1851" s="154"/>
      <c r="AM1851" s="154"/>
      <c r="AN1851" s="154"/>
      <c r="AO1851" s="154"/>
      <c r="AP1851" s="154"/>
      <c r="AQ1851" s="154"/>
      <c r="AR1851" s="154"/>
      <c r="AS1851" s="154"/>
      <c r="AT1851" s="154"/>
      <c r="AU1851" s="154"/>
      <c r="AV1851" s="154"/>
      <c r="AW1851" s="154"/>
      <c r="AX1851" s="154"/>
      <c r="AY1851" s="154"/>
      <c r="AZ1851" s="154"/>
      <c r="BA1851" s="154"/>
      <c r="BB1851" s="154"/>
      <c r="BC1851" s="154"/>
      <c r="BD1851" s="154"/>
      <c r="BE1851" s="154"/>
      <c r="BF1851" s="154"/>
      <c r="BG1851" s="154"/>
      <c r="BH1851" s="154"/>
      <c r="BI1851" s="154"/>
      <c r="BJ1851" s="154"/>
      <c r="BK1851" s="154"/>
      <c r="BL1851" s="154"/>
      <c r="BM1851" s="154"/>
      <c r="BN1851" s="154"/>
      <c r="BO1851" s="154"/>
      <c r="BP1851" s="154"/>
      <c r="BQ1851" s="154"/>
      <c r="BR1851" s="154"/>
      <c r="BS1851" s="154"/>
      <c r="BT1851" s="154"/>
      <c r="BU1851" s="154"/>
      <c r="BV1851" s="154"/>
    </row>
    <row r="1852" spans="1:74" x14ac:dyDescent="0.25">
      <c r="A1852" s="154"/>
      <c r="B1852" s="154"/>
      <c r="C1852" s="154"/>
      <c r="D1852" s="154"/>
      <c r="E1852" s="154"/>
      <c r="F1852" s="154"/>
      <c r="G1852" s="154"/>
      <c r="H1852" s="154"/>
      <c r="I1852" s="154"/>
      <c r="J1852" s="154"/>
      <c r="K1852" s="154"/>
      <c r="L1852" s="154"/>
      <c r="M1852" s="154"/>
      <c r="N1852" s="154"/>
      <c r="O1852" s="154"/>
      <c r="P1852" s="154"/>
      <c r="Q1852" s="154"/>
      <c r="R1852" s="154"/>
      <c r="S1852" s="154"/>
      <c r="T1852" s="154"/>
      <c r="U1852" s="154"/>
      <c r="V1852" s="154"/>
      <c r="W1852" s="154"/>
      <c r="X1852" s="154"/>
      <c r="Y1852" s="154"/>
      <c r="Z1852" s="154"/>
      <c r="AA1852" s="154"/>
      <c r="AB1852" s="154"/>
      <c r="AC1852" s="154"/>
      <c r="AD1852" s="154"/>
      <c r="AE1852" s="154"/>
      <c r="AF1852" s="154"/>
      <c r="AG1852" s="154"/>
      <c r="AH1852" s="154"/>
      <c r="AI1852" s="154"/>
      <c r="AJ1852" s="154"/>
      <c r="AK1852" s="154"/>
      <c r="AL1852" s="154"/>
      <c r="AM1852" s="154"/>
      <c r="AN1852" s="154"/>
      <c r="AO1852" s="154"/>
      <c r="AP1852" s="154"/>
      <c r="AQ1852" s="154"/>
      <c r="AR1852" s="154"/>
      <c r="AS1852" s="154"/>
      <c r="AT1852" s="154"/>
      <c r="AU1852" s="154"/>
      <c r="AV1852" s="154"/>
      <c r="AW1852" s="154"/>
      <c r="AX1852" s="154"/>
      <c r="AY1852" s="154"/>
      <c r="AZ1852" s="154"/>
      <c r="BA1852" s="154"/>
      <c r="BB1852" s="154"/>
      <c r="BC1852" s="154"/>
      <c r="BD1852" s="154"/>
      <c r="BE1852" s="154"/>
      <c r="BF1852" s="154"/>
      <c r="BG1852" s="154"/>
      <c r="BH1852" s="154"/>
      <c r="BI1852" s="154"/>
      <c r="BJ1852" s="154"/>
      <c r="BK1852" s="154"/>
      <c r="BL1852" s="154"/>
      <c r="BM1852" s="154"/>
      <c r="BN1852" s="154"/>
      <c r="BO1852" s="154"/>
      <c r="BP1852" s="154"/>
      <c r="BQ1852" s="154"/>
      <c r="BR1852" s="154"/>
      <c r="BS1852" s="154"/>
      <c r="BT1852" s="154"/>
      <c r="BU1852" s="154"/>
      <c r="BV1852" s="154"/>
    </row>
    <row r="1853" spans="1:74" x14ac:dyDescent="0.25">
      <c r="A1853" s="154"/>
      <c r="B1853" s="154"/>
      <c r="C1853" s="154"/>
      <c r="D1853" s="154"/>
      <c r="E1853" s="154"/>
      <c r="F1853" s="154"/>
      <c r="G1853" s="154"/>
      <c r="H1853" s="154"/>
      <c r="I1853" s="154"/>
      <c r="J1853" s="154"/>
      <c r="K1853" s="154"/>
      <c r="L1853" s="154"/>
      <c r="M1853" s="154"/>
      <c r="N1853" s="154"/>
      <c r="O1853" s="154"/>
      <c r="P1853" s="154"/>
      <c r="Q1853" s="154"/>
      <c r="R1853" s="154"/>
      <c r="S1853" s="154"/>
      <c r="T1853" s="154"/>
      <c r="U1853" s="154"/>
      <c r="V1853" s="154"/>
      <c r="W1853" s="154"/>
      <c r="X1853" s="154"/>
      <c r="Y1853" s="154"/>
      <c r="Z1853" s="154"/>
      <c r="AA1853" s="154"/>
      <c r="AB1853" s="154"/>
      <c r="AC1853" s="154"/>
      <c r="AD1853" s="154"/>
      <c r="AE1853" s="154"/>
      <c r="AF1853" s="154"/>
      <c r="AG1853" s="154"/>
      <c r="AH1853" s="154"/>
      <c r="AI1853" s="154"/>
      <c r="AJ1853" s="154"/>
      <c r="AK1853" s="154"/>
      <c r="AL1853" s="154"/>
      <c r="AM1853" s="154"/>
      <c r="AN1853" s="154"/>
      <c r="AO1853" s="154"/>
      <c r="AP1853" s="154"/>
      <c r="AQ1853" s="154"/>
      <c r="AR1853" s="154"/>
      <c r="AS1853" s="154"/>
      <c r="AT1853" s="154"/>
      <c r="AU1853" s="154"/>
      <c r="AV1853" s="154"/>
      <c r="AW1853" s="154"/>
      <c r="AX1853" s="154"/>
      <c r="AY1853" s="154"/>
      <c r="AZ1853" s="154"/>
      <c r="BA1853" s="154"/>
      <c r="BB1853" s="154"/>
      <c r="BC1853" s="154"/>
      <c r="BD1853" s="154"/>
      <c r="BE1853" s="154"/>
      <c r="BF1853" s="154"/>
      <c r="BG1853" s="154"/>
      <c r="BH1853" s="154"/>
      <c r="BI1853" s="154"/>
      <c r="BJ1853" s="154"/>
      <c r="BK1853" s="154"/>
      <c r="BL1853" s="154"/>
      <c r="BM1853" s="154"/>
      <c r="BN1853" s="154"/>
      <c r="BO1853" s="154"/>
      <c r="BP1853" s="154"/>
      <c r="BQ1853" s="154"/>
      <c r="BR1853" s="154"/>
      <c r="BS1853" s="154"/>
      <c r="BT1853" s="154"/>
      <c r="BU1853" s="154"/>
      <c r="BV1853" s="154"/>
    </row>
    <row r="1854" spans="1:74" x14ac:dyDescent="0.25">
      <c r="A1854" s="154"/>
      <c r="B1854" s="154"/>
      <c r="C1854" s="154"/>
      <c r="D1854" s="154"/>
      <c r="E1854" s="154"/>
      <c r="F1854" s="154"/>
      <c r="G1854" s="154"/>
      <c r="H1854" s="154"/>
      <c r="I1854" s="154"/>
      <c r="J1854" s="154"/>
      <c r="K1854" s="154"/>
      <c r="L1854" s="154"/>
      <c r="M1854" s="154"/>
      <c r="N1854" s="154"/>
      <c r="O1854" s="154"/>
      <c r="P1854" s="154"/>
      <c r="Q1854" s="154"/>
      <c r="R1854" s="154"/>
      <c r="S1854" s="154"/>
      <c r="T1854" s="154"/>
      <c r="U1854" s="154"/>
      <c r="V1854" s="154"/>
      <c r="W1854" s="154"/>
      <c r="X1854" s="154"/>
      <c r="Y1854" s="154"/>
      <c r="Z1854" s="154"/>
      <c r="AA1854" s="154"/>
      <c r="AB1854" s="154"/>
      <c r="AC1854" s="154"/>
      <c r="AD1854" s="154"/>
      <c r="AE1854" s="154"/>
      <c r="AF1854" s="154"/>
      <c r="AG1854" s="154"/>
      <c r="AH1854" s="154"/>
      <c r="AI1854" s="154"/>
      <c r="AJ1854" s="154"/>
      <c r="AK1854" s="154"/>
      <c r="AL1854" s="154"/>
      <c r="AM1854" s="154"/>
      <c r="AN1854" s="154"/>
      <c r="AO1854" s="154"/>
      <c r="AP1854" s="154"/>
      <c r="AQ1854" s="154"/>
      <c r="AR1854" s="154"/>
      <c r="AS1854" s="154"/>
      <c r="AT1854" s="154"/>
      <c r="AU1854" s="154"/>
      <c r="AV1854" s="154"/>
      <c r="AW1854" s="154"/>
      <c r="AX1854" s="154"/>
      <c r="AY1854" s="154"/>
      <c r="AZ1854" s="154"/>
      <c r="BA1854" s="154"/>
      <c r="BB1854" s="154"/>
      <c r="BC1854" s="154"/>
      <c r="BD1854" s="154"/>
      <c r="BE1854" s="154"/>
      <c r="BF1854" s="154"/>
      <c r="BG1854" s="154"/>
      <c r="BH1854" s="154"/>
      <c r="BI1854" s="154"/>
      <c r="BJ1854" s="154"/>
      <c r="BK1854" s="154"/>
      <c r="BL1854" s="154"/>
      <c r="BM1854" s="154"/>
      <c r="BN1854" s="154"/>
      <c r="BO1854" s="154"/>
      <c r="BP1854" s="154"/>
      <c r="BQ1854" s="154"/>
      <c r="BR1854" s="154"/>
      <c r="BS1854" s="154"/>
      <c r="BT1854" s="154"/>
      <c r="BU1854" s="154"/>
      <c r="BV1854" s="154"/>
    </row>
    <row r="1855" spans="1:74" x14ac:dyDescent="0.25">
      <c r="A1855" s="154"/>
      <c r="B1855" s="154"/>
      <c r="C1855" s="154"/>
      <c r="D1855" s="154"/>
      <c r="E1855" s="154"/>
      <c r="F1855" s="154"/>
      <c r="G1855" s="154"/>
      <c r="H1855" s="154"/>
      <c r="I1855" s="154"/>
      <c r="J1855" s="154"/>
      <c r="K1855" s="154"/>
      <c r="L1855" s="154"/>
      <c r="M1855" s="154"/>
      <c r="N1855" s="154"/>
      <c r="O1855" s="154"/>
      <c r="P1855" s="154"/>
      <c r="Q1855" s="154"/>
      <c r="R1855" s="154"/>
      <c r="S1855" s="154"/>
      <c r="T1855" s="154"/>
      <c r="U1855" s="154"/>
      <c r="V1855" s="154"/>
      <c r="W1855" s="154"/>
      <c r="X1855" s="154"/>
      <c r="Y1855" s="154"/>
      <c r="Z1855" s="154"/>
      <c r="AA1855" s="154"/>
      <c r="AB1855" s="154"/>
      <c r="AC1855" s="154"/>
      <c r="AD1855" s="154"/>
      <c r="AE1855" s="154"/>
      <c r="AF1855" s="154"/>
      <c r="AG1855" s="154"/>
      <c r="AH1855" s="154"/>
      <c r="AI1855" s="154"/>
      <c r="AJ1855" s="154"/>
      <c r="AK1855" s="154"/>
      <c r="AL1855" s="154"/>
      <c r="AM1855" s="154"/>
      <c r="AN1855" s="154"/>
      <c r="AO1855" s="154"/>
      <c r="AP1855" s="154"/>
      <c r="AQ1855" s="154"/>
      <c r="AR1855" s="154"/>
      <c r="AS1855" s="154"/>
      <c r="AT1855" s="154"/>
      <c r="AU1855" s="154"/>
      <c r="AV1855" s="154"/>
      <c r="AW1855" s="154"/>
      <c r="AX1855" s="154"/>
      <c r="AY1855" s="154"/>
      <c r="AZ1855" s="154"/>
      <c r="BA1855" s="154"/>
      <c r="BB1855" s="154"/>
      <c r="BC1855" s="154"/>
      <c r="BD1855" s="154"/>
      <c r="BE1855" s="154"/>
      <c r="BF1855" s="154"/>
      <c r="BG1855" s="154"/>
      <c r="BH1855" s="154"/>
      <c r="BI1855" s="154"/>
      <c r="BJ1855" s="154"/>
      <c r="BK1855" s="154"/>
      <c r="BL1855" s="154"/>
      <c r="BM1855" s="154"/>
      <c r="BN1855" s="154"/>
      <c r="BO1855" s="154"/>
      <c r="BP1855" s="154"/>
      <c r="BQ1855" s="154"/>
      <c r="BR1855" s="154"/>
      <c r="BS1855" s="154"/>
      <c r="BT1855" s="154"/>
      <c r="BU1855" s="154"/>
      <c r="BV1855" s="154"/>
    </row>
    <row r="1856" spans="1:74" x14ac:dyDescent="0.25">
      <c r="A1856" s="154"/>
      <c r="B1856" s="154"/>
      <c r="C1856" s="154"/>
      <c r="D1856" s="154"/>
      <c r="E1856" s="154"/>
      <c r="F1856" s="154"/>
      <c r="G1856" s="154"/>
      <c r="H1856" s="154"/>
      <c r="I1856" s="154"/>
      <c r="J1856" s="154"/>
      <c r="K1856" s="154"/>
      <c r="L1856" s="154"/>
      <c r="M1856" s="154"/>
      <c r="N1856" s="154"/>
      <c r="O1856" s="154"/>
      <c r="P1856" s="154"/>
      <c r="Q1856" s="154"/>
      <c r="R1856" s="154"/>
      <c r="S1856" s="154"/>
      <c r="T1856" s="154"/>
      <c r="U1856" s="154"/>
      <c r="V1856" s="154"/>
      <c r="W1856" s="154"/>
      <c r="X1856" s="154"/>
      <c r="Y1856" s="154"/>
      <c r="Z1856" s="154"/>
      <c r="AA1856" s="154"/>
      <c r="AB1856" s="154"/>
      <c r="AC1856" s="154"/>
      <c r="AD1856" s="154"/>
      <c r="AE1856" s="154"/>
      <c r="AF1856" s="154"/>
      <c r="AG1856" s="154"/>
      <c r="AH1856" s="154"/>
      <c r="AI1856" s="154"/>
      <c r="AJ1856" s="154"/>
      <c r="AK1856" s="154"/>
      <c r="AL1856" s="154"/>
      <c r="AM1856" s="154"/>
      <c r="AN1856" s="154"/>
      <c r="AO1856" s="154"/>
      <c r="AP1856" s="154"/>
      <c r="AQ1856" s="154"/>
      <c r="AR1856" s="154"/>
      <c r="AS1856" s="154"/>
      <c r="AT1856" s="154"/>
      <c r="AU1856" s="154"/>
      <c r="AV1856" s="154"/>
      <c r="AW1856" s="154"/>
      <c r="AX1856" s="154"/>
      <c r="AY1856" s="154"/>
      <c r="AZ1856" s="154"/>
      <c r="BA1856" s="154"/>
      <c r="BB1856" s="154"/>
      <c r="BC1856" s="154"/>
      <c r="BD1856" s="154"/>
      <c r="BE1856" s="154"/>
      <c r="BF1856" s="154"/>
      <c r="BG1856" s="154"/>
      <c r="BH1856" s="154"/>
      <c r="BI1856" s="154"/>
      <c r="BJ1856" s="154"/>
      <c r="BK1856" s="154"/>
      <c r="BL1856" s="154"/>
      <c r="BM1856" s="154"/>
      <c r="BN1856" s="154"/>
      <c r="BO1856" s="154"/>
      <c r="BP1856" s="154"/>
      <c r="BQ1856" s="154"/>
      <c r="BR1856" s="154"/>
      <c r="BS1856" s="154"/>
      <c r="BT1856" s="154"/>
      <c r="BU1856" s="154"/>
      <c r="BV1856" s="154"/>
    </row>
    <row r="1857" spans="1:74" x14ac:dyDescent="0.25">
      <c r="A1857" s="154"/>
      <c r="B1857" s="154"/>
      <c r="C1857" s="154"/>
      <c r="D1857" s="154"/>
      <c r="E1857" s="154"/>
      <c r="F1857" s="154"/>
      <c r="G1857" s="154"/>
      <c r="H1857" s="154"/>
      <c r="I1857" s="154"/>
      <c r="J1857" s="154"/>
      <c r="K1857" s="154"/>
      <c r="L1857" s="154"/>
      <c r="M1857" s="154"/>
      <c r="N1857" s="154"/>
      <c r="O1857" s="154"/>
      <c r="P1857" s="154"/>
      <c r="Q1857" s="154"/>
      <c r="R1857" s="154"/>
      <c r="S1857" s="154"/>
      <c r="T1857" s="154"/>
      <c r="U1857" s="154"/>
      <c r="V1857" s="154"/>
      <c r="W1857" s="154"/>
      <c r="X1857" s="154"/>
      <c r="Y1857" s="154"/>
      <c r="Z1857" s="154"/>
      <c r="AA1857" s="154"/>
      <c r="AB1857" s="154"/>
      <c r="AC1857" s="154"/>
      <c r="AD1857" s="154"/>
      <c r="AE1857" s="154"/>
      <c r="AF1857" s="154"/>
      <c r="AG1857" s="154"/>
      <c r="AH1857" s="154"/>
      <c r="AI1857" s="154"/>
      <c r="AJ1857" s="154"/>
      <c r="AK1857" s="154"/>
      <c r="AL1857" s="154"/>
      <c r="AM1857" s="154"/>
      <c r="AN1857" s="154"/>
      <c r="AO1857" s="154"/>
      <c r="AP1857" s="154"/>
      <c r="AQ1857" s="154"/>
      <c r="AR1857" s="154"/>
      <c r="AS1857" s="154"/>
      <c r="AT1857" s="154"/>
      <c r="AU1857" s="154"/>
      <c r="AV1857" s="154"/>
      <c r="AW1857" s="154"/>
      <c r="AX1857" s="154"/>
      <c r="AY1857" s="154"/>
      <c r="AZ1857" s="154"/>
      <c r="BA1857" s="154"/>
      <c r="BB1857" s="154"/>
      <c r="BC1857" s="154"/>
      <c r="BD1857" s="154"/>
      <c r="BE1857" s="154"/>
      <c r="BF1857" s="154"/>
      <c r="BG1857" s="154"/>
      <c r="BH1857" s="154"/>
      <c r="BI1857" s="154"/>
      <c r="BJ1857" s="154"/>
      <c r="BK1857" s="154"/>
      <c r="BL1857" s="154"/>
      <c r="BM1857" s="154"/>
      <c r="BN1857" s="154"/>
      <c r="BO1857" s="154"/>
      <c r="BP1857" s="154"/>
      <c r="BQ1857" s="154"/>
      <c r="BR1857" s="154"/>
      <c r="BS1857" s="154"/>
      <c r="BT1857" s="154"/>
      <c r="BU1857" s="154"/>
      <c r="BV1857" s="154"/>
    </row>
    <row r="1858" spans="1:74" x14ac:dyDescent="0.25">
      <c r="A1858" s="154"/>
      <c r="B1858" s="154"/>
      <c r="C1858" s="154"/>
      <c r="D1858" s="154"/>
      <c r="E1858" s="154"/>
      <c r="F1858" s="154"/>
      <c r="G1858" s="154"/>
      <c r="H1858" s="154"/>
      <c r="I1858" s="154"/>
      <c r="J1858" s="154"/>
      <c r="K1858" s="154"/>
      <c r="L1858" s="154"/>
      <c r="M1858" s="154"/>
      <c r="N1858" s="154"/>
      <c r="O1858" s="154"/>
      <c r="P1858" s="154"/>
      <c r="Q1858" s="154"/>
      <c r="R1858" s="154"/>
      <c r="S1858" s="154"/>
      <c r="T1858" s="154"/>
      <c r="U1858" s="154"/>
      <c r="V1858" s="154"/>
      <c r="W1858" s="154"/>
      <c r="X1858" s="154"/>
      <c r="Y1858" s="154"/>
      <c r="Z1858" s="154"/>
      <c r="AA1858" s="154"/>
      <c r="AB1858" s="154"/>
      <c r="AC1858" s="154"/>
      <c r="AD1858" s="154"/>
      <c r="AE1858" s="154"/>
      <c r="AF1858" s="154"/>
      <c r="AG1858" s="154"/>
      <c r="AH1858" s="154"/>
      <c r="AI1858" s="154"/>
      <c r="AJ1858" s="154"/>
      <c r="AK1858" s="154"/>
      <c r="AL1858" s="154"/>
      <c r="AM1858" s="154"/>
      <c r="AN1858" s="154"/>
      <c r="AO1858" s="154"/>
      <c r="AP1858" s="154"/>
      <c r="AQ1858" s="154"/>
      <c r="AR1858" s="154"/>
      <c r="AS1858" s="154"/>
      <c r="AT1858" s="154"/>
      <c r="AU1858" s="154"/>
      <c r="AV1858" s="154"/>
      <c r="AW1858" s="154"/>
      <c r="AX1858" s="154"/>
      <c r="AY1858" s="154"/>
      <c r="AZ1858" s="154"/>
      <c r="BA1858" s="154"/>
      <c r="BB1858" s="154"/>
      <c r="BC1858" s="154"/>
      <c r="BD1858" s="154"/>
      <c r="BE1858" s="154"/>
      <c r="BF1858" s="154"/>
      <c r="BG1858" s="154"/>
      <c r="BH1858" s="154"/>
      <c r="BI1858" s="154"/>
      <c r="BJ1858" s="154"/>
      <c r="BK1858" s="154"/>
      <c r="BL1858" s="154"/>
      <c r="BM1858" s="154"/>
      <c r="BN1858" s="154"/>
      <c r="BO1858" s="154"/>
      <c r="BP1858" s="154"/>
      <c r="BQ1858" s="154"/>
      <c r="BR1858" s="154"/>
      <c r="BS1858" s="154"/>
      <c r="BT1858" s="154"/>
      <c r="BU1858" s="154"/>
      <c r="BV1858" s="154"/>
    </row>
    <row r="1859" spans="1:74" x14ac:dyDescent="0.25">
      <c r="A1859" s="154"/>
      <c r="B1859" s="154"/>
      <c r="C1859" s="154"/>
      <c r="D1859" s="154"/>
      <c r="E1859" s="154"/>
      <c r="F1859" s="154"/>
      <c r="G1859" s="154"/>
      <c r="H1859" s="154"/>
      <c r="I1859" s="154"/>
      <c r="J1859" s="154"/>
      <c r="K1859" s="154"/>
      <c r="L1859" s="154"/>
      <c r="M1859" s="154"/>
      <c r="N1859" s="154"/>
      <c r="O1859" s="154"/>
      <c r="P1859" s="154"/>
      <c r="Q1859" s="154"/>
      <c r="R1859" s="154"/>
      <c r="S1859" s="154"/>
      <c r="T1859" s="154"/>
      <c r="U1859" s="154"/>
      <c r="V1859" s="154"/>
      <c r="W1859" s="154"/>
      <c r="X1859" s="154"/>
      <c r="Y1859" s="154"/>
      <c r="Z1859" s="154"/>
      <c r="AA1859" s="154"/>
      <c r="AB1859" s="154"/>
      <c r="AC1859" s="154"/>
      <c r="AD1859" s="154"/>
      <c r="AE1859" s="154"/>
      <c r="AF1859" s="154"/>
      <c r="AG1859" s="154"/>
      <c r="AH1859" s="154"/>
      <c r="AI1859" s="154"/>
      <c r="AJ1859" s="154"/>
      <c r="AK1859" s="154"/>
      <c r="AL1859" s="154"/>
      <c r="AM1859" s="154"/>
      <c r="AN1859" s="154"/>
      <c r="AO1859" s="154"/>
      <c r="AP1859" s="154"/>
      <c r="AQ1859" s="154"/>
      <c r="AR1859" s="154"/>
      <c r="AS1859" s="154"/>
      <c r="AT1859" s="154"/>
      <c r="AU1859" s="154"/>
      <c r="AV1859" s="154"/>
      <c r="AW1859" s="154"/>
      <c r="AX1859" s="154"/>
      <c r="AY1859" s="154"/>
      <c r="AZ1859" s="154"/>
      <c r="BA1859" s="154"/>
      <c r="BB1859" s="154"/>
      <c r="BC1859" s="154"/>
      <c r="BD1859" s="154"/>
      <c r="BE1859" s="154"/>
      <c r="BF1859" s="154"/>
      <c r="BG1859" s="154"/>
      <c r="BH1859" s="154"/>
      <c r="BI1859" s="154"/>
      <c r="BJ1859" s="154"/>
      <c r="BK1859" s="154"/>
      <c r="BL1859" s="154"/>
      <c r="BM1859" s="154"/>
      <c r="BN1859" s="154"/>
      <c r="BO1859" s="154"/>
      <c r="BP1859" s="154"/>
      <c r="BQ1859" s="154"/>
      <c r="BR1859" s="154"/>
      <c r="BS1859" s="154"/>
      <c r="BT1859" s="154"/>
      <c r="BU1859" s="154"/>
      <c r="BV1859" s="154"/>
    </row>
    <row r="1860" spans="1:74" x14ac:dyDescent="0.25">
      <c r="A1860" s="154"/>
      <c r="B1860" s="154"/>
      <c r="C1860" s="154"/>
      <c r="D1860" s="154"/>
      <c r="E1860" s="154"/>
      <c r="F1860" s="154"/>
      <c r="G1860" s="154"/>
      <c r="H1860" s="154"/>
      <c r="I1860" s="154"/>
      <c r="J1860" s="154"/>
      <c r="K1860" s="154"/>
      <c r="L1860" s="154"/>
      <c r="M1860" s="154"/>
      <c r="N1860" s="154"/>
      <c r="O1860" s="154"/>
      <c r="P1860" s="154"/>
      <c r="Q1860" s="154"/>
      <c r="R1860" s="154"/>
      <c r="S1860" s="154"/>
      <c r="T1860" s="154"/>
      <c r="U1860" s="154"/>
      <c r="V1860" s="154"/>
      <c r="W1860" s="154"/>
      <c r="X1860" s="154"/>
      <c r="Y1860" s="154"/>
      <c r="Z1860" s="154"/>
      <c r="AA1860" s="154"/>
      <c r="AB1860" s="154"/>
      <c r="AC1860" s="154"/>
      <c r="AD1860" s="154"/>
      <c r="AE1860" s="154"/>
      <c r="AF1860" s="154"/>
      <c r="AG1860" s="154"/>
      <c r="AH1860" s="154"/>
      <c r="AI1860" s="154"/>
      <c r="AJ1860" s="154"/>
      <c r="AK1860" s="154"/>
      <c r="AL1860" s="154"/>
      <c r="AM1860" s="154"/>
      <c r="AN1860" s="154"/>
      <c r="AO1860" s="154"/>
      <c r="AP1860" s="154"/>
      <c r="AQ1860" s="154"/>
      <c r="AR1860" s="154"/>
      <c r="AS1860" s="154"/>
      <c r="AT1860" s="154"/>
      <c r="AU1860" s="154"/>
      <c r="AV1860" s="154"/>
      <c r="AW1860" s="154"/>
      <c r="AX1860" s="154"/>
      <c r="AY1860" s="154"/>
      <c r="AZ1860" s="154"/>
      <c r="BA1860" s="154"/>
      <c r="BB1860" s="154"/>
      <c r="BC1860" s="154"/>
      <c r="BD1860" s="154"/>
      <c r="BE1860" s="154"/>
      <c r="BF1860" s="154"/>
      <c r="BG1860" s="154"/>
      <c r="BH1860" s="154"/>
      <c r="BI1860" s="154"/>
      <c r="BJ1860" s="154"/>
      <c r="BK1860" s="154"/>
      <c r="BL1860" s="154"/>
      <c r="BM1860" s="154"/>
      <c r="BN1860" s="154"/>
      <c r="BO1860" s="154"/>
      <c r="BP1860" s="154"/>
      <c r="BQ1860" s="154"/>
      <c r="BR1860" s="154"/>
      <c r="BS1860" s="154"/>
      <c r="BT1860" s="154"/>
      <c r="BU1860" s="154"/>
      <c r="BV1860" s="154"/>
    </row>
    <row r="1861" spans="1:74" x14ac:dyDescent="0.25">
      <c r="A1861" s="154"/>
      <c r="B1861" s="154"/>
      <c r="C1861" s="154"/>
      <c r="D1861" s="154"/>
      <c r="E1861" s="154"/>
      <c r="F1861" s="154"/>
      <c r="G1861" s="154"/>
      <c r="H1861" s="154"/>
      <c r="I1861" s="154"/>
      <c r="J1861" s="154"/>
      <c r="K1861" s="154"/>
      <c r="L1861" s="154"/>
      <c r="M1861" s="154"/>
      <c r="N1861" s="154"/>
      <c r="O1861" s="154"/>
      <c r="P1861" s="154"/>
      <c r="Q1861" s="154"/>
      <c r="R1861" s="154"/>
      <c r="S1861" s="154"/>
      <c r="T1861" s="154"/>
      <c r="U1861" s="154"/>
      <c r="V1861" s="154"/>
      <c r="W1861" s="154"/>
      <c r="X1861" s="154"/>
      <c r="Y1861" s="154"/>
      <c r="Z1861" s="154"/>
      <c r="AA1861" s="154"/>
      <c r="AB1861" s="154"/>
      <c r="AC1861" s="154"/>
      <c r="AD1861" s="154"/>
      <c r="AE1861" s="154"/>
      <c r="AF1861" s="154"/>
      <c r="AG1861" s="154"/>
      <c r="AH1861" s="154"/>
      <c r="AI1861" s="154"/>
      <c r="AJ1861" s="154"/>
      <c r="AK1861" s="154"/>
      <c r="AL1861" s="154"/>
      <c r="AM1861" s="154"/>
      <c r="AN1861" s="154"/>
      <c r="AO1861" s="154"/>
      <c r="AP1861" s="154"/>
      <c r="AQ1861" s="154"/>
      <c r="AR1861" s="154"/>
      <c r="AS1861" s="154"/>
      <c r="AT1861" s="154"/>
      <c r="AU1861" s="154"/>
      <c r="AV1861" s="154"/>
      <c r="AW1861" s="154"/>
      <c r="AX1861" s="154"/>
      <c r="AY1861" s="154"/>
      <c r="AZ1861" s="154"/>
      <c r="BA1861" s="154"/>
      <c r="BB1861" s="154"/>
      <c r="BC1861" s="154"/>
      <c r="BD1861" s="154"/>
      <c r="BE1861" s="154"/>
      <c r="BF1861" s="154"/>
      <c r="BG1861" s="154"/>
      <c r="BH1861" s="154"/>
      <c r="BI1861" s="154"/>
      <c r="BJ1861" s="154"/>
      <c r="BK1861" s="154"/>
      <c r="BL1861" s="154"/>
      <c r="BM1861" s="154"/>
      <c r="BN1861" s="154"/>
      <c r="BO1861" s="154"/>
      <c r="BP1861" s="154"/>
      <c r="BQ1861" s="154"/>
      <c r="BR1861" s="154"/>
      <c r="BS1861" s="154"/>
      <c r="BT1861" s="154"/>
      <c r="BU1861" s="154"/>
      <c r="BV1861" s="154"/>
    </row>
    <row r="1862" spans="1:74" x14ac:dyDescent="0.25">
      <c r="A1862" s="154"/>
      <c r="B1862" s="154"/>
      <c r="C1862" s="154"/>
      <c r="D1862" s="154"/>
      <c r="E1862" s="154"/>
      <c r="F1862" s="154"/>
      <c r="G1862" s="154"/>
      <c r="H1862" s="154"/>
      <c r="I1862" s="154"/>
      <c r="J1862" s="154"/>
      <c r="K1862" s="154"/>
      <c r="L1862" s="154"/>
      <c r="M1862" s="154"/>
      <c r="N1862" s="154"/>
      <c r="O1862" s="154"/>
      <c r="P1862" s="154"/>
      <c r="Q1862" s="154"/>
      <c r="R1862" s="154"/>
      <c r="S1862" s="154"/>
      <c r="T1862" s="154"/>
      <c r="U1862" s="154"/>
      <c r="V1862" s="154"/>
      <c r="W1862" s="154"/>
      <c r="X1862" s="154"/>
      <c r="Y1862" s="154"/>
      <c r="Z1862" s="154"/>
      <c r="AA1862" s="154"/>
      <c r="AB1862" s="154"/>
      <c r="AC1862" s="154"/>
      <c r="AD1862" s="154"/>
      <c r="AE1862" s="154"/>
      <c r="AF1862" s="154"/>
      <c r="AG1862" s="154"/>
      <c r="AH1862" s="154"/>
      <c r="AI1862" s="154"/>
      <c r="AJ1862" s="154"/>
      <c r="AK1862" s="154"/>
      <c r="AL1862" s="154"/>
      <c r="AM1862" s="154"/>
      <c r="AN1862" s="154"/>
      <c r="AO1862" s="154"/>
      <c r="AP1862" s="154"/>
      <c r="AQ1862" s="154"/>
      <c r="AR1862" s="154"/>
      <c r="AS1862" s="154"/>
      <c r="AT1862" s="154"/>
      <c r="AU1862" s="154"/>
      <c r="AV1862" s="154"/>
      <c r="AW1862" s="154"/>
      <c r="AX1862" s="154"/>
      <c r="AY1862" s="154"/>
      <c r="AZ1862" s="154"/>
      <c r="BA1862" s="154"/>
      <c r="BB1862" s="154"/>
      <c r="BC1862" s="154"/>
      <c r="BD1862" s="154"/>
      <c r="BE1862" s="154"/>
      <c r="BF1862" s="154"/>
      <c r="BG1862" s="154"/>
      <c r="BH1862" s="154"/>
      <c r="BI1862" s="154"/>
      <c r="BJ1862" s="154"/>
      <c r="BK1862" s="154"/>
      <c r="BL1862" s="154"/>
      <c r="BM1862" s="154"/>
      <c r="BN1862" s="154"/>
      <c r="BO1862" s="154"/>
      <c r="BP1862" s="154"/>
      <c r="BQ1862" s="154"/>
      <c r="BR1862" s="154"/>
      <c r="BS1862" s="154"/>
      <c r="BT1862" s="154"/>
      <c r="BU1862" s="154"/>
      <c r="BV1862" s="154"/>
    </row>
    <row r="1863" spans="1:74" x14ac:dyDescent="0.25">
      <c r="A1863" s="154"/>
      <c r="B1863" s="154"/>
      <c r="C1863" s="154"/>
      <c r="D1863" s="154"/>
      <c r="E1863" s="154"/>
      <c r="F1863" s="154"/>
      <c r="G1863" s="154"/>
      <c r="H1863" s="154"/>
      <c r="I1863" s="154"/>
      <c r="J1863" s="154"/>
      <c r="K1863" s="154"/>
      <c r="L1863" s="154"/>
      <c r="M1863" s="154"/>
      <c r="N1863" s="154"/>
      <c r="O1863" s="154"/>
      <c r="P1863" s="154"/>
      <c r="Q1863" s="154"/>
      <c r="R1863" s="154"/>
      <c r="S1863" s="154"/>
      <c r="T1863" s="154"/>
      <c r="U1863" s="154"/>
      <c r="V1863" s="154"/>
      <c r="W1863" s="154"/>
      <c r="X1863" s="154"/>
      <c r="Y1863" s="154"/>
      <c r="Z1863" s="154"/>
      <c r="AA1863" s="154"/>
      <c r="AB1863" s="154"/>
      <c r="AC1863" s="154"/>
      <c r="AD1863" s="154"/>
      <c r="AE1863" s="154"/>
      <c r="AF1863" s="154"/>
      <c r="AG1863" s="154"/>
      <c r="AH1863" s="154"/>
      <c r="AI1863" s="154"/>
      <c r="AJ1863" s="154"/>
      <c r="AK1863" s="154"/>
      <c r="AL1863" s="154"/>
      <c r="AM1863" s="154"/>
      <c r="AN1863" s="154"/>
      <c r="AO1863" s="154"/>
      <c r="AP1863" s="154"/>
      <c r="AQ1863" s="154"/>
      <c r="AR1863" s="154"/>
      <c r="AS1863" s="154"/>
      <c r="AT1863" s="154"/>
      <c r="AU1863" s="154"/>
      <c r="AV1863" s="154"/>
      <c r="AW1863" s="154"/>
      <c r="AX1863" s="154"/>
      <c r="AY1863" s="154"/>
      <c r="AZ1863" s="154"/>
      <c r="BA1863" s="154"/>
      <c r="BB1863" s="154"/>
      <c r="BC1863" s="154"/>
      <c r="BD1863" s="154"/>
      <c r="BE1863" s="154"/>
      <c r="BF1863" s="154"/>
      <c r="BG1863" s="154"/>
      <c r="BH1863" s="154"/>
      <c r="BI1863" s="154"/>
      <c r="BJ1863" s="154"/>
      <c r="BK1863" s="154"/>
      <c r="BL1863" s="154"/>
      <c r="BM1863" s="154"/>
      <c r="BN1863" s="154"/>
      <c r="BO1863" s="154"/>
      <c r="BP1863" s="154"/>
      <c r="BQ1863" s="154"/>
      <c r="BR1863" s="154"/>
      <c r="BS1863" s="154"/>
      <c r="BT1863" s="154"/>
      <c r="BU1863" s="154"/>
      <c r="BV1863" s="154"/>
    </row>
    <row r="1864" spans="1:74" x14ac:dyDescent="0.25">
      <c r="A1864" s="154"/>
      <c r="B1864" s="154"/>
      <c r="C1864" s="154"/>
      <c r="D1864" s="154"/>
      <c r="E1864" s="154"/>
      <c r="F1864" s="154"/>
      <c r="G1864" s="154"/>
      <c r="H1864" s="154"/>
      <c r="I1864" s="154"/>
      <c r="J1864" s="154"/>
      <c r="K1864" s="154"/>
      <c r="L1864" s="154"/>
      <c r="M1864" s="154"/>
      <c r="N1864" s="154"/>
      <c r="O1864" s="154"/>
      <c r="P1864" s="154"/>
      <c r="Q1864" s="154"/>
      <c r="R1864" s="154"/>
      <c r="S1864" s="154"/>
      <c r="T1864" s="154"/>
      <c r="U1864" s="154"/>
      <c r="V1864" s="154"/>
      <c r="W1864" s="154"/>
      <c r="X1864" s="154"/>
      <c r="Y1864" s="154"/>
      <c r="Z1864" s="154"/>
      <c r="AA1864" s="154"/>
      <c r="AB1864" s="154"/>
      <c r="AC1864" s="154"/>
      <c r="AD1864" s="154"/>
      <c r="AE1864" s="154"/>
      <c r="AF1864" s="154"/>
      <c r="AG1864" s="154"/>
      <c r="AH1864" s="154"/>
      <c r="AI1864" s="154"/>
      <c r="AJ1864" s="154"/>
      <c r="AK1864" s="154"/>
      <c r="AL1864" s="154"/>
      <c r="AM1864" s="154"/>
      <c r="AN1864" s="154"/>
      <c r="AO1864" s="154"/>
      <c r="AP1864" s="154"/>
      <c r="AQ1864" s="154"/>
      <c r="AR1864" s="154"/>
      <c r="AS1864" s="154"/>
      <c r="AT1864" s="154"/>
      <c r="AU1864" s="154"/>
      <c r="AV1864" s="154"/>
      <c r="AW1864" s="154"/>
      <c r="AX1864" s="154"/>
      <c r="AY1864" s="154"/>
      <c r="AZ1864" s="154"/>
      <c r="BA1864" s="154"/>
      <c r="BB1864" s="154"/>
      <c r="BC1864" s="154"/>
      <c r="BD1864" s="154"/>
      <c r="BE1864" s="154"/>
      <c r="BF1864" s="154"/>
      <c r="BG1864" s="154"/>
      <c r="BH1864" s="154"/>
      <c r="BI1864" s="154"/>
      <c r="BJ1864" s="154"/>
      <c r="BK1864" s="154"/>
      <c r="BL1864" s="154"/>
      <c r="BM1864" s="154"/>
      <c r="BN1864" s="154"/>
      <c r="BO1864" s="154"/>
      <c r="BP1864" s="154"/>
      <c r="BQ1864" s="154"/>
      <c r="BR1864" s="154"/>
      <c r="BS1864" s="154"/>
      <c r="BT1864" s="154"/>
      <c r="BU1864" s="154"/>
      <c r="BV1864" s="154"/>
    </row>
    <row r="1865" spans="1:74" x14ac:dyDescent="0.25">
      <c r="A1865" s="154"/>
      <c r="B1865" s="154"/>
      <c r="C1865" s="154"/>
      <c r="D1865" s="154"/>
      <c r="E1865" s="154"/>
      <c r="F1865" s="154"/>
      <c r="G1865" s="154"/>
      <c r="H1865" s="154"/>
      <c r="I1865" s="154"/>
      <c r="J1865" s="154"/>
      <c r="K1865" s="154"/>
      <c r="L1865" s="154"/>
      <c r="M1865" s="154"/>
      <c r="N1865" s="154"/>
      <c r="O1865" s="154"/>
      <c r="P1865" s="154"/>
      <c r="Q1865" s="154"/>
      <c r="R1865" s="154"/>
      <c r="S1865" s="154"/>
      <c r="T1865" s="154"/>
      <c r="U1865" s="154"/>
      <c r="V1865" s="154"/>
      <c r="W1865" s="154"/>
      <c r="X1865" s="154"/>
      <c r="Y1865" s="154"/>
      <c r="Z1865" s="154"/>
      <c r="AA1865" s="154"/>
      <c r="AB1865" s="154"/>
      <c r="AC1865" s="154"/>
      <c r="AD1865" s="154"/>
      <c r="AE1865" s="154"/>
      <c r="AF1865" s="154"/>
      <c r="AG1865" s="154"/>
      <c r="AH1865" s="154"/>
      <c r="AI1865" s="154"/>
      <c r="AJ1865" s="154"/>
      <c r="AK1865" s="154"/>
      <c r="AL1865" s="154"/>
      <c r="AM1865" s="154"/>
      <c r="AN1865" s="154"/>
      <c r="AO1865" s="154"/>
      <c r="AP1865" s="154"/>
      <c r="AQ1865" s="154"/>
      <c r="AR1865" s="154"/>
      <c r="AS1865" s="154"/>
      <c r="AT1865" s="154"/>
      <c r="AU1865" s="154"/>
      <c r="AV1865" s="154"/>
      <c r="AW1865" s="154"/>
      <c r="AX1865" s="154"/>
      <c r="AY1865" s="154"/>
      <c r="AZ1865" s="154"/>
      <c r="BA1865" s="154"/>
      <c r="BB1865" s="154"/>
      <c r="BC1865" s="154"/>
      <c r="BD1865" s="154"/>
      <c r="BE1865" s="154"/>
      <c r="BF1865" s="154"/>
      <c r="BG1865" s="154"/>
      <c r="BH1865" s="154"/>
      <c r="BI1865" s="154"/>
      <c r="BJ1865" s="154"/>
      <c r="BK1865" s="154"/>
      <c r="BL1865" s="154"/>
      <c r="BM1865" s="154"/>
      <c r="BN1865" s="154"/>
      <c r="BO1865" s="154"/>
      <c r="BP1865" s="154"/>
      <c r="BQ1865" s="154"/>
      <c r="BR1865" s="154"/>
      <c r="BS1865" s="154"/>
      <c r="BT1865" s="154"/>
      <c r="BU1865" s="154"/>
      <c r="BV1865" s="154"/>
    </row>
    <row r="1866" spans="1:74" x14ac:dyDescent="0.25">
      <c r="A1866" s="154"/>
      <c r="B1866" s="154"/>
      <c r="C1866" s="154"/>
      <c r="D1866" s="154"/>
      <c r="E1866" s="154"/>
      <c r="F1866" s="154"/>
      <c r="G1866" s="154"/>
      <c r="H1866" s="154"/>
      <c r="I1866" s="154"/>
      <c r="J1866" s="154"/>
      <c r="K1866" s="154"/>
      <c r="L1866" s="154"/>
      <c r="M1866" s="154"/>
      <c r="N1866" s="154"/>
      <c r="O1866" s="154"/>
      <c r="P1866" s="154"/>
      <c r="Q1866" s="154"/>
      <c r="R1866" s="154"/>
      <c r="S1866" s="154"/>
      <c r="T1866" s="154"/>
      <c r="U1866" s="154"/>
      <c r="V1866" s="154"/>
      <c r="W1866" s="154"/>
      <c r="X1866" s="154"/>
      <c r="Y1866" s="154"/>
      <c r="Z1866" s="154"/>
      <c r="AA1866" s="154"/>
      <c r="AB1866" s="154"/>
      <c r="AC1866" s="154"/>
      <c r="AD1866" s="154"/>
      <c r="AE1866" s="154"/>
      <c r="AF1866" s="154"/>
      <c r="AG1866" s="154"/>
      <c r="AH1866" s="154"/>
      <c r="AI1866" s="154"/>
      <c r="AJ1866" s="154"/>
      <c r="AK1866" s="154"/>
      <c r="AL1866" s="154"/>
      <c r="AM1866" s="154"/>
      <c r="AN1866" s="154"/>
      <c r="AO1866" s="154"/>
      <c r="AP1866" s="154"/>
      <c r="AQ1866" s="154"/>
      <c r="AR1866" s="154"/>
      <c r="AS1866" s="154"/>
      <c r="AT1866" s="154"/>
      <c r="AU1866" s="154"/>
      <c r="AV1866" s="154"/>
      <c r="AW1866" s="154"/>
      <c r="AX1866" s="154"/>
      <c r="AY1866" s="154"/>
      <c r="AZ1866" s="154"/>
      <c r="BA1866" s="154"/>
      <c r="BB1866" s="154"/>
      <c r="BC1866" s="154"/>
      <c r="BD1866" s="154"/>
      <c r="BE1866" s="154"/>
      <c r="BF1866" s="154"/>
      <c r="BG1866" s="154"/>
      <c r="BH1866" s="154"/>
      <c r="BI1866" s="154"/>
      <c r="BJ1866" s="154"/>
      <c r="BK1866" s="154"/>
      <c r="BL1866" s="154"/>
      <c r="BM1866" s="154"/>
      <c r="BN1866" s="154"/>
      <c r="BO1866" s="154"/>
      <c r="BP1866" s="154"/>
      <c r="BQ1866" s="154"/>
      <c r="BR1866" s="154"/>
      <c r="BS1866" s="154"/>
      <c r="BT1866" s="154"/>
      <c r="BU1866" s="154"/>
      <c r="BV1866" s="154"/>
    </row>
    <row r="1867" spans="1:74" x14ac:dyDescent="0.25">
      <c r="A1867" s="154"/>
      <c r="B1867" s="154"/>
      <c r="C1867" s="154"/>
      <c r="D1867" s="154"/>
      <c r="E1867" s="154"/>
      <c r="F1867" s="154"/>
      <c r="G1867" s="154"/>
      <c r="H1867" s="154"/>
      <c r="I1867" s="154"/>
      <c r="J1867" s="154"/>
      <c r="K1867" s="154"/>
      <c r="L1867" s="154"/>
      <c r="M1867" s="154"/>
      <c r="N1867" s="154"/>
      <c r="O1867" s="154"/>
      <c r="P1867" s="154"/>
      <c r="Q1867" s="154"/>
      <c r="R1867" s="154"/>
      <c r="S1867" s="154"/>
      <c r="T1867" s="154"/>
      <c r="U1867" s="154"/>
      <c r="V1867" s="154"/>
      <c r="W1867" s="154"/>
      <c r="X1867" s="154"/>
      <c r="Y1867" s="154"/>
      <c r="Z1867" s="154"/>
      <c r="AA1867" s="154"/>
      <c r="AB1867" s="154"/>
      <c r="AC1867" s="154"/>
      <c r="AD1867" s="154"/>
      <c r="AE1867" s="154"/>
      <c r="AF1867" s="154"/>
      <c r="AG1867" s="154"/>
      <c r="AH1867" s="154"/>
      <c r="AI1867" s="154"/>
      <c r="AJ1867" s="154"/>
      <c r="AK1867" s="154"/>
      <c r="AL1867" s="154"/>
      <c r="AM1867" s="154"/>
      <c r="AN1867" s="154"/>
      <c r="AO1867" s="154"/>
      <c r="AP1867" s="154"/>
      <c r="AQ1867" s="154"/>
      <c r="AR1867" s="154"/>
      <c r="AS1867" s="154"/>
      <c r="AT1867" s="154"/>
      <c r="AU1867" s="154"/>
      <c r="AV1867" s="154"/>
      <c r="AW1867" s="154"/>
      <c r="AX1867" s="154"/>
      <c r="AY1867" s="154"/>
      <c r="AZ1867" s="154"/>
      <c r="BA1867" s="154"/>
      <c r="BB1867" s="154"/>
      <c r="BC1867" s="154"/>
      <c r="BD1867" s="154"/>
      <c r="BE1867" s="154"/>
      <c r="BF1867" s="154"/>
      <c r="BG1867" s="154"/>
      <c r="BH1867" s="154"/>
      <c r="BI1867" s="154"/>
      <c r="BJ1867" s="154"/>
      <c r="BK1867" s="154"/>
      <c r="BL1867" s="154"/>
      <c r="BM1867" s="154"/>
      <c r="BN1867" s="154"/>
      <c r="BO1867" s="154"/>
      <c r="BP1867" s="154"/>
      <c r="BQ1867" s="154"/>
      <c r="BR1867" s="154"/>
      <c r="BS1867" s="154"/>
      <c r="BT1867" s="154"/>
      <c r="BU1867" s="154"/>
      <c r="BV1867" s="154"/>
    </row>
    <row r="1868" spans="1:74" x14ac:dyDescent="0.25">
      <c r="A1868" s="154"/>
      <c r="B1868" s="154"/>
      <c r="C1868" s="154"/>
      <c r="D1868" s="154"/>
      <c r="E1868" s="154"/>
      <c r="F1868" s="154"/>
      <c r="G1868" s="154"/>
      <c r="H1868" s="154"/>
      <c r="I1868" s="154"/>
      <c r="J1868" s="154"/>
      <c r="K1868" s="154"/>
      <c r="L1868" s="154"/>
      <c r="M1868" s="154"/>
      <c r="N1868" s="154"/>
      <c r="O1868" s="154"/>
      <c r="P1868" s="154"/>
      <c r="Q1868" s="154"/>
      <c r="R1868" s="154"/>
      <c r="S1868" s="154"/>
      <c r="T1868" s="154"/>
      <c r="U1868" s="154"/>
      <c r="V1868" s="154"/>
      <c r="W1868" s="154"/>
      <c r="X1868" s="154"/>
      <c r="Y1868" s="154"/>
      <c r="Z1868" s="154"/>
      <c r="AA1868" s="154"/>
      <c r="AB1868" s="154"/>
      <c r="AC1868" s="154"/>
      <c r="AD1868" s="154"/>
      <c r="AE1868" s="154"/>
      <c r="AF1868" s="154"/>
      <c r="AG1868" s="154"/>
      <c r="AH1868" s="154"/>
      <c r="AI1868" s="154"/>
      <c r="AJ1868" s="154"/>
      <c r="AK1868" s="154"/>
      <c r="AL1868" s="154"/>
      <c r="AM1868" s="154"/>
      <c r="AN1868" s="154"/>
      <c r="AO1868" s="154"/>
      <c r="AP1868" s="154"/>
      <c r="AQ1868" s="154"/>
      <c r="AR1868" s="154"/>
      <c r="AS1868" s="154"/>
      <c r="AT1868" s="154"/>
      <c r="AU1868" s="154"/>
      <c r="AV1868" s="154"/>
      <c r="AW1868" s="154"/>
      <c r="AX1868" s="154"/>
      <c r="AY1868" s="154"/>
      <c r="AZ1868" s="154"/>
      <c r="BA1868" s="154"/>
      <c r="BB1868" s="154"/>
      <c r="BC1868" s="154"/>
      <c r="BD1868" s="154"/>
      <c r="BE1868" s="154"/>
      <c r="BF1868" s="154"/>
      <c r="BG1868" s="154"/>
      <c r="BH1868" s="154"/>
      <c r="BI1868" s="154"/>
      <c r="BJ1868" s="154"/>
      <c r="BK1868" s="154"/>
      <c r="BL1868" s="154"/>
      <c r="BM1868" s="154"/>
      <c r="BN1868" s="154"/>
      <c r="BO1868" s="154"/>
      <c r="BP1868" s="154"/>
      <c r="BQ1868" s="154"/>
      <c r="BR1868" s="154"/>
      <c r="BS1868" s="154"/>
      <c r="BT1868" s="154"/>
      <c r="BU1868" s="154"/>
      <c r="BV1868" s="154"/>
    </row>
    <row r="1869" spans="1:74" x14ac:dyDescent="0.25">
      <c r="A1869" s="154"/>
      <c r="B1869" s="154"/>
      <c r="C1869" s="154"/>
      <c r="D1869" s="154"/>
      <c r="E1869" s="154"/>
      <c r="F1869" s="154"/>
      <c r="G1869" s="154"/>
      <c r="H1869" s="154"/>
      <c r="I1869" s="154"/>
      <c r="J1869" s="154"/>
      <c r="K1869" s="154"/>
      <c r="L1869" s="154"/>
      <c r="M1869" s="154"/>
      <c r="N1869" s="154"/>
      <c r="O1869" s="154"/>
      <c r="P1869" s="154"/>
      <c r="Q1869" s="154"/>
      <c r="R1869" s="154"/>
      <c r="S1869" s="154"/>
      <c r="T1869" s="154"/>
      <c r="U1869" s="154"/>
      <c r="V1869" s="154"/>
      <c r="W1869" s="154"/>
      <c r="X1869" s="154"/>
      <c r="Y1869" s="154"/>
      <c r="Z1869" s="154"/>
      <c r="AA1869" s="154"/>
      <c r="AB1869" s="154"/>
      <c r="AC1869" s="154"/>
      <c r="AD1869" s="154"/>
      <c r="AE1869" s="154"/>
      <c r="AF1869" s="154"/>
      <c r="AG1869" s="154"/>
      <c r="AH1869" s="154"/>
      <c r="AI1869" s="154"/>
      <c r="AJ1869" s="154"/>
      <c r="AK1869" s="154"/>
      <c r="AL1869" s="154"/>
      <c r="AM1869" s="154"/>
      <c r="AN1869" s="154"/>
      <c r="AO1869" s="154"/>
      <c r="AP1869" s="154"/>
      <c r="AQ1869" s="154"/>
      <c r="AR1869" s="154"/>
      <c r="AS1869" s="154"/>
      <c r="AT1869" s="154"/>
      <c r="AU1869" s="154"/>
      <c r="AV1869" s="154"/>
      <c r="AW1869" s="154"/>
      <c r="AX1869" s="154"/>
      <c r="AY1869" s="154"/>
      <c r="AZ1869" s="154"/>
      <c r="BA1869" s="154"/>
      <c r="BB1869" s="154"/>
      <c r="BC1869" s="154"/>
      <c r="BD1869" s="154"/>
      <c r="BE1869" s="154"/>
      <c r="BF1869" s="154"/>
      <c r="BG1869" s="154"/>
      <c r="BH1869" s="154"/>
      <c r="BI1869" s="154"/>
      <c r="BJ1869" s="154"/>
      <c r="BK1869" s="154"/>
      <c r="BL1869" s="154"/>
      <c r="BM1869" s="154"/>
      <c r="BN1869" s="154"/>
      <c r="BO1869" s="154"/>
      <c r="BP1869" s="154"/>
      <c r="BQ1869" s="154"/>
      <c r="BR1869" s="154"/>
      <c r="BS1869" s="154"/>
      <c r="BT1869" s="154"/>
      <c r="BU1869" s="154"/>
      <c r="BV1869" s="154"/>
    </row>
    <row r="1870" spans="1:74" x14ac:dyDescent="0.25">
      <c r="A1870" s="154"/>
      <c r="B1870" s="154"/>
      <c r="C1870" s="154"/>
      <c r="D1870" s="154"/>
      <c r="E1870" s="154"/>
      <c r="F1870" s="154"/>
      <c r="G1870" s="154"/>
      <c r="H1870" s="154"/>
      <c r="I1870" s="154"/>
      <c r="J1870" s="154"/>
      <c r="K1870" s="154"/>
      <c r="L1870" s="154"/>
      <c r="M1870" s="154"/>
      <c r="N1870" s="154"/>
      <c r="O1870" s="154"/>
      <c r="P1870" s="154"/>
      <c r="Q1870" s="154"/>
      <c r="R1870" s="154"/>
      <c r="S1870" s="154"/>
      <c r="T1870" s="154"/>
      <c r="U1870" s="154"/>
      <c r="V1870" s="154"/>
      <c r="W1870" s="154"/>
      <c r="X1870" s="154"/>
      <c r="Y1870" s="154"/>
      <c r="Z1870" s="154"/>
      <c r="AA1870" s="154"/>
      <c r="AB1870" s="154"/>
      <c r="AC1870" s="154"/>
      <c r="AD1870" s="154"/>
      <c r="AE1870" s="154"/>
      <c r="AF1870" s="154"/>
      <c r="AG1870" s="154"/>
      <c r="AH1870" s="154"/>
      <c r="AI1870" s="154"/>
      <c r="AJ1870" s="154"/>
      <c r="AK1870" s="154"/>
      <c r="AL1870" s="154"/>
      <c r="AM1870" s="154"/>
      <c r="AN1870" s="154"/>
      <c r="AO1870" s="154"/>
      <c r="AP1870" s="154"/>
      <c r="AQ1870" s="154"/>
      <c r="AR1870" s="154"/>
      <c r="AS1870" s="154"/>
      <c r="AT1870" s="154"/>
      <c r="AU1870" s="154"/>
      <c r="AV1870" s="154"/>
      <c r="AW1870" s="154"/>
      <c r="AX1870" s="154"/>
      <c r="AY1870" s="154"/>
      <c r="AZ1870" s="154"/>
      <c r="BA1870" s="154"/>
      <c r="BB1870" s="154"/>
      <c r="BC1870" s="154"/>
      <c r="BD1870" s="154"/>
      <c r="BE1870" s="154"/>
      <c r="BF1870" s="154"/>
      <c r="BG1870" s="154"/>
      <c r="BH1870" s="154"/>
      <c r="BI1870" s="154"/>
      <c r="BJ1870" s="154"/>
      <c r="BK1870" s="154"/>
      <c r="BL1870" s="154"/>
      <c r="BM1870" s="154"/>
      <c r="BN1870" s="154"/>
      <c r="BO1870" s="154"/>
      <c r="BP1870" s="154"/>
      <c r="BQ1870" s="154"/>
      <c r="BR1870" s="154"/>
      <c r="BS1870" s="154"/>
      <c r="BT1870" s="154"/>
      <c r="BU1870" s="154"/>
      <c r="BV1870" s="154"/>
    </row>
    <row r="1871" spans="1:74" x14ac:dyDescent="0.25">
      <c r="A1871" s="154"/>
      <c r="B1871" s="154"/>
      <c r="C1871" s="154"/>
      <c r="D1871" s="154"/>
      <c r="E1871" s="154"/>
      <c r="F1871" s="154"/>
      <c r="G1871" s="154"/>
      <c r="H1871" s="154"/>
      <c r="I1871" s="154"/>
      <c r="J1871" s="154"/>
      <c r="K1871" s="154"/>
      <c r="L1871" s="154"/>
      <c r="M1871" s="154"/>
      <c r="N1871" s="154"/>
      <c r="O1871" s="154"/>
      <c r="P1871" s="154"/>
      <c r="Q1871" s="154"/>
      <c r="R1871" s="154"/>
      <c r="S1871" s="154"/>
      <c r="T1871" s="154"/>
      <c r="U1871" s="154"/>
      <c r="V1871" s="154"/>
      <c r="W1871" s="154"/>
      <c r="X1871" s="154"/>
      <c r="Y1871" s="154"/>
      <c r="Z1871" s="154"/>
      <c r="AA1871" s="154"/>
      <c r="AB1871" s="154"/>
      <c r="AC1871" s="154"/>
      <c r="AD1871" s="154"/>
      <c r="AE1871" s="154"/>
      <c r="AF1871" s="154"/>
      <c r="AG1871" s="154"/>
      <c r="AH1871" s="154"/>
      <c r="AI1871" s="154"/>
      <c r="AJ1871" s="154"/>
      <c r="AK1871" s="154"/>
      <c r="AL1871" s="154"/>
      <c r="AM1871" s="154"/>
      <c r="AN1871" s="154"/>
      <c r="AO1871" s="154"/>
      <c r="AP1871" s="154"/>
      <c r="AQ1871" s="154"/>
      <c r="AR1871" s="154"/>
      <c r="AS1871" s="154"/>
      <c r="AT1871" s="154"/>
      <c r="AU1871" s="154"/>
      <c r="AV1871" s="154"/>
      <c r="AW1871" s="154"/>
      <c r="AX1871" s="154"/>
      <c r="AY1871" s="154"/>
      <c r="AZ1871" s="154"/>
      <c r="BA1871" s="154"/>
      <c r="BB1871" s="154"/>
      <c r="BC1871" s="154"/>
      <c r="BD1871" s="154"/>
      <c r="BE1871" s="154"/>
      <c r="BF1871" s="154"/>
      <c r="BG1871" s="154"/>
      <c r="BH1871" s="154"/>
      <c r="BI1871" s="154"/>
      <c r="BJ1871" s="154"/>
      <c r="BK1871" s="154"/>
      <c r="BL1871" s="154"/>
      <c r="BM1871" s="154"/>
      <c r="BN1871" s="154"/>
      <c r="BO1871" s="154"/>
      <c r="BP1871" s="154"/>
      <c r="BQ1871" s="154"/>
      <c r="BR1871" s="154"/>
      <c r="BS1871" s="154"/>
      <c r="BT1871" s="154"/>
      <c r="BU1871" s="154"/>
      <c r="BV1871" s="154"/>
    </row>
    <row r="1872" spans="1:74" x14ac:dyDescent="0.25">
      <c r="A1872" s="154"/>
      <c r="B1872" s="154"/>
      <c r="C1872" s="154"/>
      <c r="D1872" s="154"/>
      <c r="E1872" s="154"/>
      <c r="F1872" s="154"/>
      <c r="G1872" s="154"/>
      <c r="H1872" s="154"/>
      <c r="I1872" s="154"/>
      <c r="J1872" s="154"/>
      <c r="K1872" s="154"/>
      <c r="L1872" s="154"/>
      <c r="M1872" s="154"/>
      <c r="N1872" s="154"/>
      <c r="O1872" s="154"/>
      <c r="P1872" s="154"/>
      <c r="Q1872" s="154"/>
      <c r="R1872" s="154"/>
      <c r="S1872" s="154"/>
      <c r="T1872" s="154"/>
      <c r="U1872" s="154"/>
      <c r="V1872" s="154"/>
      <c r="W1872" s="154"/>
      <c r="X1872" s="154"/>
      <c r="Y1872" s="154"/>
      <c r="Z1872" s="154"/>
      <c r="AA1872" s="154"/>
      <c r="AB1872" s="154"/>
      <c r="AC1872" s="154"/>
      <c r="AD1872" s="154"/>
      <c r="AE1872" s="154"/>
      <c r="AF1872" s="154"/>
      <c r="AG1872" s="154"/>
      <c r="AH1872" s="154"/>
      <c r="AI1872" s="154"/>
      <c r="AJ1872" s="154"/>
      <c r="AK1872" s="154"/>
      <c r="AL1872" s="154"/>
      <c r="AM1872" s="154"/>
      <c r="AN1872" s="154"/>
      <c r="AO1872" s="154"/>
      <c r="AP1872" s="154"/>
      <c r="AQ1872" s="154"/>
      <c r="AR1872" s="154"/>
      <c r="AS1872" s="154"/>
      <c r="AT1872" s="154"/>
      <c r="AU1872" s="154"/>
      <c r="AV1872" s="154"/>
      <c r="AW1872" s="154"/>
      <c r="AX1872" s="154"/>
      <c r="AY1872" s="154"/>
      <c r="AZ1872" s="154"/>
      <c r="BA1872" s="154"/>
      <c r="BB1872" s="154"/>
      <c r="BC1872" s="154"/>
      <c r="BD1872" s="154"/>
      <c r="BE1872" s="154"/>
      <c r="BF1872" s="154"/>
      <c r="BG1872" s="154"/>
      <c r="BH1872" s="154"/>
      <c r="BI1872" s="154"/>
      <c r="BJ1872" s="154"/>
      <c r="BK1872" s="154"/>
      <c r="BL1872" s="154"/>
      <c r="BM1872" s="154"/>
      <c r="BN1872" s="154"/>
      <c r="BO1872" s="154"/>
      <c r="BP1872" s="154"/>
      <c r="BQ1872" s="154"/>
      <c r="BR1872" s="154"/>
      <c r="BS1872" s="154"/>
      <c r="BT1872" s="154"/>
      <c r="BU1872" s="154"/>
      <c r="BV1872" s="154"/>
    </row>
    <row r="1873" spans="1:74" x14ac:dyDescent="0.25">
      <c r="A1873" s="154"/>
      <c r="B1873" s="154"/>
      <c r="C1873" s="154"/>
      <c r="D1873" s="154"/>
      <c r="E1873" s="154"/>
      <c r="F1873" s="154"/>
      <c r="G1873" s="154"/>
      <c r="H1873" s="154"/>
      <c r="I1873" s="154"/>
      <c r="J1873" s="154"/>
      <c r="K1873" s="154"/>
      <c r="L1873" s="154"/>
      <c r="M1873" s="154"/>
      <c r="N1873" s="154"/>
      <c r="O1873" s="154"/>
      <c r="P1873" s="154"/>
      <c r="Q1873" s="154"/>
      <c r="R1873" s="154"/>
      <c r="S1873" s="154"/>
      <c r="T1873" s="154"/>
      <c r="U1873" s="154"/>
      <c r="V1873" s="154"/>
      <c r="W1873" s="154"/>
      <c r="X1873" s="154"/>
      <c r="Y1873" s="154"/>
      <c r="Z1873" s="154"/>
      <c r="AA1873" s="154"/>
      <c r="AB1873" s="154"/>
      <c r="AC1873" s="154"/>
      <c r="AD1873" s="154"/>
      <c r="AE1873" s="154"/>
      <c r="AF1873" s="154"/>
      <c r="AG1873" s="154"/>
      <c r="AH1873" s="154"/>
      <c r="AI1873" s="154"/>
      <c r="AJ1873" s="154"/>
      <c r="AK1873" s="154"/>
      <c r="AL1873" s="154"/>
      <c r="AM1873" s="154"/>
      <c r="AN1873" s="154"/>
      <c r="AO1873" s="154"/>
      <c r="AP1873" s="154"/>
      <c r="AQ1873" s="154"/>
      <c r="AR1873" s="154"/>
      <c r="AS1873" s="154"/>
      <c r="AT1873" s="154"/>
      <c r="AU1873" s="154"/>
      <c r="AV1873" s="154"/>
      <c r="AW1873" s="154"/>
      <c r="AX1873" s="154"/>
      <c r="AY1873" s="154"/>
      <c r="AZ1873" s="154"/>
      <c r="BA1873" s="154"/>
      <c r="BB1873" s="154"/>
      <c r="BC1873" s="154"/>
      <c r="BD1873" s="154"/>
      <c r="BE1873" s="154"/>
      <c r="BF1873" s="154"/>
      <c r="BG1873" s="154"/>
      <c r="BH1873" s="154"/>
      <c r="BI1873" s="154"/>
      <c r="BJ1873" s="154"/>
      <c r="BK1873" s="154"/>
      <c r="BL1873" s="154"/>
      <c r="BM1873" s="154"/>
      <c r="BN1873" s="154"/>
      <c r="BO1873" s="154"/>
      <c r="BP1873" s="154"/>
      <c r="BQ1873" s="154"/>
      <c r="BR1873" s="154"/>
      <c r="BS1873" s="154"/>
      <c r="BT1873" s="154"/>
      <c r="BU1873" s="154"/>
      <c r="BV1873" s="154"/>
    </row>
    <row r="1874" spans="1:74" x14ac:dyDescent="0.25">
      <c r="A1874" s="154"/>
      <c r="B1874" s="154"/>
      <c r="C1874" s="154"/>
      <c r="D1874" s="154"/>
      <c r="E1874" s="154"/>
      <c r="F1874" s="154"/>
      <c r="G1874" s="154"/>
      <c r="H1874" s="154"/>
      <c r="I1874" s="154"/>
      <c r="J1874" s="154"/>
      <c r="K1874" s="154"/>
      <c r="L1874" s="154"/>
      <c r="M1874" s="154"/>
      <c r="N1874" s="154"/>
      <c r="O1874" s="154"/>
      <c r="P1874" s="154"/>
      <c r="Q1874" s="154"/>
      <c r="R1874" s="154"/>
      <c r="S1874" s="154"/>
      <c r="T1874" s="154"/>
      <c r="U1874" s="154"/>
      <c r="V1874" s="154"/>
      <c r="W1874" s="154"/>
      <c r="X1874" s="154"/>
      <c r="Y1874" s="154"/>
      <c r="Z1874" s="154"/>
      <c r="AA1874" s="154"/>
      <c r="AB1874" s="154"/>
      <c r="AC1874" s="154"/>
      <c r="AD1874" s="154"/>
      <c r="AE1874" s="154"/>
      <c r="AF1874" s="154"/>
      <c r="AG1874" s="154"/>
      <c r="AH1874" s="154"/>
      <c r="AI1874" s="154"/>
      <c r="AJ1874" s="154"/>
      <c r="AK1874" s="154"/>
      <c r="AL1874" s="154"/>
      <c r="AM1874" s="154"/>
      <c r="AN1874" s="154"/>
      <c r="AO1874" s="154"/>
      <c r="AP1874" s="154"/>
      <c r="AQ1874" s="154"/>
      <c r="AR1874" s="154"/>
      <c r="AS1874" s="154"/>
      <c r="AT1874" s="154"/>
      <c r="AU1874" s="154"/>
      <c r="AV1874" s="154"/>
      <c r="AW1874" s="154"/>
      <c r="AX1874" s="154"/>
      <c r="AY1874" s="154"/>
      <c r="AZ1874" s="154"/>
      <c r="BA1874" s="154"/>
      <c r="BB1874" s="154"/>
      <c r="BC1874" s="154"/>
      <c r="BD1874" s="154"/>
      <c r="BE1874" s="154"/>
      <c r="BF1874" s="154"/>
      <c r="BG1874" s="154"/>
      <c r="BH1874" s="154"/>
      <c r="BI1874" s="154"/>
      <c r="BJ1874" s="154"/>
      <c r="BK1874" s="154"/>
      <c r="BL1874" s="154"/>
      <c r="BM1874" s="154"/>
      <c r="BN1874" s="154"/>
      <c r="BO1874" s="154"/>
      <c r="BP1874" s="154"/>
      <c r="BQ1874" s="154"/>
      <c r="BR1874" s="154"/>
      <c r="BS1874" s="154"/>
      <c r="BT1874" s="154"/>
      <c r="BU1874" s="154"/>
      <c r="BV1874" s="154"/>
    </row>
    <row r="1875" spans="1:74" x14ac:dyDescent="0.25">
      <c r="A1875" s="154"/>
      <c r="B1875" s="154"/>
      <c r="C1875" s="154"/>
      <c r="D1875" s="154"/>
      <c r="E1875" s="154"/>
      <c r="F1875" s="154"/>
      <c r="G1875" s="154"/>
      <c r="H1875" s="154"/>
      <c r="I1875" s="154"/>
      <c r="J1875" s="154"/>
      <c r="K1875" s="154"/>
      <c r="L1875" s="154"/>
      <c r="M1875" s="154"/>
      <c r="N1875" s="154"/>
      <c r="O1875" s="154"/>
      <c r="P1875" s="154"/>
      <c r="Q1875" s="154"/>
      <c r="R1875" s="154"/>
      <c r="S1875" s="154"/>
      <c r="T1875" s="154"/>
      <c r="U1875" s="154"/>
      <c r="V1875" s="154"/>
      <c r="W1875" s="154"/>
      <c r="X1875" s="154"/>
      <c r="Y1875" s="154"/>
      <c r="Z1875" s="154"/>
      <c r="AA1875" s="154"/>
      <c r="AB1875" s="154"/>
      <c r="AC1875" s="154"/>
      <c r="AD1875" s="154"/>
      <c r="AE1875" s="154"/>
      <c r="AF1875" s="154"/>
      <c r="AG1875" s="154"/>
      <c r="AH1875" s="154"/>
      <c r="AI1875" s="154"/>
      <c r="AJ1875" s="154"/>
      <c r="AK1875" s="154"/>
      <c r="AL1875" s="154"/>
      <c r="AM1875" s="154"/>
      <c r="AN1875" s="154"/>
      <c r="AO1875" s="154"/>
      <c r="AP1875" s="154"/>
      <c r="AQ1875" s="154"/>
      <c r="AR1875" s="154"/>
      <c r="AS1875" s="154"/>
      <c r="AT1875" s="154"/>
      <c r="AU1875" s="154"/>
      <c r="AV1875" s="154"/>
      <c r="AW1875" s="154"/>
      <c r="AX1875" s="154"/>
      <c r="AY1875" s="154"/>
      <c r="AZ1875" s="154"/>
      <c r="BA1875" s="154"/>
      <c r="BB1875" s="154"/>
      <c r="BC1875" s="154"/>
      <c r="BD1875" s="154"/>
      <c r="BE1875" s="154"/>
      <c r="BF1875" s="154"/>
      <c r="BG1875" s="154"/>
      <c r="BH1875" s="154"/>
      <c r="BI1875" s="154"/>
      <c r="BJ1875" s="154"/>
      <c r="BK1875" s="154"/>
      <c r="BL1875" s="154"/>
      <c r="BM1875" s="154"/>
      <c r="BN1875" s="154"/>
      <c r="BO1875" s="154"/>
      <c r="BP1875" s="154"/>
      <c r="BQ1875" s="154"/>
      <c r="BR1875" s="154"/>
      <c r="BS1875" s="154"/>
      <c r="BT1875" s="154"/>
      <c r="BU1875" s="154"/>
      <c r="BV1875" s="154"/>
    </row>
    <row r="1876" spans="1:74" x14ac:dyDescent="0.25">
      <c r="A1876" s="154"/>
      <c r="B1876" s="154"/>
      <c r="C1876" s="154"/>
      <c r="D1876" s="154"/>
      <c r="E1876" s="154"/>
      <c r="F1876" s="154"/>
      <c r="G1876" s="154"/>
      <c r="H1876" s="154"/>
      <c r="I1876" s="154"/>
      <c r="J1876" s="154"/>
      <c r="K1876" s="154"/>
      <c r="L1876" s="154"/>
      <c r="M1876" s="154"/>
      <c r="N1876" s="154"/>
      <c r="O1876" s="154"/>
      <c r="P1876" s="154"/>
      <c r="Q1876" s="154"/>
      <c r="R1876" s="154"/>
      <c r="S1876" s="154"/>
      <c r="T1876" s="154"/>
      <c r="U1876" s="154"/>
      <c r="V1876" s="154"/>
      <c r="W1876" s="154"/>
      <c r="X1876" s="154"/>
      <c r="Y1876" s="154"/>
      <c r="Z1876" s="154"/>
      <c r="AA1876" s="154"/>
      <c r="AB1876" s="154"/>
      <c r="AC1876" s="154"/>
      <c r="AD1876" s="154"/>
      <c r="AE1876" s="154"/>
      <c r="AF1876" s="154"/>
      <c r="AG1876" s="154"/>
      <c r="AH1876" s="154"/>
      <c r="AI1876" s="154"/>
      <c r="AJ1876" s="154"/>
      <c r="AK1876" s="154"/>
      <c r="AL1876" s="154"/>
      <c r="AM1876" s="154"/>
      <c r="AN1876" s="154"/>
      <c r="AO1876" s="154"/>
      <c r="AP1876" s="154"/>
      <c r="AQ1876" s="154"/>
      <c r="AR1876" s="154"/>
      <c r="AS1876" s="154"/>
      <c r="AT1876" s="154"/>
      <c r="AU1876" s="154"/>
      <c r="AV1876" s="154"/>
      <c r="AW1876" s="154"/>
      <c r="AX1876" s="154"/>
      <c r="AY1876" s="154"/>
      <c r="AZ1876" s="154"/>
      <c r="BA1876" s="154"/>
      <c r="BB1876" s="154"/>
      <c r="BC1876" s="154"/>
      <c r="BD1876" s="154"/>
      <c r="BE1876" s="154"/>
      <c r="BF1876" s="154"/>
      <c r="BG1876" s="154"/>
      <c r="BH1876" s="154"/>
      <c r="BI1876" s="154"/>
      <c r="BJ1876" s="154"/>
      <c r="BK1876" s="154"/>
      <c r="BL1876" s="154"/>
      <c r="BM1876" s="154"/>
      <c r="BN1876" s="154"/>
      <c r="BO1876" s="154"/>
      <c r="BP1876" s="154"/>
      <c r="BQ1876" s="154"/>
      <c r="BR1876" s="154"/>
      <c r="BS1876" s="154"/>
      <c r="BT1876" s="154"/>
      <c r="BU1876" s="154"/>
      <c r="BV1876" s="154"/>
    </row>
    <row r="1877" spans="1:74" x14ac:dyDescent="0.25">
      <c r="A1877" s="154"/>
      <c r="B1877" s="154"/>
      <c r="C1877" s="154"/>
      <c r="D1877" s="154"/>
      <c r="E1877" s="154"/>
      <c r="F1877" s="154"/>
      <c r="G1877" s="154"/>
      <c r="H1877" s="154"/>
      <c r="I1877" s="154"/>
      <c r="J1877" s="154"/>
      <c r="K1877" s="154"/>
      <c r="L1877" s="154"/>
      <c r="M1877" s="154"/>
      <c r="N1877" s="154"/>
      <c r="O1877" s="154"/>
      <c r="P1877" s="154"/>
      <c r="Q1877" s="154"/>
      <c r="R1877" s="154"/>
      <c r="S1877" s="154"/>
      <c r="T1877" s="154"/>
      <c r="U1877" s="154"/>
      <c r="V1877" s="154"/>
      <c r="W1877" s="154"/>
      <c r="X1877" s="154"/>
      <c r="Y1877" s="154"/>
      <c r="Z1877" s="154"/>
      <c r="AA1877" s="154"/>
      <c r="AB1877" s="154"/>
      <c r="AC1877" s="154"/>
      <c r="AD1877" s="154"/>
      <c r="AE1877" s="154"/>
      <c r="AF1877" s="154"/>
      <c r="AG1877" s="154"/>
      <c r="AH1877" s="154"/>
      <c r="AI1877" s="154"/>
      <c r="AJ1877" s="154"/>
      <c r="AK1877" s="154"/>
      <c r="AL1877" s="154"/>
      <c r="AM1877" s="154"/>
      <c r="AN1877" s="154"/>
      <c r="AO1877" s="154"/>
      <c r="AP1877" s="154"/>
      <c r="AQ1877" s="154"/>
      <c r="AR1877" s="154"/>
      <c r="AS1877" s="154"/>
      <c r="AT1877" s="154"/>
      <c r="AU1877" s="154"/>
      <c r="AV1877" s="154"/>
      <c r="AW1877" s="154"/>
      <c r="AX1877" s="154"/>
      <c r="AY1877" s="154"/>
      <c r="AZ1877" s="154"/>
      <c r="BA1877" s="154"/>
      <c r="BB1877" s="154"/>
      <c r="BC1877" s="154"/>
      <c r="BD1877" s="154"/>
      <c r="BE1877" s="154"/>
      <c r="BF1877" s="154"/>
      <c r="BG1877" s="154"/>
      <c r="BH1877" s="154"/>
      <c r="BI1877" s="154"/>
      <c r="BJ1877" s="154"/>
      <c r="BK1877" s="154"/>
      <c r="BL1877" s="154"/>
      <c r="BM1877" s="154"/>
      <c r="BN1877" s="154"/>
      <c r="BO1877" s="154"/>
      <c r="BP1877" s="154"/>
      <c r="BQ1877" s="154"/>
      <c r="BR1877" s="154"/>
      <c r="BS1877" s="154"/>
      <c r="BT1877" s="154"/>
      <c r="BU1877" s="154"/>
      <c r="BV1877" s="154"/>
    </row>
    <row r="1878" spans="1:74" x14ac:dyDescent="0.25">
      <c r="A1878" s="154"/>
      <c r="B1878" s="154"/>
      <c r="C1878" s="154"/>
      <c r="D1878" s="154"/>
      <c r="E1878" s="154"/>
      <c r="F1878" s="154"/>
      <c r="G1878" s="154"/>
      <c r="H1878" s="154"/>
      <c r="I1878" s="154"/>
      <c r="J1878" s="154"/>
      <c r="K1878" s="154"/>
      <c r="L1878" s="154"/>
      <c r="M1878" s="154"/>
      <c r="N1878" s="154"/>
      <c r="O1878" s="154"/>
      <c r="P1878" s="154"/>
      <c r="Q1878" s="154"/>
      <c r="R1878" s="154"/>
      <c r="S1878" s="154"/>
      <c r="T1878" s="154"/>
      <c r="U1878" s="154"/>
      <c r="V1878" s="154"/>
      <c r="W1878" s="154"/>
      <c r="X1878" s="154"/>
      <c r="Y1878" s="154"/>
      <c r="Z1878" s="154"/>
      <c r="AA1878" s="154"/>
      <c r="AB1878" s="154"/>
      <c r="AC1878" s="154"/>
      <c r="AD1878" s="154"/>
      <c r="AE1878" s="154"/>
      <c r="AF1878" s="154"/>
      <c r="AG1878" s="154"/>
      <c r="AH1878" s="154"/>
      <c r="AI1878" s="154"/>
      <c r="AJ1878" s="154"/>
      <c r="AK1878" s="154"/>
      <c r="AL1878" s="154"/>
      <c r="AM1878" s="154"/>
      <c r="AN1878" s="154"/>
      <c r="AO1878" s="154"/>
      <c r="AP1878" s="154"/>
      <c r="AQ1878" s="154"/>
      <c r="AR1878" s="154"/>
      <c r="AS1878" s="154"/>
      <c r="AT1878" s="154"/>
      <c r="AU1878" s="154"/>
      <c r="AV1878" s="154"/>
      <c r="AW1878" s="154"/>
      <c r="AX1878" s="154"/>
      <c r="AY1878" s="154"/>
      <c r="AZ1878" s="154"/>
      <c r="BA1878" s="154"/>
      <c r="BB1878" s="154"/>
      <c r="BC1878" s="154"/>
      <c r="BD1878" s="154"/>
      <c r="BE1878" s="154"/>
      <c r="BF1878" s="154"/>
      <c r="BG1878" s="154"/>
      <c r="BH1878" s="154"/>
      <c r="BI1878" s="154"/>
      <c r="BJ1878" s="154"/>
      <c r="BK1878" s="154"/>
      <c r="BL1878" s="154"/>
      <c r="BM1878" s="154"/>
      <c r="BN1878" s="154"/>
      <c r="BO1878" s="154"/>
      <c r="BP1878" s="154"/>
      <c r="BQ1878" s="154"/>
      <c r="BR1878" s="154"/>
      <c r="BS1878" s="154"/>
      <c r="BT1878" s="154"/>
      <c r="BU1878" s="154"/>
      <c r="BV1878" s="154"/>
    </row>
    <row r="1879" spans="1:74" x14ac:dyDescent="0.25">
      <c r="A1879" s="154"/>
      <c r="B1879" s="154"/>
      <c r="C1879" s="154"/>
      <c r="D1879" s="154"/>
      <c r="E1879" s="154"/>
      <c r="F1879" s="154"/>
      <c r="G1879" s="154"/>
      <c r="H1879" s="154"/>
      <c r="I1879" s="154"/>
      <c r="J1879" s="154"/>
      <c r="K1879" s="154"/>
      <c r="L1879" s="154"/>
      <c r="M1879" s="154"/>
      <c r="N1879" s="154"/>
      <c r="O1879" s="154"/>
      <c r="P1879" s="154"/>
      <c r="Q1879" s="154"/>
      <c r="R1879" s="154"/>
      <c r="S1879" s="154"/>
      <c r="T1879" s="154"/>
      <c r="U1879" s="154"/>
      <c r="V1879" s="154"/>
      <c r="W1879" s="154"/>
      <c r="X1879" s="154"/>
      <c r="Y1879" s="154"/>
      <c r="Z1879" s="154"/>
      <c r="AA1879" s="154"/>
      <c r="AB1879" s="154"/>
      <c r="AC1879" s="154"/>
      <c r="AD1879" s="154"/>
      <c r="AE1879" s="154"/>
      <c r="AF1879" s="154"/>
      <c r="AG1879" s="154"/>
      <c r="AH1879" s="154"/>
      <c r="AI1879" s="154"/>
      <c r="AJ1879" s="154"/>
      <c r="AK1879" s="154"/>
      <c r="AL1879" s="154"/>
      <c r="AM1879" s="154"/>
      <c r="AN1879" s="154"/>
      <c r="AO1879" s="154"/>
      <c r="AP1879" s="154"/>
      <c r="AQ1879" s="154"/>
      <c r="AR1879" s="154"/>
      <c r="AS1879" s="154"/>
      <c r="AT1879" s="154"/>
      <c r="AU1879" s="154"/>
      <c r="AV1879" s="154"/>
      <c r="AW1879" s="154"/>
      <c r="AX1879" s="154"/>
      <c r="AY1879" s="154"/>
      <c r="AZ1879" s="154"/>
      <c r="BA1879" s="154"/>
      <c r="BB1879" s="154"/>
      <c r="BC1879" s="154"/>
      <c r="BD1879" s="154"/>
      <c r="BE1879" s="154"/>
      <c r="BF1879" s="154"/>
      <c r="BG1879" s="154"/>
      <c r="BH1879" s="154"/>
      <c r="BI1879" s="154"/>
      <c r="BJ1879" s="154"/>
      <c r="BK1879" s="154"/>
      <c r="BL1879" s="154"/>
      <c r="BM1879" s="154"/>
      <c r="BN1879" s="154"/>
      <c r="BO1879" s="154"/>
      <c r="BP1879" s="154"/>
      <c r="BQ1879" s="154"/>
      <c r="BR1879" s="154"/>
      <c r="BS1879" s="154"/>
      <c r="BT1879" s="154"/>
      <c r="BU1879" s="154"/>
      <c r="BV1879" s="154"/>
    </row>
    <row r="1880" spans="1:74" x14ac:dyDescent="0.25">
      <c r="A1880" s="154"/>
      <c r="B1880" s="154"/>
      <c r="C1880" s="154"/>
      <c r="D1880" s="154"/>
      <c r="E1880" s="154"/>
      <c r="F1880" s="154"/>
      <c r="G1880" s="154"/>
      <c r="H1880" s="154"/>
      <c r="I1880" s="154"/>
      <c r="J1880" s="154"/>
      <c r="K1880" s="154"/>
      <c r="L1880" s="154"/>
      <c r="M1880" s="154"/>
      <c r="N1880" s="154"/>
      <c r="O1880" s="154"/>
      <c r="P1880" s="154"/>
      <c r="Q1880" s="154"/>
      <c r="R1880" s="154"/>
      <c r="S1880" s="154"/>
      <c r="T1880" s="154"/>
      <c r="U1880" s="154"/>
      <c r="V1880" s="154"/>
      <c r="W1880" s="154"/>
      <c r="X1880" s="154"/>
      <c r="Y1880" s="154"/>
      <c r="Z1880" s="154"/>
      <c r="AA1880" s="154"/>
      <c r="AB1880" s="154"/>
      <c r="AC1880" s="154"/>
      <c r="AD1880" s="154"/>
      <c r="AE1880" s="154"/>
      <c r="AF1880" s="154"/>
      <c r="AG1880" s="154"/>
      <c r="AH1880" s="154"/>
      <c r="AI1880" s="154"/>
      <c r="AJ1880" s="154"/>
      <c r="AK1880" s="154"/>
      <c r="AL1880" s="154"/>
      <c r="AM1880" s="154"/>
      <c r="AN1880" s="154"/>
      <c r="AO1880" s="154"/>
      <c r="AP1880" s="154"/>
      <c r="AQ1880" s="154"/>
      <c r="AR1880" s="154"/>
      <c r="AS1880" s="154"/>
      <c r="AT1880" s="154"/>
      <c r="AU1880" s="154"/>
      <c r="AV1880" s="154"/>
      <c r="AW1880" s="154"/>
      <c r="AX1880" s="154"/>
      <c r="AY1880" s="154"/>
      <c r="AZ1880" s="154"/>
      <c r="BA1880" s="154"/>
      <c r="BB1880" s="154"/>
      <c r="BC1880" s="154"/>
      <c r="BD1880" s="154"/>
      <c r="BE1880" s="154"/>
      <c r="BF1880" s="154"/>
      <c r="BG1880" s="154"/>
      <c r="BH1880" s="154"/>
      <c r="BI1880" s="154"/>
      <c r="BJ1880" s="154"/>
      <c r="BK1880" s="154"/>
      <c r="BL1880" s="154"/>
      <c r="BM1880" s="154"/>
      <c r="BN1880" s="154"/>
      <c r="BO1880" s="154"/>
      <c r="BP1880" s="154"/>
      <c r="BQ1880" s="154"/>
      <c r="BR1880" s="154"/>
      <c r="BS1880" s="154"/>
      <c r="BT1880" s="154"/>
      <c r="BU1880" s="154"/>
      <c r="BV1880" s="154"/>
    </row>
    <row r="1881" spans="1:74" x14ac:dyDescent="0.25">
      <c r="A1881" s="154"/>
      <c r="B1881" s="154"/>
      <c r="C1881" s="154"/>
      <c r="D1881" s="154"/>
      <c r="E1881" s="154"/>
      <c r="F1881" s="154"/>
      <c r="G1881" s="154"/>
      <c r="H1881" s="154"/>
      <c r="I1881" s="154"/>
      <c r="J1881" s="154"/>
      <c r="K1881" s="154"/>
      <c r="L1881" s="154"/>
      <c r="M1881" s="154"/>
      <c r="N1881" s="154"/>
      <c r="O1881" s="154"/>
      <c r="P1881" s="154"/>
      <c r="Q1881" s="154"/>
      <c r="R1881" s="154"/>
      <c r="S1881" s="154"/>
      <c r="T1881" s="154"/>
      <c r="U1881" s="154"/>
      <c r="V1881" s="154"/>
      <c r="W1881" s="154"/>
      <c r="X1881" s="154"/>
      <c r="Y1881" s="154"/>
      <c r="Z1881" s="154"/>
      <c r="AA1881" s="154"/>
      <c r="AB1881" s="154"/>
      <c r="AC1881" s="154"/>
      <c r="AD1881" s="154"/>
      <c r="AE1881" s="154"/>
      <c r="AF1881" s="154"/>
      <c r="AG1881" s="154"/>
      <c r="AH1881" s="154"/>
      <c r="AI1881" s="154"/>
      <c r="AJ1881" s="154"/>
      <c r="AK1881" s="154"/>
      <c r="AL1881" s="154"/>
      <c r="AM1881" s="154"/>
      <c r="AN1881" s="154"/>
      <c r="AO1881" s="154"/>
      <c r="AP1881" s="154"/>
      <c r="AQ1881" s="154"/>
      <c r="AR1881" s="154"/>
      <c r="AS1881" s="154"/>
      <c r="AT1881" s="154"/>
      <c r="AU1881" s="154"/>
      <c r="AV1881" s="154"/>
      <c r="AW1881" s="154"/>
      <c r="AX1881" s="154"/>
      <c r="AY1881" s="154"/>
      <c r="AZ1881" s="154"/>
      <c r="BA1881" s="154"/>
      <c r="BB1881" s="154"/>
      <c r="BC1881" s="154"/>
      <c r="BD1881" s="154"/>
      <c r="BE1881" s="154"/>
      <c r="BF1881" s="154"/>
      <c r="BG1881" s="154"/>
      <c r="BH1881" s="154"/>
      <c r="BI1881" s="154"/>
      <c r="BJ1881" s="154"/>
      <c r="BK1881" s="154"/>
      <c r="BL1881" s="154"/>
      <c r="BM1881" s="154"/>
      <c r="BN1881" s="154"/>
      <c r="BO1881" s="154"/>
      <c r="BP1881" s="154"/>
      <c r="BQ1881" s="154"/>
      <c r="BR1881" s="154"/>
      <c r="BS1881" s="154"/>
      <c r="BT1881" s="154"/>
      <c r="BU1881" s="154"/>
      <c r="BV1881" s="154"/>
    </row>
    <row r="1882" spans="1:74" x14ac:dyDescent="0.25">
      <c r="A1882" s="154"/>
      <c r="B1882" s="154"/>
      <c r="C1882" s="154"/>
      <c r="D1882" s="154"/>
      <c r="E1882" s="154"/>
      <c r="F1882" s="154"/>
      <c r="G1882" s="154"/>
      <c r="H1882" s="154"/>
      <c r="I1882" s="154"/>
      <c r="J1882" s="154"/>
      <c r="K1882" s="154"/>
      <c r="L1882" s="154"/>
      <c r="M1882" s="154"/>
      <c r="N1882" s="154"/>
      <c r="O1882" s="154"/>
      <c r="P1882" s="154"/>
      <c r="Q1882" s="154"/>
      <c r="R1882" s="154"/>
      <c r="S1882" s="154"/>
      <c r="T1882" s="154"/>
      <c r="U1882" s="154"/>
      <c r="V1882" s="154"/>
      <c r="W1882" s="154"/>
      <c r="X1882" s="154"/>
      <c r="Y1882" s="154"/>
      <c r="Z1882" s="154"/>
      <c r="AA1882" s="154"/>
      <c r="AB1882" s="154"/>
      <c r="AC1882" s="154"/>
      <c r="AD1882" s="154"/>
      <c r="AE1882" s="154"/>
      <c r="AF1882" s="154"/>
      <c r="AG1882" s="154"/>
      <c r="AH1882" s="154"/>
      <c r="AI1882" s="154"/>
      <c r="AJ1882" s="154"/>
      <c r="AK1882" s="154"/>
      <c r="AL1882" s="154"/>
      <c r="AM1882" s="154"/>
      <c r="AN1882" s="154"/>
      <c r="AO1882" s="154"/>
      <c r="AP1882" s="154"/>
      <c r="AQ1882" s="154"/>
      <c r="AR1882" s="154"/>
      <c r="AS1882" s="154"/>
      <c r="AT1882" s="154"/>
      <c r="AU1882" s="154"/>
      <c r="AV1882" s="154"/>
      <c r="AW1882" s="154"/>
      <c r="AX1882" s="154"/>
      <c r="AY1882" s="154"/>
      <c r="AZ1882" s="154"/>
      <c r="BA1882" s="154"/>
      <c r="BB1882" s="154"/>
      <c r="BC1882" s="154"/>
      <c r="BD1882" s="154"/>
      <c r="BE1882" s="154"/>
      <c r="BF1882" s="154"/>
      <c r="BG1882" s="154"/>
      <c r="BH1882" s="154"/>
      <c r="BI1882" s="154"/>
      <c r="BJ1882" s="154"/>
      <c r="BK1882" s="154"/>
      <c r="BL1882" s="154"/>
      <c r="BM1882" s="154"/>
      <c r="BN1882" s="154"/>
      <c r="BO1882" s="154"/>
      <c r="BP1882" s="154"/>
      <c r="BQ1882" s="154"/>
      <c r="BR1882" s="154"/>
      <c r="BS1882" s="154"/>
      <c r="BT1882" s="154"/>
      <c r="BU1882" s="154"/>
      <c r="BV1882" s="154"/>
    </row>
    <row r="1883" spans="1:74" x14ac:dyDescent="0.25">
      <c r="A1883" s="154"/>
      <c r="B1883" s="154"/>
      <c r="C1883" s="154"/>
      <c r="D1883" s="154"/>
      <c r="E1883" s="154"/>
      <c r="F1883" s="154"/>
      <c r="G1883" s="154"/>
      <c r="H1883" s="154"/>
      <c r="I1883" s="154"/>
      <c r="J1883" s="154"/>
      <c r="K1883" s="154"/>
      <c r="L1883" s="154"/>
      <c r="M1883" s="154"/>
      <c r="N1883" s="154"/>
      <c r="O1883" s="154"/>
      <c r="P1883" s="154"/>
      <c r="Q1883" s="154"/>
      <c r="R1883" s="154"/>
      <c r="S1883" s="154"/>
      <c r="T1883" s="154"/>
      <c r="U1883" s="154"/>
      <c r="V1883" s="154"/>
      <c r="W1883" s="154"/>
      <c r="X1883" s="154"/>
      <c r="Y1883" s="154"/>
      <c r="Z1883" s="154"/>
      <c r="AA1883" s="154"/>
      <c r="AB1883" s="154"/>
      <c r="AC1883" s="154"/>
      <c r="AD1883" s="154"/>
      <c r="AE1883" s="154"/>
      <c r="AF1883" s="154"/>
      <c r="AG1883" s="154"/>
      <c r="AH1883" s="154"/>
      <c r="AI1883" s="154"/>
      <c r="AJ1883" s="154"/>
      <c r="AK1883" s="154"/>
      <c r="AL1883" s="154"/>
      <c r="AM1883" s="154"/>
      <c r="AN1883" s="154"/>
      <c r="AO1883" s="154"/>
      <c r="AP1883" s="154"/>
      <c r="AQ1883" s="154"/>
      <c r="AR1883" s="154"/>
      <c r="AS1883" s="154"/>
      <c r="AT1883" s="154"/>
      <c r="AU1883" s="154"/>
      <c r="AV1883" s="154"/>
      <c r="AW1883" s="154"/>
      <c r="AX1883" s="154"/>
      <c r="AY1883" s="154"/>
      <c r="AZ1883" s="154"/>
      <c r="BA1883" s="154"/>
      <c r="BB1883" s="154"/>
      <c r="BC1883" s="154"/>
      <c r="BD1883" s="154"/>
      <c r="BE1883" s="154"/>
      <c r="BF1883" s="154"/>
      <c r="BG1883" s="154"/>
      <c r="BH1883" s="154"/>
      <c r="BI1883" s="154"/>
      <c r="BJ1883" s="154"/>
      <c r="BK1883" s="154"/>
      <c r="BL1883" s="154"/>
      <c r="BM1883" s="154"/>
      <c r="BN1883" s="154"/>
      <c r="BO1883" s="154"/>
      <c r="BP1883" s="154"/>
      <c r="BQ1883" s="154"/>
      <c r="BR1883" s="154"/>
      <c r="BS1883" s="154"/>
      <c r="BT1883" s="154"/>
      <c r="BU1883" s="154"/>
      <c r="BV1883" s="154"/>
    </row>
    <row r="1884" spans="1:74" x14ac:dyDescent="0.25">
      <c r="A1884" s="154"/>
      <c r="B1884" s="154"/>
      <c r="C1884" s="154"/>
      <c r="D1884" s="154"/>
      <c r="E1884" s="154"/>
      <c r="F1884" s="154"/>
      <c r="G1884" s="154"/>
      <c r="H1884" s="154"/>
      <c r="I1884" s="154"/>
      <c r="J1884" s="154"/>
      <c r="K1884" s="154"/>
      <c r="L1884" s="154"/>
      <c r="M1884" s="154"/>
      <c r="N1884" s="154"/>
      <c r="O1884" s="154"/>
      <c r="P1884" s="154"/>
      <c r="Q1884" s="154"/>
      <c r="R1884" s="154"/>
      <c r="S1884" s="154"/>
      <c r="T1884" s="154"/>
      <c r="U1884" s="154"/>
      <c r="V1884" s="154"/>
      <c r="W1884" s="154"/>
      <c r="X1884" s="154"/>
      <c r="Y1884" s="154"/>
      <c r="Z1884" s="154"/>
      <c r="AA1884" s="154"/>
      <c r="AB1884" s="154"/>
      <c r="AC1884" s="154"/>
      <c r="AD1884" s="154"/>
      <c r="AE1884" s="154"/>
      <c r="AF1884" s="154"/>
      <c r="AG1884" s="154"/>
      <c r="AH1884" s="154"/>
      <c r="AI1884" s="154"/>
      <c r="AJ1884" s="154"/>
      <c r="AK1884" s="154"/>
      <c r="AL1884" s="154"/>
      <c r="AM1884" s="154"/>
      <c r="AN1884" s="154"/>
      <c r="AO1884" s="154"/>
      <c r="AP1884" s="154"/>
      <c r="AQ1884" s="154"/>
      <c r="AR1884" s="154"/>
      <c r="AS1884" s="154"/>
      <c r="AT1884" s="154"/>
      <c r="AU1884" s="154"/>
      <c r="AV1884" s="154"/>
      <c r="AW1884" s="154"/>
      <c r="AX1884" s="154"/>
      <c r="AY1884" s="154"/>
      <c r="AZ1884" s="154"/>
      <c r="BA1884" s="154"/>
      <c r="BB1884" s="154"/>
      <c r="BC1884" s="154"/>
      <c r="BD1884" s="154"/>
      <c r="BE1884" s="154"/>
      <c r="BF1884" s="154"/>
      <c r="BG1884" s="154"/>
      <c r="BH1884" s="154"/>
      <c r="BI1884" s="154"/>
      <c r="BJ1884" s="154"/>
      <c r="BK1884" s="154"/>
      <c r="BL1884" s="154"/>
      <c r="BM1884" s="154"/>
      <c r="BN1884" s="154"/>
      <c r="BO1884" s="154"/>
      <c r="BP1884" s="154"/>
      <c r="BQ1884" s="154"/>
      <c r="BR1884" s="154"/>
      <c r="BS1884" s="154"/>
      <c r="BT1884" s="154"/>
      <c r="BU1884" s="154"/>
      <c r="BV1884" s="154"/>
    </row>
    <row r="1885" spans="1:74" x14ac:dyDescent="0.25">
      <c r="A1885" s="154"/>
      <c r="B1885" s="154"/>
      <c r="C1885" s="154"/>
      <c r="D1885" s="154"/>
      <c r="E1885" s="154"/>
      <c r="F1885" s="154"/>
      <c r="G1885" s="154"/>
      <c r="H1885" s="154"/>
      <c r="I1885" s="154"/>
      <c r="J1885" s="154"/>
      <c r="K1885" s="154"/>
      <c r="L1885" s="154"/>
      <c r="M1885" s="154"/>
      <c r="N1885" s="154"/>
      <c r="O1885" s="154"/>
      <c r="P1885" s="154"/>
      <c r="Q1885" s="154"/>
      <c r="R1885" s="154"/>
      <c r="S1885" s="154"/>
      <c r="T1885" s="154"/>
      <c r="U1885" s="154"/>
      <c r="V1885" s="154"/>
      <c r="W1885" s="154"/>
      <c r="X1885" s="154"/>
      <c r="Y1885" s="154"/>
      <c r="Z1885" s="154"/>
      <c r="AA1885" s="154"/>
      <c r="AB1885" s="154"/>
      <c r="AC1885" s="154"/>
      <c r="AD1885" s="154"/>
      <c r="AE1885" s="154"/>
      <c r="AF1885" s="154"/>
      <c r="AG1885" s="154"/>
      <c r="AH1885" s="154"/>
      <c r="AI1885" s="154"/>
      <c r="AJ1885" s="154"/>
      <c r="AK1885" s="154"/>
      <c r="AL1885" s="154"/>
      <c r="AM1885" s="154"/>
      <c r="AN1885" s="154"/>
      <c r="AO1885" s="154"/>
      <c r="AP1885" s="154"/>
      <c r="AQ1885" s="154"/>
      <c r="AR1885" s="154"/>
      <c r="AS1885" s="154"/>
      <c r="AT1885" s="154"/>
      <c r="AU1885" s="154"/>
      <c r="AV1885" s="154"/>
      <c r="AW1885" s="154"/>
      <c r="AX1885" s="154"/>
      <c r="AY1885" s="154"/>
      <c r="AZ1885" s="154"/>
      <c r="BA1885" s="154"/>
      <c r="BB1885" s="154"/>
      <c r="BC1885" s="154"/>
      <c r="BD1885" s="154"/>
      <c r="BE1885" s="154"/>
      <c r="BF1885" s="154"/>
      <c r="BG1885" s="154"/>
      <c r="BH1885" s="154"/>
      <c r="BI1885" s="154"/>
      <c r="BJ1885" s="154"/>
      <c r="BK1885" s="154"/>
      <c r="BL1885" s="154"/>
      <c r="BM1885" s="154"/>
      <c r="BN1885" s="154"/>
      <c r="BO1885" s="154"/>
      <c r="BP1885" s="154"/>
      <c r="BQ1885" s="154"/>
      <c r="BR1885" s="154"/>
      <c r="BS1885" s="154"/>
      <c r="BT1885" s="154"/>
      <c r="BU1885" s="154"/>
      <c r="BV1885" s="154"/>
    </row>
    <row r="1886" spans="1:74" x14ac:dyDescent="0.25">
      <c r="A1886" s="154"/>
      <c r="B1886" s="154"/>
      <c r="C1886" s="154"/>
      <c r="D1886" s="154"/>
      <c r="E1886" s="154"/>
      <c r="F1886" s="154"/>
      <c r="G1886" s="154"/>
      <c r="H1886" s="154"/>
      <c r="I1886" s="154"/>
      <c r="J1886" s="154"/>
      <c r="K1886" s="154"/>
      <c r="L1886" s="154"/>
      <c r="M1886" s="154"/>
      <c r="N1886" s="154"/>
      <c r="O1886" s="154"/>
      <c r="P1886" s="154"/>
      <c r="Q1886" s="154"/>
      <c r="R1886" s="154"/>
      <c r="S1886" s="154"/>
      <c r="T1886" s="154"/>
      <c r="U1886" s="154"/>
      <c r="V1886" s="154"/>
      <c r="W1886" s="154"/>
      <c r="X1886" s="154"/>
      <c r="Y1886" s="154"/>
      <c r="Z1886" s="154"/>
      <c r="AA1886" s="154"/>
      <c r="AB1886" s="154"/>
      <c r="AC1886" s="154"/>
      <c r="AD1886" s="154"/>
      <c r="AE1886" s="154"/>
      <c r="AF1886" s="154"/>
      <c r="AG1886" s="154"/>
      <c r="AH1886" s="154"/>
      <c r="AI1886" s="154"/>
      <c r="AJ1886" s="154"/>
      <c r="AK1886" s="154"/>
      <c r="AL1886" s="154"/>
      <c r="AM1886" s="154"/>
      <c r="AN1886" s="154"/>
      <c r="AO1886" s="154"/>
      <c r="AP1886" s="154"/>
      <c r="AQ1886" s="154"/>
      <c r="AR1886" s="154"/>
      <c r="AS1886" s="154"/>
      <c r="AT1886" s="154"/>
      <c r="AU1886" s="154"/>
      <c r="AV1886" s="154"/>
      <c r="AW1886" s="154"/>
      <c r="AX1886" s="154"/>
      <c r="AY1886" s="154"/>
      <c r="AZ1886" s="154"/>
      <c r="BA1886" s="154"/>
      <c r="BB1886" s="154"/>
      <c r="BC1886" s="154"/>
      <c r="BD1886" s="154"/>
      <c r="BE1886" s="154"/>
      <c r="BF1886" s="154"/>
      <c r="BG1886" s="154"/>
      <c r="BH1886" s="154"/>
      <c r="BI1886" s="154"/>
      <c r="BJ1886" s="154"/>
      <c r="BK1886" s="154"/>
      <c r="BL1886" s="154"/>
      <c r="BM1886" s="154"/>
      <c r="BN1886" s="154"/>
      <c r="BO1886" s="154"/>
      <c r="BP1886" s="154"/>
      <c r="BQ1886" s="154"/>
      <c r="BR1886" s="154"/>
      <c r="BS1886" s="154"/>
      <c r="BT1886" s="154"/>
      <c r="BU1886" s="154"/>
      <c r="BV1886" s="154"/>
    </row>
    <row r="1887" spans="1:74" x14ac:dyDescent="0.25">
      <c r="A1887" s="154"/>
      <c r="B1887" s="154"/>
      <c r="C1887" s="154"/>
      <c r="D1887" s="154"/>
      <c r="E1887" s="154"/>
      <c r="F1887" s="154"/>
      <c r="G1887" s="154"/>
      <c r="H1887" s="154"/>
      <c r="I1887" s="154"/>
      <c r="J1887" s="154"/>
      <c r="K1887" s="154"/>
      <c r="L1887" s="154"/>
      <c r="M1887" s="154"/>
      <c r="N1887" s="154"/>
      <c r="O1887" s="154"/>
      <c r="P1887" s="154"/>
      <c r="Q1887" s="154"/>
      <c r="R1887" s="154"/>
      <c r="S1887" s="154"/>
      <c r="T1887" s="154"/>
      <c r="U1887" s="154"/>
      <c r="V1887" s="154"/>
      <c r="W1887" s="154"/>
      <c r="X1887" s="154"/>
      <c r="Y1887" s="154"/>
      <c r="Z1887" s="154"/>
      <c r="AA1887" s="154"/>
      <c r="AB1887" s="154"/>
      <c r="AC1887" s="154"/>
      <c r="AD1887" s="154"/>
      <c r="AE1887" s="154"/>
      <c r="AF1887" s="154"/>
      <c r="AG1887" s="154"/>
      <c r="AH1887" s="154"/>
      <c r="AI1887" s="154"/>
      <c r="AJ1887" s="154"/>
      <c r="AK1887" s="154"/>
      <c r="AL1887" s="154"/>
      <c r="AM1887" s="154"/>
      <c r="AN1887" s="154"/>
      <c r="AO1887" s="154"/>
      <c r="AP1887" s="154"/>
      <c r="AQ1887" s="154"/>
      <c r="AR1887" s="154"/>
      <c r="AS1887" s="154"/>
      <c r="AT1887" s="154"/>
      <c r="AU1887" s="154"/>
      <c r="AV1887" s="154"/>
      <c r="AW1887" s="154"/>
      <c r="AX1887" s="154"/>
      <c r="AY1887" s="154"/>
      <c r="AZ1887" s="154"/>
      <c r="BA1887" s="154"/>
      <c r="BB1887" s="154"/>
      <c r="BC1887" s="154"/>
      <c r="BD1887" s="154"/>
      <c r="BE1887" s="154"/>
      <c r="BF1887" s="154"/>
      <c r="BG1887" s="154"/>
      <c r="BH1887" s="154"/>
      <c r="BI1887" s="154"/>
      <c r="BJ1887" s="154"/>
      <c r="BK1887" s="154"/>
      <c r="BL1887" s="154"/>
      <c r="BM1887" s="154"/>
      <c r="BN1887" s="154"/>
      <c r="BO1887" s="154"/>
      <c r="BP1887" s="154"/>
      <c r="BQ1887" s="154"/>
      <c r="BR1887" s="154"/>
      <c r="BS1887" s="154"/>
      <c r="BT1887" s="154"/>
      <c r="BU1887" s="154"/>
      <c r="BV1887" s="154"/>
    </row>
    <row r="1888" spans="1:74" x14ac:dyDescent="0.25">
      <c r="A1888" s="154"/>
      <c r="B1888" s="154"/>
      <c r="C1888" s="154"/>
      <c r="D1888" s="154"/>
      <c r="E1888" s="154"/>
      <c r="F1888" s="154"/>
      <c r="G1888" s="154"/>
      <c r="H1888" s="154"/>
      <c r="I1888" s="154"/>
      <c r="J1888" s="154"/>
      <c r="K1888" s="154"/>
      <c r="L1888" s="154"/>
      <c r="M1888" s="154"/>
      <c r="N1888" s="154"/>
      <c r="O1888" s="154"/>
      <c r="P1888" s="154"/>
      <c r="Q1888" s="154"/>
      <c r="R1888" s="154"/>
      <c r="S1888" s="154"/>
      <c r="T1888" s="154"/>
      <c r="U1888" s="154"/>
      <c r="V1888" s="154"/>
      <c r="W1888" s="154"/>
      <c r="X1888" s="154"/>
      <c r="Y1888" s="154"/>
      <c r="Z1888" s="154"/>
      <c r="AA1888" s="154"/>
      <c r="AB1888" s="154"/>
      <c r="AC1888" s="154"/>
      <c r="AD1888" s="154"/>
      <c r="AE1888" s="154"/>
      <c r="AF1888" s="154"/>
      <c r="AG1888" s="154"/>
      <c r="AH1888" s="154"/>
      <c r="AI1888" s="154"/>
      <c r="AJ1888" s="154"/>
      <c r="AK1888" s="154"/>
      <c r="AL1888" s="154"/>
      <c r="AM1888" s="154"/>
      <c r="AN1888" s="154"/>
      <c r="AO1888" s="154"/>
      <c r="AP1888" s="154"/>
      <c r="AQ1888" s="154"/>
      <c r="AR1888" s="154"/>
      <c r="AS1888" s="154"/>
      <c r="AT1888" s="154"/>
      <c r="AU1888" s="154"/>
      <c r="AV1888" s="154"/>
      <c r="AW1888" s="154"/>
      <c r="AX1888" s="154"/>
      <c r="AY1888" s="154"/>
      <c r="AZ1888" s="154"/>
      <c r="BA1888" s="154"/>
      <c r="BB1888" s="154"/>
      <c r="BC1888" s="154"/>
      <c r="BD1888" s="154"/>
      <c r="BE1888" s="154"/>
      <c r="BF1888" s="154"/>
      <c r="BG1888" s="154"/>
      <c r="BH1888" s="154"/>
      <c r="BI1888" s="154"/>
      <c r="BJ1888" s="154"/>
      <c r="BK1888" s="154"/>
      <c r="BL1888" s="154"/>
      <c r="BM1888" s="154"/>
      <c r="BN1888" s="154"/>
      <c r="BO1888" s="154"/>
      <c r="BP1888" s="154"/>
      <c r="BQ1888" s="154"/>
      <c r="BR1888" s="154"/>
      <c r="BS1888" s="154"/>
      <c r="BT1888" s="154"/>
      <c r="BU1888" s="154"/>
      <c r="BV1888" s="154"/>
    </row>
    <row r="1889" spans="1:74" x14ac:dyDescent="0.25">
      <c r="A1889" s="154"/>
      <c r="B1889" s="154"/>
      <c r="C1889" s="154"/>
      <c r="D1889" s="154"/>
      <c r="E1889" s="154"/>
      <c r="F1889" s="154"/>
      <c r="G1889" s="154"/>
      <c r="H1889" s="154"/>
      <c r="I1889" s="154"/>
      <c r="J1889" s="154"/>
      <c r="K1889" s="154"/>
      <c r="L1889" s="154"/>
      <c r="M1889" s="154"/>
      <c r="N1889" s="154"/>
      <c r="O1889" s="154"/>
      <c r="P1889" s="154"/>
      <c r="Q1889" s="154"/>
      <c r="R1889" s="154"/>
      <c r="S1889" s="154"/>
      <c r="T1889" s="154"/>
      <c r="U1889" s="154"/>
      <c r="V1889" s="154"/>
      <c r="W1889" s="154"/>
      <c r="X1889" s="154"/>
      <c r="Y1889" s="154"/>
      <c r="Z1889" s="154"/>
      <c r="AA1889" s="154"/>
      <c r="AB1889" s="154"/>
      <c r="AC1889" s="154"/>
      <c r="AD1889" s="154"/>
      <c r="AE1889" s="154"/>
      <c r="AF1889" s="154"/>
      <c r="AG1889" s="154"/>
      <c r="AH1889" s="154"/>
      <c r="AI1889" s="154"/>
      <c r="AJ1889" s="154"/>
      <c r="AK1889" s="154"/>
      <c r="AL1889" s="154"/>
      <c r="AM1889" s="154"/>
      <c r="AN1889" s="154"/>
      <c r="AO1889" s="154"/>
      <c r="AP1889" s="154"/>
      <c r="AQ1889" s="154"/>
      <c r="AR1889" s="154"/>
      <c r="AS1889" s="154"/>
      <c r="AT1889" s="154"/>
      <c r="AU1889" s="154"/>
      <c r="AV1889" s="154"/>
      <c r="AW1889" s="154"/>
      <c r="AX1889" s="154"/>
      <c r="AY1889" s="154"/>
      <c r="AZ1889" s="154"/>
      <c r="BA1889" s="154"/>
      <c r="BB1889" s="154"/>
      <c r="BC1889" s="154"/>
      <c r="BD1889" s="154"/>
      <c r="BE1889" s="154"/>
      <c r="BF1889" s="154"/>
      <c r="BG1889" s="154"/>
      <c r="BH1889" s="154"/>
      <c r="BI1889" s="154"/>
      <c r="BJ1889" s="154"/>
      <c r="BK1889" s="154"/>
      <c r="BL1889" s="154"/>
      <c r="BM1889" s="154"/>
      <c r="BN1889" s="154"/>
      <c r="BO1889" s="154"/>
      <c r="BP1889" s="154"/>
      <c r="BQ1889" s="154"/>
      <c r="BR1889" s="154"/>
      <c r="BS1889" s="154"/>
      <c r="BT1889" s="154"/>
      <c r="BU1889" s="154"/>
      <c r="BV1889" s="154"/>
    </row>
    <row r="1890" spans="1:74" x14ac:dyDescent="0.25">
      <c r="A1890" s="154"/>
      <c r="B1890" s="154"/>
      <c r="C1890" s="154"/>
      <c r="D1890" s="154"/>
      <c r="E1890" s="154"/>
      <c r="F1890" s="154"/>
      <c r="G1890" s="154"/>
      <c r="H1890" s="154"/>
      <c r="I1890" s="154"/>
      <c r="J1890" s="154"/>
      <c r="K1890" s="154"/>
      <c r="L1890" s="154"/>
      <c r="M1890" s="154"/>
      <c r="N1890" s="154"/>
      <c r="O1890" s="154"/>
      <c r="P1890" s="154"/>
      <c r="Q1890" s="154"/>
      <c r="R1890" s="154"/>
      <c r="S1890" s="154"/>
      <c r="T1890" s="154"/>
      <c r="U1890" s="154"/>
      <c r="V1890" s="154"/>
      <c r="W1890" s="154"/>
      <c r="X1890" s="154"/>
      <c r="Y1890" s="154"/>
      <c r="Z1890" s="154"/>
      <c r="AA1890" s="154"/>
      <c r="AB1890" s="154"/>
      <c r="AC1890" s="154"/>
      <c r="AD1890" s="154"/>
      <c r="AE1890" s="154"/>
      <c r="AF1890" s="154"/>
      <c r="AG1890" s="154"/>
      <c r="AH1890" s="154"/>
      <c r="AI1890" s="154"/>
      <c r="AJ1890" s="154"/>
      <c r="AK1890" s="154"/>
      <c r="AL1890" s="154"/>
      <c r="AM1890" s="154"/>
      <c r="AN1890" s="154"/>
      <c r="AO1890" s="154"/>
      <c r="AP1890" s="154"/>
      <c r="AQ1890" s="154"/>
      <c r="AR1890" s="154"/>
      <c r="AS1890" s="154"/>
      <c r="AT1890" s="154"/>
      <c r="AU1890" s="154"/>
      <c r="AV1890" s="154"/>
      <c r="AW1890" s="154"/>
      <c r="AX1890" s="154"/>
      <c r="AY1890" s="154"/>
      <c r="AZ1890" s="154"/>
      <c r="BA1890" s="154"/>
      <c r="BB1890" s="154"/>
      <c r="BC1890" s="154"/>
      <c r="BD1890" s="154"/>
      <c r="BE1890" s="154"/>
      <c r="BF1890" s="154"/>
      <c r="BG1890" s="154"/>
      <c r="BH1890" s="154"/>
      <c r="BI1890" s="154"/>
      <c r="BJ1890" s="154"/>
      <c r="BK1890" s="154"/>
      <c r="BL1890" s="154"/>
      <c r="BM1890" s="154"/>
      <c r="BN1890" s="154"/>
      <c r="BO1890" s="154"/>
      <c r="BP1890" s="154"/>
      <c r="BQ1890" s="154"/>
      <c r="BR1890" s="154"/>
      <c r="BS1890" s="154"/>
      <c r="BT1890" s="154"/>
      <c r="BU1890" s="154"/>
      <c r="BV1890" s="154"/>
    </row>
    <row r="1891" spans="1:74" x14ac:dyDescent="0.25">
      <c r="A1891" s="154"/>
      <c r="B1891" s="154"/>
      <c r="C1891" s="154"/>
      <c r="D1891" s="154"/>
      <c r="E1891" s="154"/>
      <c r="F1891" s="154"/>
      <c r="G1891" s="154"/>
      <c r="H1891" s="154"/>
      <c r="I1891" s="154"/>
      <c r="J1891" s="154"/>
      <c r="K1891" s="154"/>
      <c r="L1891" s="154"/>
      <c r="M1891" s="154"/>
      <c r="N1891" s="154"/>
      <c r="O1891" s="154"/>
      <c r="P1891" s="154"/>
      <c r="Q1891" s="154"/>
      <c r="R1891" s="154"/>
      <c r="S1891" s="154"/>
      <c r="T1891" s="154"/>
      <c r="U1891" s="154"/>
      <c r="V1891" s="154"/>
      <c r="W1891" s="154"/>
      <c r="X1891" s="154"/>
      <c r="Y1891" s="154"/>
      <c r="Z1891" s="154"/>
      <c r="AA1891" s="154"/>
      <c r="AB1891" s="154"/>
      <c r="AC1891" s="154"/>
      <c r="AD1891" s="154"/>
      <c r="AE1891" s="154"/>
      <c r="AF1891" s="154"/>
      <c r="AG1891" s="154"/>
      <c r="AH1891" s="154"/>
      <c r="AI1891" s="154"/>
      <c r="AJ1891" s="154"/>
      <c r="AK1891" s="154"/>
      <c r="AL1891" s="154"/>
      <c r="AM1891" s="154"/>
      <c r="AN1891" s="154"/>
      <c r="AO1891" s="154"/>
      <c r="AP1891" s="154"/>
      <c r="AQ1891" s="154"/>
      <c r="AR1891" s="154"/>
      <c r="AS1891" s="154"/>
      <c r="AT1891" s="154"/>
      <c r="AU1891" s="154"/>
      <c r="AV1891" s="154"/>
      <c r="AW1891" s="154"/>
      <c r="AX1891" s="154"/>
      <c r="AY1891" s="154"/>
      <c r="AZ1891" s="154"/>
      <c r="BA1891" s="154"/>
      <c r="BB1891" s="154"/>
      <c r="BC1891" s="154"/>
      <c r="BD1891" s="154"/>
      <c r="BE1891" s="154"/>
      <c r="BF1891" s="154"/>
      <c r="BG1891" s="154"/>
      <c r="BH1891" s="154"/>
      <c r="BI1891" s="154"/>
      <c r="BJ1891" s="154"/>
      <c r="BK1891" s="154"/>
      <c r="BL1891" s="154"/>
      <c r="BM1891" s="154"/>
      <c r="BN1891" s="154"/>
      <c r="BO1891" s="154"/>
      <c r="BP1891" s="154"/>
      <c r="BQ1891" s="154"/>
      <c r="BR1891" s="154"/>
      <c r="BS1891" s="154"/>
      <c r="BT1891" s="154"/>
      <c r="BU1891" s="154"/>
      <c r="BV1891" s="154"/>
    </row>
    <row r="1892" spans="1:74" x14ac:dyDescent="0.25">
      <c r="A1892" s="154"/>
      <c r="B1892" s="154"/>
      <c r="C1892" s="154"/>
      <c r="D1892" s="154"/>
      <c r="E1892" s="154"/>
      <c r="F1892" s="154"/>
      <c r="G1892" s="154"/>
      <c r="H1892" s="154"/>
      <c r="I1892" s="154"/>
      <c r="J1892" s="154"/>
      <c r="K1892" s="154"/>
      <c r="L1892" s="154"/>
      <c r="M1892" s="154"/>
      <c r="N1892" s="154"/>
      <c r="O1892" s="154"/>
      <c r="P1892" s="154"/>
      <c r="Q1892" s="154"/>
      <c r="R1892" s="154"/>
      <c r="S1892" s="154"/>
      <c r="T1892" s="154"/>
      <c r="U1892" s="154"/>
      <c r="V1892" s="154"/>
      <c r="W1892" s="154"/>
      <c r="X1892" s="154"/>
      <c r="Y1892" s="154"/>
      <c r="Z1892" s="154"/>
      <c r="AA1892" s="154"/>
      <c r="AB1892" s="154"/>
      <c r="AC1892" s="154"/>
      <c r="AD1892" s="154"/>
      <c r="AE1892" s="154"/>
      <c r="AF1892" s="154"/>
      <c r="AG1892" s="154"/>
      <c r="AH1892" s="154"/>
      <c r="AI1892" s="154"/>
      <c r="AJ1892" s="154"/>
      <c r="AK1892" s="154"/>
      <c r="AL1892" s="154"/>
      <c r="AM1892" s="154"/>
      <c r="AN1892" s="154"/>
      <c r="AO1892" s="154"/>
      <c r="AP1892" s="154"/>
      <c r="AQ1892" s="154"/>
      <c r="AR1892" s="154"/>
      <c r="AS1892" s="154"/>
      <c r="AT1892" s="154"/>
      <c r="AU1892" s="154"/>
      <c r="AV1892" s="154"/>
      <c r="AW1892" s="154"/>
      <c r="AX1892" s="154"/>
      <c r="AY1892" s="154"/>
      <c r="AZ1892" s="154"/>
      <c r="BA1892" s="154"/>
      <c r="BB1892" s="154"/>
      <c r="BC1892" s="154"/>
      <c r="BD1892" s="154"/>
      <c r="BE1892" s="154"/>
      <c r="BF1892" s="154"/>
      <c r="BG1892" s="154"/>
      <c r="BH1892" s="154"/>
      <c r="BI1892" s="154"/>
      <c r="BJ1892" s="154"/>
      <c r="BK1892" s="154"/>
      <c r="BL1892" s="154"/>
      <c r="BM1892" s="154"/>
      <c r="BN1892" s="154"/>
      <c r="BO1892" s="154"/>
      <c r="BP1892" s="154"/>
      <c r="BQ1892" s="154"/>
      <c r="BR1892" s="154"/>
      <c r="BS1892" s="154"/>
      <c r="BT1892" s="154"/>
      <c r="BU1892" s="154"/>
      <c r="BV1892" s="154"/>
    </row>
    <row r="1893" spans="1:74" x14ac:dyDescent="0.25">
      <c r="A1893" s="154"/>
      <c r="B1893" s="154"/>
      <c r="C1893" s="154"/>
      <c r="D1893" s="154"/>
      <c r="E1893" s="154"/>
      <c r="F1893" s="154"/>
      <c r="G1893" s="154"/>
      <c r="H1893" s="154"/>
      <c r="I1893" s="154"/>
      <c r="J1893" s="154"/>
      <c r="K1893" s="154"/>
      <c r="L1893" s="154"/>
      <c r="M1893" s="154"/>
      <c r="N1893" s="154"/>
      <c r="O1893" s="154"/>
      <c r="P1893" s="154"/>
      <c r="Q1893" s="154"/>
      <c r="R1893" s="154"/>
      <c r="S1893" s="154"/>
      <c r="T1893" s="154"/>
      <c r="U1893" s="154"/>
      <c r="V1893" s="154"/>
      <c r="W1893" s="154"/>
      <c r="X1893" s="154"/>
      <c r="Y1893" s="154"/>
      <c r="Z1893" s="154"/>
      <c r="AA1893" s="154"/>
      <c r="AB1893" s="154"/>
      <c r="AC1893" s="154"/>
      <c r="AD1893" s="154"/>
      <c r="AE1893" s="154"/>
      <c r="AF1893" s="154"/>
      <c r="AG1893" s="154"/>
      <c r="AH1893" s="154"/>
      <c r="AI1893" s="154"/>
      <c r="AJ1893" s="154"/>
      <c r="AK1893" s="154"/>
      <c r="AL1893" s="154"/>
      <c r="AM1893" s="154"/>
      <c r="AN1893" s="154"/>
      <c r="AO1893" s="154"/>
      <c r="AP1893" s="154"/>
      <c r="AQ1893" s="154"/>
      <c r="AR1893" s="154"/>
      <c r="AS1893" s="154"/>
      <c r="AT1893" s="154"/>
      <c r="AU1893" s="154"/>
      <c r="AV1893" s="154"/>
      <c r="AW1893" s="154"/>
      <c r="AX1893" s="154"/>
      <c r="AY1893" s="154"/>
      <c r="AZ1893" s="154"/>
      <c r="BA1893" s="154"/>
      <c r="BB1893" s="154"/>
      <c r="BC1893" s="154"/>
      <c r="BD1893" s="154"/>
      <c r="BE1893" s="154"/>
      <c r="BF1893" s="154"/>
      <c r="BG1893" s="154"/>
      <c r="BH1893" s="154"/>
      <c r="BI1893" s="154"/>
      <c r="BJ1893" s="154"/>
      <c r="BK1893" s="154"/>
      <c r="BL1893" s="154"/>
      <c r="BM1893" s="154"/>
      <c r="BN1893" s="154"/>
      <c r="BO1893" s="154"/>
      <c r="BP1893" s="154"/>
      <c r="BQ1893" s="154"/>
      <c r="BR1893" s="154"/>
      <c r="BS1893" s="154"/>
      <c r="BT1893" s="154"/>
      <c r="BU1893" s="154"/>
      <c r="BV1893" s="154"/>
    </row>
    <row r="1894" spans="1:74" x14ac:dyDescent="0.25">
      <c r="A1894" s="154"/>
      <c r="B1894" s="154"/>
      <c r="C1894" s="154"/>
      <c r="D1894" s="154"/>
      <c r="E1894" s="154"/>
      <c r="F1894" s="154"/>
      <c r="G1894" s="154"/>
      <c r="H1894" s="154"/>
      <c r="I1894" s="154"/>
      <c r="J1894" s="154"/>
      <c r="K1894" s="154"/>
      <c r="L1894" s="154"/>
      <c r="M1894" s="154"/>
      <c r="N1894" s="154"/>
      <c r="O1894" s="154"/>
      <c r="P1894" s="154"/>
      <c r="Q1894" s="154"/>
      <c r="R1894" s="154"/>
      <c r="S1894" s="154"/>
      <c r="T1894" s="154"/>
      <c r="U1894" s="154"/>
      <c r="V1894" s="154"/>
      <c r="W1894" s="154"/>
      <c r="X1894" s="154"/>
      <c r="Y1894" s="154"/>
      <c r="Z1894" s="154"/>
      <c r="AA1894" s="154"/>
      <c r="AB1894" s="154"/>
      <c r="AC1894" s="154"/>
      <c r="AD1894" s="154"/>
      <c r="AE1894" s="154"/>
      <c r="AF1894" s="154"/>
      <c r="AG1894" s="154"/>
      <c r="AH1894" s="154"/>
      <c r="AI1894" s="154"/>
      <c r="AJ1894" s="154"/>
      <c r="AK1894" s="154"/>
      <c r="AL1894" s="154"/>
      <c r="AM1894" s="154"/>
      <c r="AN1894" s="154"/>
      <c r="AO1894" s="154"/>
      <c r="AP1894" s="154"/>
      <c r="AQ1894" s="154"/>
      <c r="AR1894" s="154"/>
      <c r="AS1894" s="154"/>
      <c r="AT1894" s="154"/>
      <c r="AU1894" s="154"/>
      <c r="AV1894" s="154"/>
      <c r="AW1894" s="154"/>
      <c r="AX1894" s="154"/>
      <c r="AY1894" s="154"/>
      <c r="AZ1894" s="154"/>
      <c r="BA1894" s="154"/>
      <c r="BB1894" s="154"/>
      <c r="BC1894" s="154"/>
      <c r="BD1894" s="154"/>
      <c r="BE1894" s="154"/>
      <c r="BF1894" s="154"/>
      <c r="BG1894" s="154"/>
      <c r="BH1894" s="154"/>
      <c r="BI1894" s="154"/>
      <c r="BJ1894" s="154"/>
      <c r="BK1894" s="154"/>
      <c r="BL1894" s="154"/>
      <c r="BM1894" s="154"/>
      <c r="BN1894" s="154"/>
      <c r="BO1894" s="154"/>
      <c r="BP1894" s="154"/>
      <c r="BQ1894" s="154"/>
      <c r="BR1894" s="154"/>
      <c r="BS1894" s="154"/>
      <c r="BT1894" s="154"/>
      <c r="BU1894" s="154"/>
      <c r="BV1894" s="154"/>
    </row>
    <row r="1895" spans="1:74" x14ac:dyDescent="0.25">
      <c r="A1895" s="154"/>
      <c r="B1895" s="154"/>
      <c r="C1895" s="154"/>
      <c r="D1895" s="154"/>
      <c r="E1895" s="154"/>
      <c r="F1895" s="154"/>
      <c r="G1895" s="154"/>
      <c r="H1895" s="154"/>
      <c r="I1895" s="154"/>
      <c r="J1895" s="154"/>
      <c r="K1895" s="154"/>
      <c r="L1895" s="154"/>
      <c r="M1895" s="154"/>
      <c r="N1895" s="154"/>
      <c r="O1895" s="154"/>
      <c r="P1895" s="154"/>
      <c r="Q1895" s="154"/>
      <c r="R1895" s="154"/>
      <c r="S1895" s="154"/>
      <c r="T1895" s="154"/>
      <c r="U1895" s="154"/>
      <c r="V1895" s="154"/>
      <c r="W1895" s="154"/>
      <c r="X1895" s="154"/>
      <c r="Y1895" s="154"/>
      <c r="Z1895" s="154"/>
      <c r="AA1895" s="154"/>
      <c r="AB1895" s="154"/>
      <c r="AC1895" s="154"/>
      <c r="AD1895" s="154"/>
      <c r="AE1895" s="154"/>
      <c r="AF1895" s="154"/>
      <c r="AG1895" s="154"/>
      <c r="AH1895" s="154"/>
      <c r="AI1895" s="154"/>
      <c r="AJ1895" s="154"/>
      <c r="AK1895" s="154"/>
      <c r="AL1895" s="154"/>
      <c r="AM1895" s="154"/>
      <c r="AN1895" s="154"/>
      <c r="AO1895" s="154"/>
      <c r="AP1895" s="154"/>
      <c r="AQ1895" s="154"/>
      <c r="AR1895" s="154"/>
      <c r="AS1895" s="154"/>
      <c r="AT1895" s="154"/>
      <c r="AU1895" s="154"/>
      <c r="AV1895" s="154"/>
      <c r="AW1895" s="154"/>
      <c r="AX1895" s="154"/>
      <c r="AY1895" s="154"/>
      <c r="AZ1895" s="154"/>
      <c r="BA1895" s="154"/>
      <c r="BB1895" s="154"/>
      <c r="BC1895" s="154"/>
      <c r="BD1895" s="154"/>
      <c r="BE1895" s="154"/>
      <c r="BF1895" s="154"/>
      <c r="BG1895" s="154"/>
      <c r="BH1895" s="154"/>
      <c r="BI1895" s="154"/>
      <c r="BJ1895" s="154"/>
      <c r="BK1895" s="154"/>
      <c r="BL1895" s="154"/>
      <c r="BM1895" s="154"/>
      <c r="BN1895" s="154"/>
      <c r="BO1895" s="154"/>
      <c r="BP1895" s="154"/>
      <c r="BQ1895" s="154"/>
      <c r="BR1895" s="154"/>
      <c r="BS1895" s="154"/>
      <c r="BT1895" s="154"/>
      <c r="BU1895" s="154"/>
      <c r="BV1895" s="154"/>
    </row>
    <row r="1896" spans="1:74" x14ac:dyDescent="0.25">
      <c r="A1896" s="154"/>
      <c r="B1896" s="154"/>
      <c r="C1896" s="154"/>
      <c r="D1896" s="154"/>
      <c r="E1896" s="154"/>
      <c r="F1896" s="154"/>
      <c r="G1896" s="154"/>
      <c r="H1896" s="154"/>
      <c r="I1896" s="154"/>
      <c r="J1896" s="154"/>
      <c r="K1896" s="154"/>
      <c r="L1896" s="154"/>
      <c r="M1896" s="154"/>
      <c r="N1896" s="154"/>
      <c r="O1896" s="154"/>
      <c r="P1896" s="154"/>
      <c r="Q1896" s="154"/>
      <c r="R1896" s="154"/>
      <c r="S1896" s="154"/>
      <c r="T1896" s="154"/>
      <c r="U1896" s="154"/>
      <c r="V1896" s="154"/>
      <c r="W1896" s="154"/>
      <c r="X1896" s="154"/>
      <c r="Y1896" s="154"/>
      <c r="Z1896" s="154"/>
      <c r="AA1896" s="154"/>
      <c r="AB1896" s="154"/>
      <c r="AC1896" s="154"/>
      <c r="AD1896" s="154"/>
      <c r="AE1896" s="154"/>
      <c r="AF1896" s="154"/>
      <c r="AG1896" s="154"/>
      <c r="AH1896" s="154"/>
      <c r="AI1896" s="154"/>
      <c r="AJ1896" s="154"/>
      <c r="AK1896" s="154"/>
      <c r="AL1896" s="154"/>
      <c r="AM1896" s="154"/>
      <c r="AN1896" s="154"/>
      <c r="AO1896" s="154"/>
      <c r="AP1896" s="154"/>
      <c r="AQ1896" s="154"/>
      <c r="AR1896" s="154"/>
      <c r="AS1896" s="154"/>
      <c r="AT1896" s="154"/>
      <c r="AU1896" s="154"/>
      <c r="AV1896" s="154"/>
      <c r="AW1896" s="154"/>
      <c r="AX1896" s="154"/>
      <c r="AY1896" s="154"/>
      <c r="AZ1896" s="154"/>
      <c r="BA1896" s="154"/>
      <c r="BB1896" s="154"/>
      <c r="BC1896" s="154"/>
      <c r="BD1896" s="154"/>
      <c r="BE1896" s="154"/>
      <c r="BF1896" s="154"/>
      <c r="BG1896" s="154"/>
      <c r="BH1896" s="154"/>
      <c r="BI1896" s="154"/>
      <c r="BJ1896" s="154"/>
      <c r="BK1896" s="154"/>
      <c r="BL1896" s="154"/>
      <c r="BM1896" s="154"/>
      <c r="BN1896" s="154"/>
      <c r="BO1896" s="154"/>
      <c r="BP1896" s="154"/>
      <c r="BQ1896" s="154"/>
      <c r="BR1896" s="154"/>
      <c r="BS1896" s="154"/>
      <c r="BT1896" s="154"/>
      <c r="BU1896" s="154"/>
      <c r="BV1896" s="154"/>
    </row>
    <row r="1897" spans="1:74" x14ac:dyDescent="0.25">
      <c r="A1897" s="154"/>
      <c r="B1897" s="154"/>
      <c r="C1897" s="154"/>
      <c r="D1897" s="154"/>
      <c r="E1897" s="154"/>
      <c r="F1897" s="154"/>
      <c r="G1897" s="154"/>
      <c r="H1897" s="154"/>
      <c r="I1897" s="154"/>
      <c r="J1897" s="154"/>
      <c r="K1897" s="154"/>
      <c r="L1897" s="154"/>
      <c r="M1897" s="154"/>
      <c r="N1897" s="154"/>
      <c r="O1897" s="154"/>
      <c r="P1897" s="154"/>
      <c r="Q1897" s="154"/>
      <c r="R1897" s="154"/>
      <c r="S1897" s="154"/>
      <c r="T1897" s="154"/>
      <c r="U1897" s="154"/>
      <c r="V1897" s="154"/>
      <c r="W1897" s="154"/>
      <c r="X1897" s="154"/>
      <c r="Y1897" s="154"/>
      <c r="Z1897" s="154"/>
      <c r="AA1897" s="154"/>
      <c r="AB1897" s="154"/>
      <c r="AC1897" s="154"/>
      <c r="AD1897" s="154"/>
      <c r="AE1897" s="154"/>
      <c r="AF1897" s="154"/>
      <c r="AG1897" s="154"/>
      <c r="AH1897" s="154"/>
      <c r="AI1897" s="154"/>
      <c r="AJ1897" s="154"/>
      <c r="AK1897" s="154"/>
      <c r="AL1897" s="154"/>
      <c r="AM1897" s="154"/>
      <c r="AN1897" s="154"/>
      <c r="AO1897" s="154"/>
      <c r="AP1897" s="154"/>
      <c r="AQ1897" s="154"/>
      <c r="AR1897" s="154"/>
      <c r="AS1897" s="154"/>
      <c r="AT1897" s="154"/>
      <c r="AU1897" s="154"/>
      <c r="AV1897" s="154"/>
      <c r="AW1897" s="154"/>
      <c r="AX1897" s="154"/>
      <c r="AY1897" s="154"/>
      <c r="AZ1897" s="154"/>
      <c r="BA1897" s="154"/>
      <c r="BB1897" s="154"/>
      <c r="BC1897" s="154"/>
      <c r="BD1897" s="154"/>
      <c r="BE1897" s="154"/>
      <c r="BF1897" s="154"/>
      <c r="BG1897" s="154"/>
      <c r="BH1897" s="154"/>
      <c r="BI1897" s="154"/>
      <c r="BJ1897" s="154"/>
      <c r="BK1897" s="154"/>
      <c r="BL1897" s="154"/>
      <c r="BM1897" s="154"/>
      <c r="BN1897" s="154"/>
      <c r="BO1897" s="154"/>
      <c r="BP1897" s="154"/>
      <c r="BQ1897" s="154"/>
      <c r="BR1897" s="154"/>
      <c r="BS1897" s="154"/>
      <c r="BT1897" s="154"/>
      <c r="BU1897" s="154"/>
      <c r="BV1897" s="154"/>
    </row>
    <row r="1898" spans="1:74" x14ac:dyDescent="0.25">
      <c r="A1898" s="154"/>
      <c r="B1898" s="154"/>
      <c r="C1898" s="154"/>
      <c r="D1898" s="154"/>
      <c r="E1898" s="154"/>
      <c r="F1898" s="154"/>
      <c r="G1898" s="154"/>
      <c r="H1898" s="154"/>
      <c r="I1898" s="154"/>
      <c r="J1898" s="154"/>
      <c r="K1898" s="154"/>
      <c r="L1898" s="154"/>
      <c r="M1898" s="154"/>
      <c r="N1898" s="154"/>
      <c r="O1898" s="154"/>
      <c r="P1898" s="154"/>
      <c r="Q1898" s="154"/>
      <c r="R1898" s="154"/>
      <c r="S1898" s="154"/>
      <c r="T1898" s="154"/>
      <c r="U1898" s="154"/>
      <c r="V1898" s="154"/>
      <c r="W1898" s="154"/>
      <c r="X1898" s="154"/>
      <c r="Y1898" s="154"/>
      <c r="Z1898" s="154"/>
      <c r="AA1898" s="154"/>
      <c r="AB1898" s="154"/>
      <c r="AC1898" s="154"/>
      <c r="AD1898" s="154"/>
      <c r="AE1898" s="154"/>
      <c r="AF1898" s="154"/>
      <c r="AG1898" s="154"/>
      <c r="AH1898" s="154"/>
      <c r="AI1898" s="154"/>
      <c r="AJ1898" s="154"/>
      <c r="AK1898" s="154"/>
      <c r="AL1898" s="154"/>
      <c r="AM1898" s="154"/>
      <c r="AN1898" s="154"/>
      <c r="AO1898" s="154"/>
      <c r="AP1898" s="154"/>
      <c r="AQ1898" s="154"/>
      <c r="AR1898" s="154"/>
      <c r="AS1898" s="154"/>
      <c r="AT1898" s="154"/>
      <c r="AU1898" s="154"/>
      <c r="AV1898" s="154"/>
      <c r="AW1898" s="154"/>
      <c r="AX1898" s="154"/>
      <c r="AY1898" s="154"/>
      <c r="AZ1898" s="154"/>
      <c r="BA1898" s="154"/>
      <c r="BB1898" s="154"/>
      <c r="BC1898" s="154"/>
      <c r="BD1898" s="154"/>
      <c r="BE1898" s="154"/>
      <c r="BF1898" s="154"/>
      <c r="BG1898" s="154"/>
      <c r="BH1898" s="154"/>
      <c r="BI1898" s="154"/>
      <c r="BJ1898" s="154"/>
      <c r="BK1898" s="154"/>
      <c r="BL1898" s="154"/>
      <c r="BM1898" s="154"/>
      <c r="BN1898" s="154"/>
      <c r="BO1898" s="154"/>
      <c r="BP1898" s="154"/>
      <c r="BQ1898" s="154"/>
      <c r="BR1898" s="154"/>
      <c r="BS1898" s="154"/>
      <c r="BT1898" s="154"/>
      <c r="BU1898" s="154"/>
      <c r="BV1898" s="154"/>
    </row>
    <row r="1899" spans="1:74" x14ac:dyDescent="0.25">
      <c r="A1899" s="154"/>
      <c r="B1899" s="154"/>
      <c r="C1899" s="154"/>
      <c r="D1899" s="154"/>
      <c r="E1899" s="154"/>
      <c r="F1899" s="154"/>
      <c r="G1899" s="154"/>
      <c r="H1899" s="154"/>
      <c r="I1899" s="154"/>
      <c r="J1899" s="154"/>
      <c r="K1899" s="154"/>
      <c r="L1899" s="154"/>
      <c r="M1899" s="154"/>
      <c r="N1899" s="154"/>
      <c r="O1899" s="154"/>
      <c r="P1899" s="154"/>
      <c r="Q1899" s="154"/>
      <c r="R1899" s="154"/>
      <c r="S1899" s="154"/>
      <c r="T1899" s="154"/>
      <c r="U1899" s="154"/>
      <c r="V1899" s="154"/>
      <c r="W1899" s="154"/>
      <c r="X1899" s="154"/>
      <c r="Y1899" s="154"/>
      <c r="Z1899" s="154"/>
      <c r="AA1899" s="154"/>
      <c r="AB1899" s="154"/>
      <c r="AC1899" s="154"/>
      <c r="AD1899" s="154"/>
      <c r="AE1899" s="154"/>
      <c r="AF1899" s="154"/>
      <c r="AG1899" s="154"/>
      <c r="AH1899" s="154"/>
      <c r="AI1899" s="154"/>
      <c r="AJ1899" s="154"/>
      <c r="AK1899" s="154"/>
      <c r="AL1899" s="154"/>
      <c r="AM1899" s="154"/>
      <c r="AN1899" s="154"/>
      <c r="AO1899" s="154"/>
      <c r="AP1899" s="154"/>
      <c r="AQ1899" s="154"/>
      <c r="AR1899" s="154"/>
      <c r="AS1899" s="154"/>
      <c r="AT1899" s="154"/>
      <c r="AU1899" s="154"/>
      <c r="AV1899" s="154"/>
      <c r="AW1899" s="154"/>
      <c r="AX1899" s="154"/>
      <c r="AY1899" s="154"/>
      <c r="AZ1899" s="154"/>
      <c r="BA1899" s="154"/>
      <c r="BB1899" s="154"/>
      <c r="BC1899" s="154"/>
      <c r="BD1899" s="154"/>
      <c r="BE1899" s="154"/>
      <c r="BF1899" s="154"/>
      <c r="BG1899" s="154"/>
      <c r="BH1899" s="154"/>
      <c r="BI1899" s="154"/>
      <c r="BJ1899" s="154"/>
      <c r="BK1899" s="154"/>
      <c r="BL1899" s="154"/>
      <c r="BM1899" s="154"/>
      <c r="BN1899" s="154"/>
      <c r="BO1899" s="154"/>
      <c r="BP1899" s="154"/>
      <c r="BQ1899" s="154"/>
      <c r="BR1899" s="154"/>
      <c r="BS1899" s="154"/>
      <c r="BT1899" s="154"/>
      <c r="BU1899" s="154"/>
      <c r="BV1899" s="154"/>
    </row>
    <row r="1900" spans="1:74" x14ac:dyDescent="0.25">
      <c r="A1900" s="154"/>
      <c r="B1900" s="154"/>
      <c r="C1900" s="154"/>
      <c r="D1900" s="154"/>
      <c r="E1900" s="154"/>
      <c r="F1900" s="154"/>
      <c r="G1900" s="154"/>
      <c r="H1900" s="154"/>
      <c r="I1900" s="154"/>
      <c r="J1900" s="154"/>
      <c r="K1900" s="154"/>
      <c r="L1900" s="154"/>
      <c r="M1900" s="154"/>
      <c r="N1900" s="154"/>
      <c r="O1900" s="154"/>
      <c r="P1900" s="154"/>
      <c r="Q1900" s="154"/>
      <c r="R1900" s="154"/>
      <c r="S1900" s="154"/>
      <c r="T1900" s="154"/>
      <c r="U1900" s="154"/>
      <c r="V1900" s="154"/>
      <c r="W1900" s="154"/>
      <c r="X1900" s="154"/>
      <c r="Y1900" s="154"/>
      <c r="Z1900" s="154"/>
      <c r="AA1900" s="154"/>
      <c r="AB1900" s="154"/>
      <c r="AC1900" s="154"/>
      <c r="AD1900" s="154"/>
      <c r="AE1900" s="154"/>
      <c r="AF1900" s="154"/>
      <c r="AG1900" s="154"/>
      <c r="AH1900" s="154"/>
      <c r="AI1900" s="154"/>
      <c r="AJ1900" s="154"/>
      <c r="AK1900" s="154"/>
      <c r="AL1900" s="154"/>
      <c r="AM1900" s="154"/>
      <c r="AN1900" s="154"/>
      <c r="AO1900" s="154"/>
      <c r="AP1900" s="154"/>
      <c r="AQ1900" s="154"/>
      <c r="AR1900" s="154"/>
      <c r="AS1900" s="154"/>
      <c r="AT1900" s="154"/>
      <c r="AU1900" s="154"/>
      <c r="AV1900" s="154"/>
      <c r="AW1900" s="154"/>
      <c r="AX1900" s="154"/>
      <c r="AY1900" s="154"/>
      <c r="AZ1900" s="154"/>
      <c r="BA1900" s="154"/>
      <c r="BB1900" s="154"/>
      <c r="BC1900" s="154"/>
      <c r="BD1900" s="154"/>
      <c r="BE1900" s="154"/>
      <c r="BF1900" s="154"/>
      <c r="BG1900" s="154"/>
      <c r="BH1900" s="154"/>
      <c r="BI1900" s="154"/>
      <c r="BJ1900" s="154"/>
      <c r="BK1900" s="154"/>
      <c r="BL1900" s="154"/>
      <c r="BM1900" s="154"/>
      <c r="BN1900" s="154"/>
      <c r="BO1900" s="154"/>
      <c r="BP1900" s="154"/>
      <c r="BQ1900" s="154"/>
      <c r="BR1900" s="154"/>
      <c r="BS1900" s="154"/>
      <c r="BT1900" s="154"/>
      <c r="BU1900" s="154"/>
      <c r="BV1900" s="154"/>
    </row>
    <row r="1901" spans="1:74" x14ac:dyDescent="0.25">
      <c r="A1901" s="154"/>
      <c r="B1901" s="154"/>
      <c r="C1901" s="154"/>
      <c r="D1901" s="154"/>
      <c r="E1901" s="154"/>
      <c r="F1901" s="154"/>
      <c r="G1901" s="154"/>
      <c r="H1901" s="154"/>
      <c r="I1901" s="154"/>
      <c r="J1901" s="154"/>
      <c r="K1901" s="154"/>
      <c r="L1901" s="154"/>
      <c r="M1901" s="154"/>
      <c r="N1901" s="154"/>
      <c r="O1901" s="154"/>
      <c r="P1901" s="154"/>
      <c r="Q1901" s="154"/>
      <c r="R1901" s="154"/>
      <c r="S1901" s="154"/>
      <c r="T1901" s="154"/>
      <c r="U1901" s="154"/>
      <c r="V1901" s="154"/>
      <c r="W1901" s="154"/>
      <c r="X1901" s="154"/>
      <c r="Y1901" s="154"/>
      <c r="Z1901" s="154"/>
      <c r="AA1901" s="154"/>
      <c r="AB1901" s="154"/>
      <c r="AC1901" s="154"/>
      <c r="AD1901" s="154"/>
      <c r="AE1901" s="154"/>
      <c r="AF1901" s="154"/>
      <c r="AG1901" s="154"/>
      <c r="AH1901" s="154"/>
      <c r="AI1901" s="154"/>
      <c r="AJ1901" s="154"/>
      <c r="AK1901" s="154"/>
      <c r="AL1901" s="154"/>
      <c r="AM1901" s="154"/>
      <c r="AN1901" s="154"/>
      <c r="AO1901" s="154"/>
      <c r="AP1901" s="154"/>
      <c r="AQ1901" s="154"/>
      <c r="AR1901" s="154"/>
      <c r="AS1901" s="154"/>
      <c r="AT1901" s="154"/>
      <c r="AU1901" s="154"/>
      <c r="AV1901" s="154"/>
      <c r="AW1901" s="154"/>
      <c r="AX1901" s="154"/>
      <c r="AY1901" s="154"/>
      <c r="AZ1901" s="154"/>
      <c r="BA1901" s="154"/>
      <c r="BB1901" s="154"/>
      <c r="BC1901" s="154"/>
      <c r="BD1901" s="154"/>
      <c r="BE1901" s="154"/>
      <c r="BF1901" s="154"/>
      <c r="BG1901" s="154"/>
      <c r="BH1901" s="154"/>
      <c r="BI1901" s="154"/>
      <c r="BJ1901" s="154"/>
      <c r="BK1901" s="154"/>
      <c r="BL1901" s="154"/>
      <c r="BM1901" s="154"/>
      <c r="BN1901" s="154"/>
      <c r="BO1901" s="154"/>
      <c r="BP1901" s="154"/>
      <c r="BQ1901" s="154"/>
      <c r="BR1901" s="154"/>
      <c r="BS1901" s="154"/>
      <c r="BT1901" s="154"/>
      <c r="BU1901" s="154"/>
      <c r="BV1901" s="154"/>
    </row>
    <row r="1902" spans="1:74" x14ac:dyDescent="0.25">
      <c r="A1902" s="154"/>
      <c r="B1902" s="154"/>
      <c r="C1902" s="154"/>
      <c r="D1902" s="154"/>
      <c r="E1902" s="154"/>
      <c r="F1902" s="154"/>
      <c r="G1902" s="154"/>
      <c r="H1902" s="154"/>
      <c r="I1902" s="154"/>
      <c r="J1902" s="154"/>
      <c r="K1902" s="154"/>
      <c r="L1902" s="154"/>
      <c r="M1902" s="154"/>
      <c r="N1902" s="154"/>
      <c r="O1902" s="154"/>
      <c r="P1902" s="154"/>
      <c r="Q1902" s="154"/>
      <c r="R1902" s="154"/>
      <c r="S1902" s="154"/>
      <c r="T1902" s="154"/>
      <c r="U1902" s="154"/>
      <c r="V1902" s="154"/>
      <c r="W1902" s="154"/>
      <c r="X1902" s="154"/>
      <c r="Y1902" s="154"/>
      <c r="Z1902" s="154"/>
      <c r="AA1902" s="154"/>
      <c r="AB1902" s="154"/>
      <c r="AC1902" s="154"/>
      <c r="AD1902" s="154"/>
      <c r="AE1902" s="154"/>
      <c r="AF1902" s="154"/>
      <c r="AG1902" s="154"/>
      <c r="AH1902" s="154"/>
      <c r="AI1902" s="154"/>
      <c r="AJ1902" s="154"/>
      <c r="AK1902" s="154"/>
      <c r="AL1902" s="154"/>
      <c r="AM1902" s="154"/>
      <c r="AN1902" s="154"/>
      <c r="AO1902" s="154"/>
      <c r="AP1902" s="154"/>
      <c r="AQ1902" s="154"/>
      <c r="AR1902" s="154"/>
      <c r="AS1902" s="154"/>
      <c r="AT1902" s="154"/>
      <c r="AU1902" s="154"/>
      <c r="AV1902" s="154"/>
      <c r="AW1902" s="154"/>
      <c r="AX1902" s="154"/>
      <c r="AY1902" s="154"/>
      <c r="AZ1902" s="154"/>
      <c r="BA1902" s="154"/>
      <c r="BB1902" s="154"/>
      <c r="BC1902" s="154"/>
      <c r="BD1902" s="154"/>
      <c r="BE1902" s="154"/>
      <c r="BF1902" s="154"/>
      <c r="BG1902" s="154"/>
      <c r="BH1902" s="154"/>
      <c r="BI1902" s="154"/>
      <c r="BJ1902" s="154"/>
      <c r="BK1902" s="154"/>
      <c r="BL1902" s="154"/>
      <c r="BM1902" s="154"/>
      <c r="BN1902" s="154"/>
      <c r="BO1902" s="154"/>
      <c r="BP1902" s="154"/>
      <c r="BQ1902" s="154"/>
      <c r="BR1902" s="154"/>
      <c r="BS1902" s="154"/>
      <c r="BT1902" s="154"/>
      <c r="BU1902" s="154"/>
      <c r="BV1902" s="154"/>
    </row>
    <row r="1903" spans="1:74" x14ac:dyDescent="0.25">
      <c r="A1903" s="154"/>
      <c r="B1903" s="154"/>
      <c r="C1903" s="154"/>
      <c r="D1903" s="154"/>
      <c r="E1903" s="154"/>
      <c r="F1903" s="154"/>
      <c r="G1903" s="154"/>
      <c r="H1903" s="154"/>
      <c r="I1903" s="154"/>
      <c r="J1903" s="154"/>
      <c r="K1903" s="154"/>
      <c r="L1903" s="154"/>
      <c r="M1903" s="154"/>
      <c r="N1903" s="154"/>
      <c r="O1903" s="154"/>
      <c r="P1903" s="154"/>
      <c r="Q1903" s="154"/>
      <c r="R1903" s="154"/>
      <c r="S1903" s="154"/>
      <c r="T1903" s="154"/>
      <c r="U1903" s="154"/>
      <c r="V1903" s="154"/>
      <c r="W1903" s="154"/>
      <c r="X1903" s="154"/>
      <c r="Y1903" s="154"/>
      <c r="Z1903" s="154"/>
      <c r="AA1903" s="154"/>
      <c r="AB1903" s="154"/>
      <c r="AC1903" s="154"/>
      <c r="AD1903" s="154"/>
      <c r="AE1903" s="154"/>
      <c r="AF1903" s="154"/>
      <c r="AG1903" s="154"/>
      <c r="AH1903" s="154"/>
      <c r="AI1903" s="154"/>
      <c r="AJ1903" s="154"/>
      <c r="AK1903" s="154"/>
      <c r="AL1903" s="154"/>
      <c r="AM1903" s="154"/>
      <c r="AN1903" s="154"/>
      <c r="AO1903" s="154"/>
      <c r="AP1903" s="154"/>
      <c r="AQ1903" s="154"/>
      <c r="AR1903" s="154"/>
      <c r="AS1903" s="154"/>
      <c r="AT1903" s="154"/>
      <c r="AU1903" s="154"/>
      <c r="AV1903" s="154"/>
      <c r="AW1903" s="154"/>
      <c r="AX1903" s="154"/>
      <c r="AY1903" s="154"/>
      <c r="AZ1903" s="154"/>
      <c r="BA1903" s="154"/>
      <c r="BB1903" s="154"/>
      <c r="BC1903" s="154"/>
      <c r="BD1903" s="154"/>
      <c r="BE1903" s="154"/>
      <c r="BF1903" s="154"/>
      <c r="BG1903" s="154"/>
      <c r="BH1903" s="154"/>
      <c r="BI1903" s="154"/>
      <c r="BJ1903" s="154"/>
      <c r="BK1903" s="154"/>
      <c r="BL1903" s="154"/>
      <c r="BM1903" s="154"/>
      <c r="BN1903" s="154"/>
      <c r="BO1903" s="154"/>
      <c r="BP1903" s="154"/>
      <c r="BQ1903" s="154"/>
      <c r="BR1903" s="154"/>
      <c r="BS1903" s="154"/>
      <c r="BT1903" s="154"/>
      <c r="BU1903" s="154"/>
      <c r="BV1903" s="154"/>
    </row>
    <row r="1904" spans="1:74" x14ac:dyDescent="0.25">
      <c r="A1904" s="154"/>
      <c r="B1904" s="154"/>
      <c r="C1904" s="154"/>
      <c r="D1904" s="154"/>
      <c r="E1904" s="154"/>
      <c r="F1904" s="154"/>
      <c r="G1904" s="154"/>
      <c r="H1904" s="154"/>
      <c r="I1904" s="154"/>
      <c r="J1904" s="154"/>
      <c r="K1904" s="154"/>
      <c r="L1904" s="154"/>
      <c r="M1904" s="154"/>
      <c r="N1904" s="154"/>
      <c r="O1904" s="154"/>
      <c r="P1904" s="154"/>
      <c r="Q1904" s="154"/>
      <c r="R1904" s="154"/>
      <c r="S1904" s="154"/>
      <c r="T1904" s="154"/>
      <c r="U1904" s="154"/>
      <c r="V1904" s="154"/>
      <c r="W1904" s="154"/>
      <c r="X1904" s="154"/>
      <c r="Y1904" s="154"/>
      <c r="Z1904" s="154"/>
      <c r="AA1904" s="154"/>
      <c r="AB1904" s="154"/>
      <c r="AC1904" s="154"/>
      <c r="AD1904" s="154"/>
      <c r="AE1904" s="154"/>
      <c r="AF1904" s="154"/>
      <c r="AG1904" s="154"/>
      <c r="AH1904" s="154"/>
      <c r="AI1904" s="154"/>
      <c r="AJ1904" s="154"/>
      <c r="AK1904" s="154"/>
      <c r="AL1904" s="154"/>
      <c r="AM1904" s="154"/>
      <c r="AN1904" s="154"/>
      <c r="AO1904" s="154"/>
      <c r="AP1904" s="154"/>
      <c r="AQ1904" s="154"/>
      <c r="AR1904" s="154"/>
      <c r="AS1904" s="154"/>
      <c r="AT1904" s="154"/>
      <c r="AU1904" s="154"/>
      <c r="AV1904" s="154"/>
      <c r="AW1904" s="154"/>
      <c r="AX1904" s="154"/>
      <c r="AY1904" s="154"/>
      <c r="AZ1904" s="154"/>
      <c r="BA1904" s="154"/>
      <c r="BB1904" s="154"/>
      <c r="BC1904" s="154"/>
      <c r="BD1904" s="154"/>
      <c r="BE1904" s="154"/>
      <c r="BF1904" s="154"/>
      <c r="BG1904" s="154"/>
      <c r="BH1904" s="154"/>
      <c r="BI1904" s="154"/>
      <c r="BJ1904" s="154"/>
      <c r="BK1904" s="154"/>
      <c r="BL1904" s="154"/>
      <c r="BM1904" s="154"/>
      <c r="BN1904" s="154"/>
      <c r="BO1904" s="154"/>
      <c r="BP1904" s="154"/>
      <c r="BQ1904" s="154"/>
      <c r="BR1904" s="154"/>
      <c r="BS1904" s="154"/>
      <c r="BT1904" s="154"/>
      <c r="BU1904" s="154"/>
      <c r="BV1904" s="154"/>
    </row>
    <row r="1905" spans="1:74" x14ac:dyDescent="0.25">
      <c r="A1905" s="154"/>
      <c r="B1905" s="154"/>
      <c r="C1905" s="154"/>
      <c r="D1905" s="154"/>
      <c r="E1905" s="154"/>
      <c r="F1905" s="154"/>
      <c r="G1905" s="154"/>
      <c r="H1905" s="154"/>
      <c r="I1905" s="154"/>
      <c r="J1905" s="154"/>
      <c r="K1905" s="154"/>
      <c r="L1905" s="154"/>
      <c r="M1905" s="154"/>
      <c r="N1905" s="154"/>
      <c r="O1905" s="154"/>
      <c r="P1905" s="154"/>
      <c r="Q1905" s="154"/>
      <c r="R1905" s="154"/>
      <c r="S1905" s="154"/>
      <c r="T1905" s="154"/>
      <c r="U1905" s="154"/>
      <c r="V1905" s="154"/>
      <c r="W1905" s="154"/>
      <c r="X1905" s="154"/>
      <c r="Y1905" s="154"/>
      <c r="Z1905" s="154"/>
      <c r="AA1905" s="154"/>
      <c r="AB1905" s="154"/>
      <c r="AC1905" s="154"/>
      <c r="AD1905" s="154"/>
      <c r="AE1905" s="154"/>
      <c r="AF1905" s="154"/>
      <c r="AG1905" s="154"/>
      <c r="AH1905" s="154"/>
      <c r="AI1905" s="154"/>
      <c r="AJ1905" s="154"/>
      <c r="AK1905" s="154"/>
      <c r="AL1905" s="154"/>
      <c r="AM1905" s="154"/>
      <c r="AN1905" s="154"/>
      <c r="AO1905" s="154"/>
      <c r="AP1905" s="154"/>
      <c r="AQ1905" s="154"/>
      <c r="AR1905" s="154"/>
      <c r="AS1905" s="154"/>
      <c r="AT1905" s="154"/>
      <c r="AU1905" s="154"/>
      <c r="AV1905" s="154"/>
      <c r="AW1905" s="154"/>
      <c r="AX1905" s="154"/>
      <c r="AY1905" s="154"/>
      <c r="AZ1905" s="154"/>
      <c r="BA1905" s="154"/>
      <c r="BB1905" s="154"/>
      <c r="BC1905" s="154"/>
      <c r="BD1905" s="154"/>
      <c r="BE1905" s="154"/>
      <c r="BF1905" s="154"/>
      <c r="BG1905" s="154"/>
      <c r="BH1905" s="154"/>
      <c r="BI1905" s="154"/>
      <c r="BJ1905" s="154"/>
      <c r="BK1905" s="154"/>
      <c r="BL1905" s="154"/>
      <c r="BM1905" s="154"/>
      <c r="BN1905" s="154"/>
      <c r="BO1905" s="154"/>
      <c r="BP1905" s="154"/>
      <c r="BQ1905" s="154"/>
      <c r="BR1905" s="154"/>
      <c r="BS1905" s="154"/>
      <c r="BT1905" s="154"/>
      <c r="BU1905" s="154"/>
      <c r="BV1905" s="154"/>
    </row>
    <row r="1906" spans="1:74" x14ac:dyDescent="0.25">
      <c r="A1906" s="154"/>
      <c r="B1906" s="154"/>
      <c r="C1906" s="154"/>
      <c r="D1906" s="154"/>
      <c r="E1906" s="154"/>
      <c r="F1906" s="154"/>
      <c r="G1906" s="154"/>
      <c r="H1906" s="154"/>
      <c r="I1906" s="154"/>
      <c r="J1906" s="154"/>
      <c r="K1906" s="154"/>
      <c r="L1906" s="154"/>
      <c r="M1906" s="154"/>
      <c r="N1906" s="154"/>
      <c r="O1906" s="154"/>
      <c r="P1906" s="154"/>
      <c r="Q1906" s="154"/>
      <c r="R1906" s="154"/>
      <c r="S1906" s="154"/>
      <c r="T1906" s="154"/>
      <c r="U1906" s="154"/>
      <c r="V1906" s="154"/>
      <c r="W1906" s="154"/>
      <c r="X1906" s="154"/>
      <c r="Y1906" s="154"/>
      <c r="Z1906" s="154"/>
      <c r="AA1906" s="154"/>
      <c r="AB1906" s="154"/>
      <c r="AC1906" s="154"/>
      <c r="AD1906" s="154"/>
      <c r="AE1906" s="154"/>
      <c r="AF1906" s="154"/>
      <c r="AG1906" s="154"/>
      <c r="AH1906" s="154"/>
      <c r="AI1906" s="154"/>
      <c r="AJ1906" s="154"/>
      <c r="AK1906" s="154"/>
      <c r="AL1906" s="154"/>
      <c r="AM1906" s="154"/>
      <c r="AN1906" s="154"/>
      <c r="AO1906" s="154"/>
      <c r="AP1906" s="154"/>
      <c r="AQ1906" s="154"/>
      <c r="AR1906" s="154"/>
      <c r="AS1906" s="154"/>
      <c r="AT1906" s="154"/>
      <c r="AU1906" s="154"/>
      <c r="AV1906" s="154"/>
      <c r="AW1906" s="154"/>
      <c r="AX1906" s="154"/>
      <c r="AY1906" s="154"/>
      <c r="AZ1906" s="154"/>
      <c r="BA1906" s="154"/>
      <c r="BB1906" s="154"/>
      <c r="BC1906" s="154"/>
      <c r="BD1906" s="154"/>
      <c r="BE1906" s="154"/>
      <c r="BF1906" s="154"/>
      <c r="BG1906" s="154"/>
      <c r="BH1906" s="154"/>
      <c r="BI1906" s="154"/>
      <c r="BJ1906" s="154"/>
      <c r="BK1906" s="154"/>
      <c r="BL1906" s="154"/>
      <c r="BM1906" s="154"/>
      <c r="BN1906" s="154"/>
      <c r="BO1906" s="154"/>
      <c r="BP1906" s="154"/>
      <c r="BQ1906" s="154"/>
      <c r="BR1906" s="154"/>
      <c r="BS1906" s="154"/>
      <c r="BT1906" s="154"/>
      <c r="BU1906" s="154"/>
      <c r="BV1906" s="154"/>
    </row>
    <row r="1907" spans="1:74" x14ac:dyDescent="0.25">
      <c r="A1907" s="154"/>
      <c r="B1907" s="154"/>
      <c r="C1907" s="154"/>
      <c r="D1907" s="154"/>
      <c r="E1907" s="154"/>
      <c r="F1907" s="154"/>
      <c r="G1907" s="154"/>
      <c r="H1907" s="154"/>
      <c r="I1907" s="154"/>
      <c r="J1907" s="154"/>
      <c r="K1907" s="154"/>
      <c r="L1907" s="154"/>
      <c r="M1907" s="154"/>
      <c r="N1907" s="154"/>
      <c r="O1907" s="154"/>
      <c r="P1907" s="154"/>
      <c r="Q1907" s="154"/>
      <c r="R1907" s="154"/>
      <c r="S1907" s="154"/>
      <c r="T1907" s="154"/>
      <c r="U1907" s="154"/>
      <c r="V1907" s="154"/>
      <c r="W1907" s="154"/>
      <c r="X1907" s="154"/>
      <c r="Y1907" s="154"/>
      <c r="Z1907" s="154"/>
      <c r="AA1907" s="154"/>
      <c r="AB1907" s="154"/>
      <c r="AC1907" s="154"/>
      <c r="AD1907" s="154"/>
      <c r="AE1907" s="154"/>
      <c r="AF1907" s="154"/>
      <c r="AG1907" s="154"/>
      <c r="AH1907" s="154"/>
      <c r="AI1907" s="154"/>
      <c r="AJ1907" s="154"/>
      <c r="AK1907" s="154"/>
      <c r="AL1907" s="154"/>
      <c r="AM1907" s="154"/>
      <c r="AN1907" s="154"/>
      <c r="AO1907" s="154"/>
      <c r="AP1907" s="154"/>
      <c r="AQ1907" s="154"/>
      <c r="AR1907" s="154"/>
      <c r="AS1907" s="154"/>
      <c r="AT1907" s="154"/>
      <c r="AU1907" s="154"/>
      <c r="AV1907" s="154"/>
      <c r="AW1907" s="154"/>
      <c r="AX1907" s="154"/>
      <c r="AY1907" s="154"/>
      <c r="AZ1907" s="154"/>
      <c r="BA1907" s="154"/>
      <c r="BB1907" s="154"/>
      <c r="BC1907" s="154"/>
      <c r="BD1907" s="154"/>
      <c r="BE1907" s="154"/>
      <c r="BF1907" s="154"/>
      <c r="BG1907" s="154"/>
      <c r="BH1907" s="154"/>
      <c r="BI1907" s="154"/>
      <c r="BJ1907" s="154"/>
      <c r="BK1907" s="154"/>
      <c r="BL1907" s="154"/>
      <c r="BM1907" s="154"/>
      <c r="BN1907" s="154"/>
      <c r="BO1907" s="154"/>
      <c r="BP1907" s="154"/>
      <c r="BQ1907" s="154"/>
      <c r="BR1907" s="154"/>
      <c r="BS1907" s="154"/>
      <c r="BT1907" s="154"/>
      <c r="BU1907" s="154"/>
      <c r="BV1907" s="154"/>
    </row>
    <row r="1908" spans="1:74" x14ac:dyDescent="0.25">
      <c r="A1908" s="154"/>
      <c r="B1908" s="154"/>
      <c r="C1908" s="154"/>
      <c r="D1908" s="154"/>
      <c r="E1908" s="154"/>
      <c r="F1908" s="154"/>
      <c r="G1908" s="154"/>
      <c r="H1908" s="154"/>
      <c r="I1908" s="154"/>
      <c r="J1908" s="154"/>
      <c r="K1908" s="154"/>
      <c r="L1908" s="154"/>
      <c r="M1908" s="154"/>
      <c r="N1908" s="154"/>
      <c r="O1908" s="154"/>
      <c r="P1908" s="154"/>
      <c r="Q1908" s="154"/>
      <c r="R1908" s="154"/>
      <c r="S1908" s="154"/>
      <c r="T1908" s="154"/>
      <c r="U1908" s="154"/>
      <c r="V1908" s="154"/>
      <c r="W1908" s="154"/>
      <c r="X1908" s="154"/>
      <c r="Y1908" s="154"/>
      <c r="Z1908" s="154"/>
      <c r="AA1908" s="154"/>
      <c r="AB1908" s="154"/>
      <c r="AC1908" s="154"/>
      <c r="AD1908" s="154"/>
      <c r="AE1908" s="154"/>
      <c r="AF1908" s="154"/>
      <c r="AG1908" s="154"/>
      <c r="AH1908" s="154"/>
      <c r="AI1908" s="154"/>
      <c r="AJ1908" s="154"/>
      <c r="AK1908" s="154"/>
      <c r="AL1908" s="154"/>
      <c r="AM1908" s="154"/>
      <c r="AN1908" s="154"/>
      <c r="AO1908" s="154"/>
      <c r="AP1908" s="154"/>
      <c r="AQ1908" s="154"/>
      <c r="AR1908" s="154"/>
      <c r="AS1908" s="154"/>
      <c r="AT1908" s="154"/>
      <c r="AU1908" s="154"/>
      <c r="AV1908" s="154"/>
      <c r="AW1908" s="154"/>
      <c r="AX1908" s="154"/>
      <c r="AY1908" s="154"/>
      <c r="AZ1908" s="154"/>
      <c r="BA1908" s="154"/>
      <c r="BB1908" s="154"/>
      <c r="BC1908" s="154"/>
      <c r="BD1908" s="154"/>
      <c r="BE1908" s="154"/>
      <c r="BF1908" s="154"/>
      <c r="BG1908" s="154"/>
      <c r="BH1908" s="154"/>
      <c r="BI1908" s="154"/>
      <c r="BJ1908" s="154"/>
      <c r="BK1908" s="154"/>
      <c r="BL1908" s="154"/>
      <c r="BM1908" s="154"/>
      <c r="BN1908" s="154"/>
      <c r="BO1908" s="154"/>
      <c r="BP1908" s="154"/>
      <c r="BQ1908" s="154"/>
      <c r="BR1908" s="154"/>
      <c r="BS1908" s="154"/>
      <c r="BT1908" s="154"/>
      <c r="BU1908" s="154"/>
      <c r="BV1908" s="154"/>
    </row>
    <row r="1909" spans="1:74" x14ac:dyDescent="0.25">
      <c r="A1909" s="154"/>
      <c r="B1909" s="154"/>
      <c r="C1909" s="154"/>
      <c r="D1909" s="154"/>
      <c r="E1909" s="154"/>
      <c r="F1909" s="154"/>
      <c r="G1909" s="154"/>
      <c r="H1909" s="154"/>
      <c r="I1909" s="154"/>
      <c r="J1909" s="154"/>
      <c r="K1909" s="154"/>
      <c r="L1909" s="154"/>
      <c r="M1909" s="154"/>
      <c r="N1909" s="154"/>
      <c r="O1909" s="154"/>
      <c r="P1909" s="154"/>
      <c r="Q1909" s="154"/>
      <c r="R1909" s="154"/>
      <c r="S1909" s="154"/>
      <c r="T1909" s="154"/>
      <c r="U1909" s="154"/>
      <c r="V1909" s="154"/>
      <c r="W1909" s="154"/>
      <c r="X1909" s="154"/>
      <c r="Y1909" s="154"/>
      <c r="Z1909" s="154"/>
      <c r="AA1909" s="154"/>
      <c r="AB1909" s="154"/>
      <c r="AC1909" s="154"/>
      <c r="AD1909" s="154"/>
      <c r="AE1909" s="154"/>
      <c r="AF1909" s="154"/>
      <c r="AG1909" s="154"/>
      <c r="AH1909" s="154"/>
      <c r="AI1909" s="154"/>
      <c r="AJ1909" s="154"/>
      <c r="AK1909" s="154"/>
      <c r="AL1909" s="154"/>
      <c r="AM1909" s="154"/>
      <c r="AN1909" s="154"/>
      <c r="AO1909" s="154"/>
      <c r="AP1909" s="154"/>
      <c r="AQ1909" s="154"/>
      <c r="AR1909" s="154"/>
      <c r="AS1909" s="154"/>
      <c r="AT1909" s="154"/>
      <c r="AU1909" s="154"/>
      <c r="AV1909" s="154"/>
      <c r="AW1909" s="154"/>
      <c r="AX1909" s="154"/>
      <c r="AY1909" s="154"/>
      <c r="AZ1909" s="154"/>
      <c r="BA1909" s="154"/>
      <c r="BB1909" s="154"/>
      <c r="BC1909" s="154"/>
      <c r="BD1909" s="154"/>
      <c r="BE1909" s="154"/>
      <c r="BF1909" s="154"/>
      <c r="BG1909" s="154"/>
      <c r="BH1909" s="154"/>
      <c r="BI1909" s="154"/>
      <c r="BJ1909" s="154"/>
      <c r="BK1909" s="154"/>
      <c r="BL1909" s="154"/>
      <c r="BM1909" s="154"/>
      <c r="BN1909" s="154"/>
      <c r="BO1909" s="154"/>
      <c r="BP1909" s="154"/>
      <c r="BQ1909" s="154"/>
      <c r="BR1909" s="154"/>
      <c r="BS1909" s="154"/>
      <c r="BT1909" s="154"/>
      <c r="BU1909" s="154"/>
      <c r="BV1909" s="154"/>
    </row>
    <row r="1910" spans="1:74" x14ac:dyDescent="0.25">
      <c r="A1910" s="154"/>
      <c r="B1910" s="154"/>
      <c r="C1910" s="154"/>
      <c r="D1910" s="154"/>
      <c r="E1910" s="154"/>
      <c r="F1910" s="154"/>
      <c r="G1910" s="154"/>
      <c r="H1910" s="154"/>
      <c r="I1910" s="154"/>
      <c r="J1910" s="154"/>
      <c r="K1910" s="154"/>
      <c r="L1910" s="154"/>
      <c r="M1910" s="154"/>
      <c r="N1910" s="154"/>
      <c r="O1910" s="154"/>
      <c r="P1910" s="154"/>
      <c r="Q1910" s="154"/>
      <c r="R1910" s="154"/>
      <c r="S1910" s="154"/>
      <c r="T1910" s="154"/>
      <c r="U1910" s="154"/>
      <c r="V1910" s="154"/>
      <c r="W1910" s="154"/>
      <c r="X1910" s="154"/>
      <c r="Y1910" s="154"/>
      <c r="Z1910" s="154"/>
      <c r="AA1910" s="154"/>
      <c r="AB1910" s="154"/>
      <c r="AC1910" s="154"/>
      <c r="AD1910" s="154"/>
      <c r="AE1910" s="154"/>
      <c r="AF1910" s="154"/>
      <c r="AG1910" s="154"/>
      <c r="AH1910" s="154"/>
      <c r="AI1910" s="154"/>
      <c r="AJ1910" s="154"/>
      <c r="AK1910" s="154"/>
      <c r="AL1910" s="154"/>
      <c r="AM1910" s="154"/>
      <c r="AN1910" s="154"/>
      <c r="AO1910" s="154"/>
      <c r="AP1910" s="154"/>
      <c r="AQ1910" s="154"/>
      <c r="AR1910" s="154"/>
      <c r="AS1910" s="154"/>
      <c r="AT1910" s="154"/>
      <c r="AU1910" s="154"/>
      <c r="AV1910" s="154"/>
      <c r="AW1910" s="154"/>
      <c r="AX1910" s="154"/>
      <c r="AY1910" s="154"/>
      <c r="AZ1910" s="154"/>
      <c r="BA1910" s="154"/>
      <c r="BB1910" s="154"/>
      <c r="BC1910" s="154"/>
      <c r="BD1910" s="154"/>
      <c r="BE1910" s="154"/>
      <c r="BF1910" s="154"/>
      <c r="BG1910" s="154"/>
      <c r="BH1910" s="154"/>
      <c r="BI1910" s="154"/>
      <c r="BJ1910" s="154"/>
      <c r="BK1910" s="154"/>
      <c r="BL1910" s="154"/>
      <c r="BM1910" s="154"/>
      <c r="BN1910" s="154"/>
      <c r="BO1910" s="154"/>
      <c r="BP1910" s="154"/>
      <c r="BQ1910" s="154"/>
      <c r="BR1910" s="154"/>
      <c r="BS1910" s="154"/>
      <c r="BT1910" s="154"/>
      <c r="BU1910" s="154"/>
      <c r="BV1910" s="154"/>
    </row>
    <row r="1911" spans="1:74" x14ac:dyDescent="0.25">
      <c r="A1911" s="154"/>
      <c r="B1911" s="154"/>
      <c r="C1911" s="154"/>
      <c r="D1911" s="154"/>
      <c r="E1911" s="154"/>
      <c r="F1911" s="154"/>
      <c r="G1911" s="154"/>
      <c r="H1911" s="154"/>
      <c r="I1911" s="154"/>
      <c r="J1911" s="154"/>
      <c r="K1911" s="154"/>
      <c r="L1911" s="154"/>
      <c r="M1911" s="154"/>
      <c r="N1911" s="154"/>
      <c r="O1911" s="154"/>
      <c r="P1911" s="154"/>
      <c r="Q1911" s="154"/>
      <c r="R1911" s="154"/>
      <c r="S1911" s="154"/>
      <c r="T1911" s="154"/>
      <c r="U1911" s="154"/>
      <c r="V1911" s="154"/>
      <c r="W1911" s="154"/>
      <c r="X1911" s="154"/>
      <c r="Y1911" s="154"/>
      <c r="Z1911" s="154"/>
      <c r="AA1911" s="154"/>
      <c r="AB1911" s="154"/>
      <c r="AC1911" s="154"/>
      <c r="AD1911" s="154"/>
      <c r="AE1911" s="154"/>
      <c r="AF1911" s="154"/>
      <c r="AG1911" s="154"/>
      <c r="AH1911" s="154"/>
      <c r="AI1911" s="154"/>
      <c r="AJ1911" s="154"/>
      <c r="AK1911" s="154"/>
      <c r="AL1911" s="154"/>
      <c r="AM1911" s="154"/>
      <c r="AN1911" s="154"/>
      <c r="AO1911" s="154"/>
      <c r="AP1911" s="154"/>
      <c r="AQ1911" s="154"/>
      <c r="AR1911" s="154"/>
      <c r="AS1911" s="154"/>
      <c r="AT1911" s="154"/>
      <c r="AU1911" s="154"/>
      <c r="AV1911" s="154"/>
      <c r="AW1911" s="154"/>
      <c r="AX1911" s="154"/>
      <c r="AY1911" s="154"/>
      <c r="AZ1911" s="154"/>
      <c r="BA1911" s="154"/>
      <c r="BB1911" s="154"/>
      <c r="BC1911" s="154"/>
      <c r="BD1911" s="154"/>
      <c r="BE1911" s="154"/>
      <c r="BF1911" s="154"/>
      <c r="BG1911" s="154"/>
      <c r="BH1911" s="154"/>
      <c r="BI1911" s="154"/>
      <c r="BJ1911" s="154"/>
      <c r="BK1911" s="154"/>
      <c r="BL1911" s="154"/>
      <c r="BM1911" s="154"/>
      <c r="BN1911" s="154"/>
      <c r="BO1911" s="154"/>
      <c r="BP1911" s="154"/>
      <c r="BQ1911" s="154"/>
      <c r="BR1911" s="154"/>
      <c r="BS1911" s="154"/>
      <c r="BT1911" s="154"/>
      <c r="BU1911" s="154"/>
      <c r="BV1911" s="154"/>
    </row>
    <row r="1912" spans="1:74" x14ac:dyDescent="0.25">
      <c r="A1912" s="154"/>
      <c r="B1912" s="154"/>
      <c r="C1912" s="154"/>
      <c r="D1912" s="154"/>
      <c r="E1912" s="154"/>
      <c r="F1912" s="154"/>
      <c r="G1912" s="154"/>
      <c r="H1912" s="154"/>
      <c r="I1912" s="154"/>
      <c r="J1912" s="154"/>
      <c r="K1912" s="154"/>
      <c r="L1912" s="154"/>
      <c r="M1912" s="154"/>
      <c r="N1912" s="154"/>
      <c r="O1912" s="154"/>
      <c r="P1912" s="154"/>
      <c r="Q1912" s="154"/>
      <c r="R1912" s="154"/>
      <c r="S1912" s="154"/>
      <c r="T1912" s="154"/>
      <c r="U1912" s="154"/>
      <c r="V1912" s="154"/>
      <c r="W1912" s="154"/>
      <c r="X1912" s="154"/>
      <c r="Y1912" s="154"/>
      <c r="Z1912" s="154"/>
      <c r="AA1912" s="154"/>
      <c r="AB1912" s="154"/>
      <c r="AC1912" s="154"/>
      <c r="AD1912" s="154"/>
      <c r="AE1912" s="154"/>
      <c r="AF1912" s="154"/>
      <c r="AG1912" s="154"/>
      <c r="AH1912" s="154"/>
      <c r="AI1912" s="154"/>
      <c r="AJ1912" s="154"/>
      <c r="AK1912" s="154"/>
      <c r="AL1912" s="154"/>
      <c r="AM1912" s="154"/>
      <c r="AN1912" s="154"/>
      <c r="AO1912" s="154"/>
      <c r="AP1912" s="154"/>
      <c r="AQ1912" s="154"/>
      <c r="AR1912" s="154"/>
      <c r="AS1912" s="154"/>
      <c r="AT1912" s="154"/>
      <c r="AU1912" s="154"/>
      <c r="AV1912" s="154"/>
      <c r="AW1912" s="154"/>
      <c r="AX1912" s="154"/>
      <c r="AY1912" s="154"/>
      <c r="AZ1912" s="154"/>
      <c r="BA1912" s="154"/>
      <c r="BB1912" s="154"/>
      <c r="BC1912" s="154"/>
      <c r="BD1912" s="154"/>
      <c r="BE1912" s="154"/>
      <c r="BF1912" s="154"/>
      <c r="BG1912" s="154"/>
      <c r="BH1912" s="154"/>
      <c r="BI1912" s="154"/>
      <c r="BJ1912" s="154"/>
      <c r="BK1912" s="154"/>
      <c r="BL1912" s="154"/>
      <c r="BM1912" s="154"/>
      <c r="BN1912" s="154"/>
      <c r="BO1912" s="154"/>
      <c r="BP1912" s="154"/>
      <c r="BQ1912" s="154"/>
      <c r="BR1912" s="154"/>
      <c r="BS1912" s="154"/>
      <c r="BT1912" s="154"/>
      <c r="BU1912" s="154"/>
      <c r="BV1912" s="154"/>
    </row>
    <row r="1913" spans="1:74" x14ac:dyDescent="0.25">
      <c r="A1913" s="154"/>
      <c r="B1913" s="154"/>
      <c r="C1913" s="154"/>
      <c r="D1913" s="154"/>
      <c r="E1913" s="154"/>
      <c r="F1913" s="154"/>
      <c r="G1913" s="154"/>
      <c r="H1913" s="154"/>
      <c r="I1913" s="154"/>
      <c r="J1913" s="154"/>
      <c r="K1913" s="154"/>
      <c r="L1913" s="154"/>
      <c r="M1913" s="154"/>
      <c r="N1913" s="154"/>
      <c r="O1913" s="154"/>
      <c r="P1913" s="154"/>
      <c r="Q1913" s="154"/>
      <c r="R1913" s="154"/>
      <c r="S1913" s="154"/>
      <c r="T1913" s="154"/>
      <c r="U1913" s="154"/>
      <c r="V1913" s="154"/>
      <c r="W1913" s="154"/>
      <c r="X1913" s="154"/>
      <c r="Y1913" s="154"/>
      <c r="Z1913" s="154"/>
      <c r="AA1913" s="154"/>
      <c r="AB1913" s="154"/>
      <c r="AC1913" s="154"/>
      <c r="AD1913" s="154"/>
      <c r="AE1913" s="154"/>
      <c r="AF1913" s="154"/>
      <c r="AG1913" s="154"/>
      <c r="AH1913" s="154"/>
      <c r="AI1913" s="154"/>
      <c r="AJ1913" s="154"/>
      <c r="AK1913" s="154"/>
      <c r="AL1913" s="154"/>
      <c r="AM1913" s="154"/>
      <c r="AN1913" s="154"/>
      <c r="AO1913" s="154"/>
      <c r="AP1913" s="154"/>
      <c r="AQ1913" s="154"/>
      <c r="AR1913" s="154"/>
      <c r="AS1913" s="154"/>
      <c r="AT1913" s="154"/>
      <c r="AU1913" s="154"/>
      <c r="AV1913" s="154"/>
      <c r="AW1913" s="154"/>
      <c r="AX1913" s="154"/>
      <c r="AY1913" s="154"/>
      <c r="AZ1913" s="154"/>
      <c r="BA1913" s="154"/>
      <c r="BB1913" s="154"/>
      <c r="BC1913" s="154"/>
      <c r="BD1913" s="154"/>
      <c r="BE1913" s="154"/>
      <c r="BF1913" s="154"/>
      <c r="BG1913" s="154"/>
      <c r="BH1913" s="154"/>
      <c r="BI1913" s="154"/>
      <c r="BJ1913" s="154"/>
      <c r="BK1913" s="154"/>
      <c r="BL1913" s="154"/>
      <c r="BM1913" s="154"/>
      <c r="BN1913" s="154"/>
      <c r="BO1913" s="154"/>
      <c r="BP1913" s="154"/>
      <c r="BQ1913" s="154"/>
      <c r="BR1913" s="154"/>
      <c r="BS1913" s="154"/>
      <c r="BT1913" s="154"/>
      <c r="BU1913" s="154"/>
      <c r="BV1913" s="154"/>
    </row>
    <row r="1914" spans="1:74" x14ac:dyDescent="0.25">
      <c r="A1914" s="154"/>
      <c r="B1914" s="154"/>
      <c r="C1914" s="154"/>
      <c r="D1914" s="154"/>
      <c r="E1914" s="154"/>
      <c r="F1914" s="154"/>
      <c r="G1914" s="154"/>
      <c r="H1914" s="154"/>
      <c r="I1914" s="154"/>
      <c r="J1914" s="154"/>
      <c r="K1914" s="154"/>
      <c r="L1914" s="154"/>
      <c r="M1914" s="154"/>
      <c r="N1914" s="154"/>
      <c r="O1914" s="154"/>
      <c r="P1914" s="154"/>
      <c r="Q1914" s="154"/>
      <c r="R1914" s="154"/>
      <c r="S1914" s="154"/>
      <c r="T1914" s="154"/>
      <c r="U1914" s="154"/>
      <c r="V1914" s="154"/>
      <c r="W1914" s="154"/>
      <c r="X1914" s="154"/>
      <c r="Y1914" s="154"/>
      <c r="Z1914" s="154"/>
      <c r="AA1914" s="154"/>
      <c r="AB1914" s="154"/>
      <c r="AC1914" s="154"/>
      <c r="AD1914" s="154"/>
      <c r="AE1914" s="154"/>
      <c r="AF1914" s="154"/>
      <c r="AG1914" s="154"/>
      <c r="AH1914" s="154"/>
      <c r="AI1914" s="154"/>
      <c r="AJ1914" s="154"/>
      <c r="AK1914" s="154"/>
      <c r="AL1914" s="154"/>
      <c r="AM1914" s="154"/>
      <c r="AN1914" s="154"/>
      <c r="AO1914" s="154"/>
      <c r="AP1914" s="154"/>
      <c r="AQ1914" s="154"/>
      <c r="AR1914" s="154"/>
      <c r="AS1914" s="154"/>
      <c r="AT1914" s="154"/>
      <c r="AU1914" s="154"/>
      <c r="AV1914" s="154"/>
      <c r="AW1914" s="154"/>
      <c r="AX1914" s="154"/>
      <c r="AY1914" s="154"/>
      <c r="AZ1914" s="154"/>
      <c r="BA1914" s="154"/>
      <c r="BB1914" s="154"/>
      <c r="BC1914" s="154"/>
      <c r="BD1914" s="154"/>
      <c r="BE1914" s="154"/>
      <c r="BF1914" s="154"/>
      <c r="BG1914" s="154"/>
      <c r="BH1914" s="154"/>
      <c r="BI1914" s="154"/>
      <c r="BJ1914" s="154"/>
      <c r="BK1914" s="154"/>
      <c r="BL1914" s="154"/>
      <c r="BM1914" s="154"/>
      <c r="BN1914" s="154"/>
      <c r="BO1914" s="154"/>
      <c r="BP1914" s="154"/>
      <c r="BQ1914" s="154"/>
      <c r="BR1914" s="154"/>
      <c r="BS1914" s="154"/>
      <c r="BT1914" s="154"/>
      <c r="BU1914" s="154"/>
      <c r="BV1914" s="154"/>
    </row>
    <row r="1915" spans="1:74" x14ac:dyDescent="0.25">
      <c r="A1915" s="154"/>
      <c r="B1915" s="154"/>
      <c r="C1915" s="154"/>
      <c r="D1915" s="154"/>
      <c r="E1915" s="154"/>
      <c r="F1915" s="154"/>
      <c r="G1915" s="154"/>
      <c r="H1915" s="154"/>
      <c r="I1915" s="154"/>
      <c r="J1915" s="154"/>
      <c r="K1915" s="154"/>
      <c r="L1915" s="154"/>
      <c r="M1915" s="154"/>
      <c r="N1915" s="154"/>
      <c r="O1915" s="154"/>
      <c r="P1915" s="154"/>
      <c r="Q1915" s="154"/>
      <c r="R1915" s="154"/>
      <c r="S1915" s="154"/>
      <c r="T1915" s="154"/>
      <c r="U1915" s="154"/>
      <c r="V1915" s="154"/>
      <c r="W1915" s="154"/>
      <c r="X1915" s="154"/>
      <c r="Y1915" s="154"/>
      <c r="Z1915" s="154"/>
      <c r="AA1915" s="154"/>
      <c r="AB1915" s="154"/>
      <c r="AC1915" s="154"/>
      <c r="AD1915" s="154"/>
      <c r="AE1915" s="154"/>
      <c r="AF1915" s="154"/>
      <c r="AG1915" s="154"/>
      <c r="AH1915" s="154"/>
      <c r="AI1915" s="154"/>
      <c r="AJ1915" s="154"/>
      <c r="AK1915" s="154"/>
      <c r="AL1915" s="154"/>
      <c r="AM1915" s="154"/>
      <c r="AN1915" s="154"/>
      <c r="AO1915" s="154"/>
      <c r="AP1915" s="154"/>
      <c r="AQ1915" s="154"/>
      <c r="AR1915" s="154"/>
      <c r="AS1915" s="154"/>
      <c r="AT1915" s="154"/>
      <c r="AU1915" s="154"/>
      <c r="AV1915" s="154"/>
      <c r="AW1915" s="154"/>
      <c r="AX1915" s="154"/>
      <c r="AY1915" s="154"/>
      <c r="AZ1915" s="154"/>
      <c r="BA1915" s="154"/>
      <c r="BB1915" s="154"/>
      <c r="BC1915" s="154"/>
      <c r="BD1915" s="154"/>
      <c r="BE1915" s="154"/>
      <c r="BF1915" s="154"/>
      <c r="BG1915" s="154"/>
      <c r="BH1915" s="154"/>
      <c r="BI1915" s="154"/>
      <c r="BJ1915" s="154"/>
      <c r="BK1915" s="154"/>
      <c r="BL1915" s="154"/>
      <c r="BM1915" s="154"/>
      <c r="BN1915" s="154"/>
      <c r="BO1915" s="154"/>
      <c r="BP1915" s="154"/>
      <c r="BQ1915" s="154"/>
      <c r="BR1915" s="154"/>
      <c r="BS1915" s="154"/>
      <c r="BT1915" s="154"/>
      <c r="BU1915" s="154"/>
      <c r="BV1915" s="154"/>
    </row>
    <row r="1916" spans="1:74" x14ac:dyDescent="0.25">
      <c r="A1916" s="154"/>
      <c r="B1916" s="154"/>
      <c r="C1916" s="154"/>
      <c r="D1916" s="154"/>
      <c r="E1916" s="154"/>
      <c r="F1916" s="154"/>
      <c r="G1916" s="154"/>
      <c r="H1916" s="154"/>
      <c r="I1916" s="154"/>
      <c r="J1916" s="154"/>
      <c r="K1916" s="154"/>
      <c r="L1916" s="154"/>
      <c r="M1916" s="154"/>
      <c r="N1916" s="154"/>
      <c r="O1916" s="154"/>
      <c r="P1916" s="154"/>
      <c r="Q1916" s="154"/>
      <c r="R1916" s="154"/>
      <c r="S1916" s="154"/>
      <c r="T1916" s="154"/>
      <c r="U1916" s="154"/>
      <c r="V1916" s="154"/>
      <c r="W1916" s="154"/>
      <c r="X1916" s="154"/>
      <c r="Y1916" s="154"/>
      <c r="Z1916" s="154"/>
      <c r="AA1916" s="154"/>
      <c r="AB1916" s="154"/>
      <c r="AC1916" s="154"/>
      <c r="AD1916" s="154"/>
      <c r="AE1916" s="154"/>
      <c r="AF1916" s="154"/>
      <c r="AG1916" s="154"/>
      <c r="AH1916" s="154"/>
      <c r="AI1916" s="154"/>
      <c r="AJ1916" s="154"/>
      <c r="AK1916" s="154"/>
      <c r="AL1916" s="154"/>
      <c r="AM1916" s="154"/>
      <c r="AN1916" s="154"/>
      <c r="AO1916" s="154"/>
      <c r="AP1916" s="154"/>
      <c r="AQ1916" s="154"/>
      <c r="AR1916" s="154"/>
      <c r="AS1916" s="154"/>
      <c r="AT1916" s="154"/>
      <c r="AU1916" s="154"/>
      <c r="AV1916" s="154"/>
      <c r="AW1916" s="154"/>
      <c r="AX1916" s="154"/>
      <c r="AY1916" s="154"/>
      <c r="AZ1916" s="154"/>
      <c r="BA1916" s="154"/>
      <c r="BB1916" s="154"/>
      <c r="BC1916" s="154"/>
      <c r="BD1916" s="154"/>
      <c r="BE1916" s="154"/>
      <c r="BF1916" s="154"/>
      <c r="BG1916" s="154"/>
      <c r="BH1916" s="154"/>
      <c r="BI1916" s="154"/>
      <c r="BJ1916" s="154"/>
      <c r="BK1916" s="154"/>
      <c r="BL1916" s="154"/>
      <c r="BM1916" s="154"/>
      <c r="BN1916" s="154"/>
      <c r="BO1916" s="154"/>
      <c r="BP1916" s="154"/>
      <c r="BQ1916" s="154"/>
      <c r="BR1916" s="154"/>
      <c r="BS1916" s="154"/>
      <c r="BT1916" s="154"/>
      <c r="BU1916" s="154"/>
      <c r="BV1916" s="154"/>
    </row>
    <row r="1917" spans="1:74" x14ac:dyDescent="0.25">
      <c r="A1917" s="154"/>
      <c r="B1917" s="154"/>
      <c r="C1917" s="154"/>
      <c r="D1917" s="154"/>
      <c r="E1917" s="154"/>
      <c r="F1917" s="154"/>
      <c r="G1917" s="154"/>
      <c r="H1917" s="154"/>
      <c r="I1917" s="154"/>
      <c r="J1917" s="154"/>
      <c r="K1917" s="154"/>
      <c r="L1917" s="154"/>
      <c r="M1917" s="154"/>
      <c r="N1917" s="154"/>
      <c r="O1917" s="154"/>
      <c r="P1917" s="154"/>
      <c r="Q1917" s="154"/>
      <c r="R1917" s="154"/>
      <c r="S1917" s="154"/>
      <c r="T1917" s="154"/>
      <c r="U1917" s="154"/>
      <c r="V1917" s="154"/>
      <c r="W1917" s="154"/>
      <c r="X1917" s="154"/>
      <c r="Y1917" s="154"/>
      <c r="Z1917" s="154"/>
      <c r="AA1917" s="154"/>
      <c r="AB1917" s="154"/>
      <c r="AC1917" s="154"/>
      <c r="AD1917" s="154"/>
      <c r="AE1917" s="154"/>
      <c r="AF1917" s="154"/>
      <c r="AG1917" s="154"/>
      <c r="AH1917" s="154"/>
      <c r="AI1917" s="154"/>
      <c r="AJ1917" s="154"/>
      <c r="AK1917" s="154"/>
      <c r="AL1917" s="154"/>
      <c r="AM1917" s="154"/>
      <c r="AN1917" s="154"/>
      <c r="AO1917" s="154"/>
      <c r="AP1917" s="154"/>
      <c r="AQ1917" s="154"/>
      <c r="AR1917" s="154"/>
      <c r="AS1917" s="154"/>
      <c r="AT1917" s="154"/>
      <c r="AU1917" s="154"/>
      <c r="AV1917" s="154"/>
      <c r="AW1917" s="154"/>
      <c r="AX1917" s="154"/>
      <c r="AY1917" s="154"/>
      <c r="AZ1917" s="154"/>
      <c r="BA1917" s="154"/>
      <c r="BB1917" s="154"/>
      <c r="BC1917" s="154"/>
      <c r="BD1917" s="154"/>
      <c r="BE1917" s="154"/>
      <c r="BF1917" s="154"/>
      <c r="BG1917" s="154"/>
      <c r="BH1917" s="154"/>
      <c r="BI1917" s="154"/>
      <c r="BJ1917" s="154"/>
      <c r="BK1917" s="154"/>
      <c r="BL1917" s="154"/>
      <c r="BM1917" s="154"/>
      <c r="BN1917" s="154"/>
      <c r="BO1917" s="154"/>
      <c r="BP1917" s="154"/>
      <c r="BQ1917" s="154"/>
      <c r="BR1917" s="154"/>
      <c r="BS1917" s="154"/>
      <c r="BT1917" s="154"/>
      <c r="BU1917" s="154"/>
      <c r="BV1917" s="154"/>
    </row>
    <row r="1918" spans="1:74" x14ac:dyDescent="0.25">
      <c r="A1918" s="154"/>
      <c r="B1918" s="154"/>
      <c r="C1918" s="154"/>
      <c r="D1918" s="154"/>
      <c r="E1918" s="154"/>
      <c r="F1918" s="154"/>
      <c r="G1918" s="154"/>
      <c r="H1918" s="154"/>
      <c r="I1918" s="154"/>
      <c r="J1918" s="154"/>
      <c r="K1918" s="154"/>
      <c r="L1918" s="154"/>
      <c r="M1918" s="154"/>
      <c r="N1918" s="154"/>
      <c r="O1918" s="154"/>
      <c r="P1918" s="154"/>
      <c r="Q1918" s="154"/>
      <c r="R1918" s="154"/>
      <c r="S1918" s="154"/>
      <c r="T1918" s="154"/>
      <c r="U1918" s="154"/>
      <c r="V1918" s="154"/>
      <c r="W1918" s="154"/>
      <c r="X1918" s="154"/>
      <c r="Y1918" s="154"/>
      <c r="Z1918" s="154"/>
      <c r="AA1918" s="154"/>
      <c r="AB1918" s="154"/>
      <c r="AC1918" s="154"/>
      <c r="AD1918" s="154"/>
      <c r="AE1918" s="154"/>
      <c r="AF1918" s="154"/>
      <c r="AG1918" s="154"/>
      <c r="AH1918" s="154"/>
      <c r="AI1918" s="154"/>
      <c r="AJ1918" s="154"/>
      <c r="AK1918" s="154"/>
      <c r="AL1918" s="154"/>
      <c r="AM1918" s="154"/>
      <c r="AN1918" s="154"/>
      <c r="AO1918" s="154"/>
      <c r="AP1918" s="154"/>
      <c r="AQ1918" s="154"/>
      <c r="AR1918" s="154"/>
      <c r="AS1918" s="154"/>
      <c r="AT1918" s="154"/>
      <c r="AU1918" s="154"/>
      <c r="AV1918" s="154"/>
      <c r="AW1918" s="154"/>
      <c r="AX1918" s="154"/>
      <c r="AY1918" s="154"/>
      <c r="AZ1918" s="154"/>
      <c r="BA1918" s="154"/>
      <c r="BB1918" s="154"/>
      <c r="BC1918" s="154"/>
      <c r="BD1918" s="154"/>
      <c r="BE1918" s="154"/>
      <c r="BF1918" s="154"/>
      <c r="BG1918" s="154"/>
      <c r="BH1918" s="154"/>
      <c r="BI1918" s="154"/>
      <c r="BJ1918" s="154"/>
      <c r="BK1918" s="154"/>
      <c r="BL1918" s="154"/>
      <c r="BM1918" s="154"/>
      <c r="BN1918" s="154"/>
      <c r="BO1918" s="154"/>
      <c r="BP1918" s="154"/>
      <c r="BQ1918" s="154"/>
      <c r="BR1918" s="154"/>
      <c r="BS1918" s="154"/>
      <c r="BT1918" s="154"/>
      <c r="BU1918" s="154"/>
      <c r="BV1918" s="154"/>
    </row>
    <row r="1919" spans="1:74" x14ac:dyDescent="0.25">
      <c r="A1919" s="154"/>
      <c r="B1919" s="154"/>
      <c r="C1919" s="154"/>
      <c r="D1919" s="154"/>
      <c r="E1919" s="154"/>
      <c r="F1919" s="154"/>
      <c r="G1919" s="154"/>
      <c r="H1919" s="154"/>
      <c r="I1919" s="154"/>
      <c r="J1919" s="154"/>
      <c r="K1919" s="154"/>
      <c r="L1919" s="154"/>
      <c r="M1919" s="154"/>
      <c r="N1919" s="154"/>
      <c r="O1919" s="154"/>
      <c r="P1919" s="154"/>
      <c r="Q1919" s="154"/>
      <c r="R1919" s="154"/>
      <c r="S1919" s="154"/>
      <c r="T1919" s="154"/>
      <c r="U1919" s="154"/>
      <c r="V1919" s="154"/>
      <c r="W1919" s="154"/>
      <c r="X1919" s="154"/>
      <c r="Y1919" s="154"/>
      <c r="Z1919" s="154"/>
      <c r="AA1919" s="154"/>
      <c r="AB1919" s="154"/>
      <c r="AC1919" s="154"/>
      <c r="AD1919" s="154"/>
      <c r="AE1919" s="154"/>
      <c r="AF1919" s="154"/>
      <c r="AG1919" s="154"/>
      <c r="AH1919" s="154"/>
      <c r="AI1919" s="154"/>
      <c r="AJ1919" s="154"/>
      <c r="AK1919" s="154"/>
      <c r="AL1919" s="154"/>
      <c r="AM1919" s="154"/>
      <c r="AN1919" s="154"/>
      <c r="AO1919" s="154"/>
      <c r="AP1919" s="154"/>
      <c r="AQ1919" s="154"/>
      <c r="AR1919" s="154"/>
      <c r="AS1919" s="154"/>
      <c r="AT1919" s="154"/>
      <c r="AU1919" s="154"/>
      <c r="AV1919" s="154"/>
      <c r="AW1919" s="154"/>
      <c r="AX1919" s="154"/>
      <c r="AY1919" s="154"/>
      <c r="AZ1919" s="154"/>
      <c r="BA1919" s="154"/>
      <c r="BB1919" s="154"/>
      <c r="BC1919" s="154"/>
      <c r="BD1919" s="154"/>
      <c r="BE1919" s="154"/>
      <c r="BF1919" s="154"/>
      <c r="BG1919" s="154"/>
      <c r="BH1919" s="154"/>
      <c r="BI1919" s="154"/>
      <c r="BJ1919" s="154"/>
      <c r="BK1919" s="154"/>
      <c r="BL1919" s="154"/>
      <c r="BM1919" s="154"/>
      <c r="BN1919" s="154"/>
      <c r="BO1919" s="154"/>
      <c r="BP1919" s="154"/>
      <c r="BQ1919" s="154"/>
      <c r="BR1919" s="154"/>
      <c r="BS1919" s="154"/>
      <c r="BT1919" s="154"/>
      <c r="BU1919" s="154"/>
      <c r="BV1919" s="154"/>
    </row>
    <row r="1920" spans="1:74" x14ac:dyDescent="0.25">
      <c r="A1920" s="154"/>
      <c r="B1920" s="154"/>
      <c r="C1920" s="154"/>
      <c r="D1920" s="154"/>
      <c r="E1920" s="154"/>
      <c r="F1920" s="154"/>
      <c r="G1920" s="154"/>
      <c r="H1920" s="154"/>
      <c r="I1920" s="154"/>
      <c r="J1920" s="154"/>
      <c r="K1920" s="154"/>
      <c r="L1920" s="154"/>
      <c r="M1920" s="154"/>
      <c r="N1920" s="154"/>
      <c r="O1920" s="154"/>
      <c r="P1920" s="154"/>
      <c r="Q1920" s="154"/>
      <c r="R1920" s="154"/>
      <c r="S1920" s="154"/>
      <c r="T1920" s="154"/>
      <c r="U1920" s="154"/>
      <c r="V1920" s="154"/>
      <c r="W1920" s="154"/>
      <c r="X1920" s="154"/>
      <c r="Y1920" s="154"/>
      <c r="Z1920" s="154"/>
      <c r="AA1920" s="154"/>
      <c r="AB1920" s="154"/>
      <c r="AC1920" s="154"/>
      <c r="AD1920" s="154"/>
      <c r="AE1920" s="154"/>
      <c r="AF1920" s="154"/>
      <c r="AG1920" s="154"/>
      <c r="AH1920" s="154"/>
      <c r="AI1920" s="154"/>
      <c r="AJ1920" s="154"/>
      <c r="AK1920" s="154"/>
      <c r="AL1920" s="154"/>
      <c r="AM1920" s="154"/>
      <c r="AN1920" s="154"/>
      <c r="AO1920" s="154"/>
      <c r="AP1920" s="154"/>
      <c r="AQ1920" s="154"/>
      <c r="AR1920" s="154"/>
      <c r="AS1920" s="154"/>
      <c r="AT1920" s="154"/>
      <c r="AU1920" s="154"/>
      <c r="AV1920" s="154"/>
      <c r="AW1920" s="154"/>
      <c r="AX1920" s="154"/>
      <c r="AY1920" s="154"/>
      <c r="AZ1920" s="154"/>
      <c r="BA1920" s="154"/>
      <c r="BB1920" s="154"/>
      <c r="BC1920" s="154"/>
      <c r="BD1920" s="154"/>
      <c r="BE1920" s="154"/>
      <c r="BF1920" s="154"/>
      <c r="BG1920" s="154"/>
      <c r="BH1920" s="154"/>
      <c r="BI1920" s="154"/>
      <c r="BJ1920" s="154"/>
      <c r="BK1920" s="154"/>
      <c r="BL1920" s="154"/>
      <c r="BM1920" s="154"/>
      <c r="BN1920" s="154"/>
      <c r="BO1920" s="154"/>
      <c r="BP1920" s="154"/>
      <c r="BQ1920" s="154"/>
      <c r="BR1920" s="154"/>
      <c r="BS1920" s="154"/>
      <c r="BT1920" s="154"/>
      <c r="BU1920" s="154"/>
      <c r="BV1920" s="154"/>
    </row>
    <row r="1921" spans="1:74" x14ac:dyDescent="0.25">
      <c r="A1921" s="154"/>
      <c r="B1921" s="154"/>
      <c r="C1921" s="154"/>
      <c r="D1921" s="154"/>
      <c r="E1921" s="154"/>
      <c r="F1921" s="154"/>
      <c r="G1921" s="154"/>
      <c r="H1921" s="154"/>
      <c r="I1921" s="154"/>
      <c r="J1921" s="154"/>
      <c r="K1921" s="154"/>
      <c r="L1921" s="154"/>
      <c r="M1921" s="154"/>
      <c r="N1921" s="154"/>
      <c r="O1921" s="154"/>
      <c r="P1921" s="154"/>
      <c r="Q1921" s="154"/>
      <c r="R1921" s="154"/>
      <c r="S1921" s="154"/>
      <c r="T1921" s="154"/>
      <c r="U1921" s="154"/>
      <c r="V1921" s="154"/>
      <c r="W1921" s="154"/>
      <c r="X1921" s="154"/>
      <c r="Y1921" s="154"/>
      <c r="Z1921" s="154"/>
      <c r="AA1921" s="154"/>
      <c r="AB1921" s="154"/>
      <c r="AC1921" s="154"/>
      <c r="AD1921" s="154"/>
      <c r="AE1921" s="154"/>
      <c r="AF1921" s="154"/>
      <c r="AG1921" s="154"/>
      <c r="AH1921" s="154"/>
      <c r="AI1921" s="154"/>
      <c r="AJ1921" s="154"/>
      <c r="AK1921" s="154"/>
      <c r="AL1921" s="154"/>
      <c r="AM1921" s="154"/>
      <c r="AN1921" s="154"/>
      <c r="AO1921" s="154"/>
      <c r="AP1921" s="154"/>
      <c r="AQ1921" s="154"/>
      <c r="AR1921" s="154"/>
      <c r="AS1921" s="154"/>
      <c r="AT1921" s="154"/>
      <c r="AU1921" s="154"/>
      <c r="AV1921" s="154"/>
      <c r="AW1921" s="154"/>
      <c r="AX1921" s="154"/>
      <c r="AY1921" s="154"/>
      <c r="AZ1921" s="154"/>
      <c r="BA1921" s="154"/>
      <c r="BB1921" s="154"/>
      <c r="BC1921" s="154"/>
      <c r="BD1921" s="154"/>
      <c r="BE1921" s="154"/>
      <c r="BF1921" s="154"/>
      <c r="BG1921" s="154"/>
      <c r="BH1921" s="154"/>
      <c r="BI1921" s="154"/>
      <c r="BJ1921" s="154"/>
      <c r="BK1921" s="154"/>
      <c r="BL1921" s="154"/>
      <c r="BM1921" s="154"/>
      <c r="BN1921" s="154"/>
      <c r="BO1921" s="154"/>
      <c r="BP1921" s="154"/>
      <c r="BQ1921" s="154"/>
      <c r="BR1921" s="154"/>
      <c r="BS1921" s="154"/>
      <c r="BT1921" s="154"/>
      <c r="BU1921" s="154"/>
      <c r="BV1921" s="154"/>
    </row>
    <row r="1922" spans="1:74" x14ac:dyDescent="0.25">
      <c r="A1922" s="154"/>
      <c r="B1922" s="154"/>
      <c r="C1922" s="154"/>
      <c r="D1922" s="154"/>
      <c r="E1922" s="154"/>
      <c r="F1922" s="154"/>
      <c r="G1922" s="154"/>
      <c r="H1922" s="154"/>
      <c r="I1922" s="154"/>
      <c r="J1922" s="154"/>
      <c r="K1922" s="154"/>
      <c r="L1922" s="154"/>
      <c r="M1922" s="154"/>
      <c r="N1922" s="154"/>
      <c r="O1922" s="154"/>
      <c r="P1922" s="154"/>
      <c r="Q1922" s="154"/>
      <c r="R1922" s="154"/>
      <c r="S1922" s="154"/>
      <c r="T1922" s="154"/>
      <c r="U1922" s="154"/>
      <c r="V1922" s="154"/>
      <c r="W1922" s="154"/>
      <c r="X1922" s="154"/>
      <c r="Y1922" s="154"/>
      <c r="Z1922" s="154"/>
      <c r="AA1922" s="154"/>
      <c r="AB1922" s="154"/>
      <c r="AC1922" s="154"/>
      <c r="AD1922" s="154"/>
      <c r="AE1922" s="154"/>
      <c r="AF1922" s="154"/>
      <c r="AG1922" s="154"/>
      <c r="AH1922" s="154"/>
      <c r="AI1922" s="154"/>
      <c r="AJ1922" s="154"/>
      <c r="AK1922" s="154"/>
      <c r="AL1922" s="154"/>
      <c r="AM1922" s="154"/>
      <c r="AN1922" s="154"/>
      <c r="AO1922" s="154"/>
      <c r="AP1922" s="154"/>
      <c r="AQ1922" s="154"/>
      <c r="AR1922" s="154"/>
      <c r="AS1922" s="154"/>
      <c r="AT1922" s="154"/>
      <c r="AU1922" s="154"/>
      <c r="AV1922" s="154"/>
      <c r="AW1922" s="154"/>
      <c r="AX1922" s="154"/>
      <c r="AY1922" s="154"/>
      <c r="AZ1922" s="154"/>
      <c r="BA1922" s="154"/>
      <c r="BB1922" s="154"/>
      <c r="BC1922" s="154"/>
      <c r="BD1922" s="154"/>
      <c r="BE1922" s="154"/>
      <c r="BF1922" s="154"/>
      <c r="BG1922" s="154"/>
      <c r="BH1922" s="154"/>
      <c r="BI1922" s="154"/>
      <c r="BJ1922" s="154"/>
      <c r="BK1922" s="154"/>
      <c r="BL1922" s="154"/>
      <c r="BM1922" s="154"/>
      <c r="BN1922" s="154"/>
      <c r="BO1922" s="154"/>
      <c r="BP1922" s="154"/>
      <c r="BQ1922" s="154"/>
      <c r="BR1922" s="154"/>
      <c r="BS1922" s="154"/>
      <c r="BT1922" s="154"/>
      <c r="BU1922" s="154"/>
      <c r="BV1922" s="154"/>
    </row>
    <row r="1923" spans="1:74" x14ac:dyDescent="0.25">
      <c r="A1923" s="154"/>
      <c r="B1923" s="154"/>
      <c r="C1923" s="154"/>
      <c r="D1923" s="154"/>
      <c r="E1923" s="154"/>
      <c r="F1923" s="154"/>
      <c r="G1923" s="154"/>
      <c r="H1923" s="154"/>
      <c r="I1923" s="154"/>
      <c r="J1923" s="154"/>
      <c r="K1923" s="154"/>
      <c r="L1923" s="154"/>
      <c r="M1923" s="154"/>
      <c r="N1923" s="154"/>
      <c r="O1923" s="154"/>
      <c r="P1923" s="154"/>
      <c r="Q1923" s="154"/>
      <c r="R1923" s="154"/>
      <c r="S1923" s="154"/>
      <c r="T1923" s="154"/>
      <c r="U1923" s="154"/>
      <c r="V1923" s="154"/>
      <c r="W1923" s="154"/>
      <c r="X1923" s="154"/>
      <c r="Y1923" s="154"/>
      <c r="Z1923" s="154"/>
      <c r="AA1923" s="154"/>
      <c r="AB1923" s="154"/>
      <c r="AC1923" s="154"/>
      <c r="AD1923" s="154"/>
      <c r="AE1923" s="154"/>
      <c r="AF1923" s="154"/>
      <c r="AG1923" s="154"/>
      <c r="AH1923" s="154"/>
      <c r="AI1923" s="154"/>
      <c r="AJ1923" s="154"/>
      <c r="AK1923" s="154"/>
      <c r="AL1923" s="154"/>
      <c r="AM1923" s="154"/>
      <c r="AN1923" s="154"/>
      <c r="AO1923" s="154"/>
      <c r="AP1923" s="154"/>
      <c r="AQ1923" s="154"/>
      <c r="AR1923" s="154"/>
      <c r="AS1923" s="154"/>
      <c r="AT1923" s="154"/>
      <c r="AU1923" s="154"/>
      <c r="AV1923" s="154"/>
      <c r="AW1923" s="154"/>
      <c r="AX1923" s="154"/>
      <c r="AY1923" s="154"/>
      <c r="AZ1923" s="154"/>
      <c r="BA1923" s="154"/>
      <c r="BB1923" s="154"/>
      <c r="BC1923" s="154"/>
      <c r="BD1923" s="154"/>
      <c r="BE1923" s="154"/>
      <c r="BF1923" s="154"/>
      <c r="BG1923" s="154"/>
      <c r="BH1923" s="154"/>
      <c r="BI1923" s="154"/>
      <c r="BJ1923" s="154"/>
      <c r="BK1923" s="154"/>
      <c r="BL1923" s="154"/>
      <c r="BM1923" s="154"/>
      <c r="BN1923" s="154"/>
      <c r="BO1923" s="154"/>
      <c r="BP1923" s="154"/>
      <c r="BQ1923" s="154"/>
      <c r="BR1923" s="154"/>
      <c r="BS1923" s="154"/>
      <c r="BT1923" s="154"/>
      <c r="BU1923" s="154"/>
      <c r="BV1923" s="154"/>
    </row>
    <row r="1924" spans="1:74" x14ac:dyDescent="0.25">
      <c r="A1924" s="154"/>
      <c r="B1924" s="154"/>
      <c r="C1924" s="154"/>
      <c r="D1924" s="154"/>
      <c r="E1924" s="154"/>
      <c r="F1924" s="154"/>
      <c r="G1924" s="154"/>
      <c r="H1924" s="154"/>
      <c r="I1924" s="154"/>
      <c r="J1924" s="154"/>
      <c r="K1924" s="154"/>
      <c r="L1924" s="154"/>
      <c r="M1924" s="154"/>
      <c r="N1924" s="154"/>
      <c r="O1924" s="154"/>
      <c r="P1924" s="154"/>
      <c r="Q1924" s="154"/>
      <c r="R1924" s="154"/>
      <c r="S1924" s="154"/>
      <c r="T1924" s="154"/>
      <c r="U1924" s="154"/>
      <c r="V1924" s="154"/>
      <c r="W1924" s="154"/>
      <c r="X1924" s="154"/>
      <c r="Y1924" s="154"/>
      <c r="Z1924" s="154"/>
      <c r="AA1924" s="154"/>
      <c r="AB1924" s="154"/>
      <c r="AC1924" s="154"/>
      <c r="AD1924" s="154"/>
      <c r="AE1924" s="154"/>
      <c r="AF1924" s="154"/>
      <c r="AG1924" s="154"/>
      <c r="AH1924" s="154"/>
      <c r="AI1924" s="154"/>
      <c r="AJ1924" s="154"/>
      <c r="AK1924" s="154"/>
      <c r="AL1924" s="154"/>
      <c r="AM1924" s="154"/>
      <c r="AN1924" s="154"/>
      <c r="AO1924" s="154"/>
      <c r="AP1924" s="154"/>
      <c r="AQ1924" s="154"/>
      <c r="AR1924" s="154"/>
      <c r="AS1924" s="154"/>
      <c r="AT1924" s="154"/>
      <c r="AU1924" s="154"/>
      <c r="AV1924" s="154"/>
      <c r="AW1924" s="154"/>
      <c r="AX1924" s="154"/>
      <c r="AY1924" s="154"/>
      <c r="AZ1924" s="154"/>
      <c r="BA1924" s="154"/>
      <c r="BB1924" s="154"/>
      <c r="BC1924" s="154"/>
      <c r="BD1924" s="154"/>
      <c r="BE1924" s="154"/>
      <c r="BF1924" s="154"/>
      <c r="BG1924" s="154"/>
      <c r="BH1924" s="154"/>
      <c r="BI1924" s="154"/>
      <c r="BJ1924" s="154"/>
      <c r="BK1924" s="154"/>
      <c r="BL1924" s="154"/>
      <c r="BM1924" s="154"/>
      <c r="BN1924" s="154"/>
      <c r="BO1924" s="154"/>
      <c r="BP1924" s="154"/>
      <c r="BQ1924" s="154"/>
      <c r="BR1924" s="154"/>
      <c r="BS1924" s="154"/>
      <c r="BT1924" s="154"/>
      <c r="BU1924" s="154"/>
      <c r="BV1924" s="154"/>
    </row>
    <row r="1925" spans="1:74" x14ac:dyDescent="0.25">
      <c r="A1925" s="154"/>
      <c r="B1925" s="154"/>
      <c r="C1925" s="154"/>
      <c r="D1925" s="154"/>
      <c r="E1925" s="154"/>
      <c r="F1925" s="154"/>
      <c r="G1925" s="154"/>
      <c r="H1925" s="154"/>
      <c r="I1925" s="154"/>
      <c r="J1925" s="154"/>
      <c r="K1925" s="154"/>
      <c r="L1925" s="154"/>
      <c r="M1925" s="154"/>
      <c r="N1925" s="154"/>
      <c r="O1925" s="154"/>
      <c r="P1925" s="154"/>
      <c r="Q1925" s="154"/>
      <c r="R1925" s="154"/>
      <c r="S1925" s="154"/>
      <c r="T1925" s="154"/>
      <c r="U1925" s="154"/>
      <c r="V1925" s="154"/>
      <c r="W1925" s="154"/>
      <c r="X1925" s="154"/>
      <c r="Y1925" s="154"/>
      <c r="Z1925" s="154"/>
      <c r="AA1925" s="154"/>
      <c r="AB1925" s="154"/>
      <c r="AC1925" s="154"/>
      <c r="AD1925" s="154"/>
      <c r="AE1925" s="154"/>
      <c r="AF1925" s="154"/>
      <c r="AG1925" s="154"/>
      <c r="AH1925" s="154"/>
      <c r="AI1925" s="154"/>
      <c r="AJ1925" s="154"/>
      <c r="AK1925" s="154"/>
      <c r="AL1925" s="154"/>
      <c r="AM1925" s="154"/>
      <c r="AN1925" s="154"/>
      <c r="AO1925" s="154"/>
      <c r="AP1925" s="154"/>
      <c r="AQ1925" s="154"/>
      <c r="AR1925" s="154"/>
      <c r="AS1925" s="154"/>
      <c r="AT1925" s="154"/>
      <c r="AU1925" s="154"/>
      <c r="AV1925" s="154"/>
      <c r="AW1925" s="154"/>
      <c r="AX1925" s="154"/>
      <c r="AY1925" s="154"/>
      <c r="AZ1925" s="154"/>
      <c r="BA1925" s="154"/>
      <c r="BB1925" s="154"/>
      <c r="BC1925" s="154"/>
      <c r="BD1925" s="154"/>
      <c r="BE1925" s="154"/>
      <c r="BF1925" s="154"/>
      <c r="BG1925" s="154"/>
      <c r="BH1925" s="154"/>
      <c r="BI1925" s="154"/>
      <c r="BJ1925" s="154"/>
      <c r="BK1925" s="154"/>
      <c r="BL1925" s="154"/>
      <c r="BM1925" s="154"/>
      <c r="BN1925" s="154"/>
      <c r="BO1925" s="154"/>
      <c r="BP1925" s="154"/>
      <c r="BQ1925" s="154"/>
      <c r="BR1925" s="154"/>
      <c r="BS1925" s="154"/>
      <c r="BT1925" s="154"/>
      <c r="BU1925" s="154"/>
      <c r="BV1925" s="154"/>
    </row>
    <row r="1926" spans="1:74" x14ac:dyDescent="0.25">
      <c r="A1926" s="154"/>
      <c r="B1926" s="154"/>
      <c r="C1926" s="154"/>
      <c r="D1926" s="154"/>
      <c r="E1926" s="154"/>
      <c r="F1926" s="154"/>
      <c r="G1926" s="154"/>
      <c r="H1926" s="154"/>
      <c r="I1926" s="154"/>
      <c r="J1926" s="154"/>
      <c r="K1926" s="154"/>
      <c r="L1926" s="154"/>
      <c r="M1926" s="154"/>
      <c r="N1926" s="154"/>
      <c r="O1926" s="154"/>
      <c r="P1926" s="154"/>
      <c r="Q1926" s="154"/>
      <c r="R1926" s="154"/>
      <c r="S1926" s="154"/>
      <c r="T1926" s="154"/>
      <c r="U1926" s="154"/>
      <c r="V1926" s="154"/>
      <c r="W1926" s="154"/>
      <c r="X1926" s="154"/>
      <c r="Y1926" s="154"/>
      <c r="Z1926" s="154"/>
      <c r="AA1926" s="154"/>
      <c r="AB1926" s="154"/>
      <c r="AC1926" s="154"/>
      <c r="AD1926" s="154"/>
      <c r="AE1926" s="154"/>
      <c r="AF1926" s="154"/>
      <c r="AG1926" s="154"/>
      <c r="AH1926" s="154"/>
      <c r="AI1926" s="154"/>
      <c r="AJ1926" s="154"/>
      <c r="AK1926" s="154"/>
      <c r="AL1926" s="154"/>
      <c r="AM1926" s="154"/>
      <c r="AN1926" s="154"/>
      <c r="AO1926" s="154"/>
      <c r="AP1926" s="154"/>
      <c r="AQ1926" s="154"/>
      <c r="AR1926" s="154"/>
      <c r="AS1926" s="154"/>
      <c r="AT1926" s="154"/>
      <c r="AU1926" s="154"/>
      <c r="AV1926" s="154"/>
      <c r="AW1926" s="154"/>
      <c r="AX1926" s="154"/>
      <c r="AY1926" s="154"/>
      <c r="AZ1926" s="154"/>
      <c r="BA1926" s="154"/>
      <c r="BB1926" s="154"/>
      <c r="BC1926" s="154"/>
      <c r="BD1926" s="154"/>
      <c r="BE1926" s="154"/>
      <c r="BF1926" s="154"/>
      <c r="BG1926" s="154"/>
      <c r="BH1926" s="154"/>
      <c r="BI1926" s="154"/>
      <c r="BJ1926" s="154"/>
      <c r="BK1926" s="154"/>
      <c r="BL1926" s="154"/>
      <c r="BM1926" s="154"/>
      <c r="BN1926" s="154"/>
      <c r="BO1926" s="154"/>
      <c r="BP1926" s="154"/>
      <c r="BQ1926" s="154"/>
      <c r="BR1926" s="154"/>
      <c r="BS1926" s="154"/>
      <c r="BT1926" s="154"/>
      <c r="BU1926" s="154"/>
      <c r="BV1926" s="154"/>
    </row>
    <row r="1927" spans="1:74" x14ac:dyDescent="0.25">
      <c r="A1927" s="154"/>
      <c r="B1927" s="154"/>
      <c r="C1927" s="154"/>
      <c r="D1927" s="154"/>
      <c r="E1927" s="154"/>
      <c r="F1927" s="154"/>
      <c r="G1927" s="154"/>
      <c r="H1927" s="154"/>
      <c r="I1927" s="154"/>
      <c r="J1927" s="154"/>
      <c r="K1927" s="154"/>
      <c r="L1927" s="154"/>
      <c r="M1927" s="154"/>
      <c r="N1927" s="154"/>
      <c r="O1927" s="154"/>
      <c r="P1927" s="154"/>
      <c r="Q1927" s="154"/>
      <c r="R1927" s="154"/>
      <c r="S1927" s="154"/>
      <c r="T1927" s="154"/>
      <c r="U1927" s="154"/>
      <c r="V1927" s="154"/>
      <c r="W1927" s="154"/>
      <c r="X1927" s="154"/>
      <c r="Y1927" s="154"/>
      <c r="Z1927" s="154"/>
      <c r="AA1927" s="154"/>
      <c r="AB1927" s="154"/>
      <c r="AC1927" s="154"/>
      <c r="AD1927" s="154"/>
      <c r="AE1927" s="154"/>
      <c r="AF1927" s="154"/>
      <c r="AG1927" s="154"/>
      <c r="AH1927" s="154"/>
      <c r="AI1927" s="154"/>
      <c r="AJ1927" s="154"/>
      <c r="AK1927" s="154"/>
      <c r="AL1927" s="154"/>
      <c r="AM1927" s="154"/>
      <c r="AN1927" s="154"/>
      <c r="AO1927" s="154"/>
      <c r="AP1927" s="154"/>
      <c r="AQ1927" s="154"/>
      <c r="AR1927" s="154"/>
      <c r="AS1927" s="154"/>
      <c r="AT1927" s="154"/>
      <c r="AU1927" s="154"/>
      <c r="AV1927" s="154"/>
      <c r="AW1927" s="154"/>
      <c r="AX1927" s="154"/>
      <c r="AY1927" s="154"/>
      <c r="AZ1927" s="154"/>
      <c r="BA1927" s="154"/>
      <c r="BB1927" s="154"/>
      <c r="BC1927" s="154"/>
      <c r="BD1927" s="154"/>
      <c r="BE1927" s="154"/>
      <c r="BF1927" s="154"/>
      <c r="BG1927" s="154"/>
      <c r="BH1927" s="154"/>
      <c r="BI1927" s="154"/>
      <c r="BJ1927" s="154"/>
      <c r="BK1927" s="154"/>
      <c r="BL1927" s="154"/>
      <c r="BM1927" s="154"/>
      <c r="BN1927" s="154"/>
      <c r="BO1927" s="154"/>
      <c r="BP1927" s="154"/>
      <c r="BQ1927" s="154"/>
      <c r="BR1927" s="154"/>
      <c r="BS1927" s="154"/>
      <c r="BT1927" s="154"/>
      <c r="BU1927" s="154"/>
      <c r="BV1927" s="154"/>
    </row>
    <row r="1928" spans="1:74" x14ac:dyDescent="0.25">
      <c r="A1928" s="154"/>
      <c r="B1928" s="154"/>
      <c r="C1928" s="154"/>
      <c r="D1928" s="154"/>
      <c r="E1928" s="154"/>
      <c r="F1928" s="154"/>
      <c r="G1928" s="154"/>
      <c r="H1928" s="154"/>
      <c r="I1928" s="154"/>
      <c r="J1928" s="154"/>
      <c r="K1928" s="154"/>
      <c r="L1928" s="154"/>
      <c r="M1928" s="154"/>
      <c r="N1928" s="154"/>
      <c r="O1928" s="154"/>
      <c r="P1928" s="154"/>
      <c r="Q1928" s="154"/>
      <c r="R1928" s="154"/>
      <c r="S1928" s="154"/>
      <c r="T1928" s="154"/>
      <c r="U1928" s="154"/>
      <c r="V1928" s="154"/>
      <c r="W1928" s="154"/>
      <c r="X1928" s="154"/>
      <c r="Y1928" s="154"/>
      <c r="Z1928" s="154"/>
      <c r="AA1928" s="154"/>
      <c r="AB1928" s="154"/>
      <c r="AC1928" s="154"/>
      <c r="AD1928" s="154"/>
      <c r="AE1928" s="154"/>
      <c r="AF1928" s="154"/>
      <c r="AG1928" s="154"/>
      <c r="AH1928" s="154"/>
      <c r="AI1928" s="154"/>
      <c r="AJ1928" s="154"/>
      <c r="AK1928" s="154"/>
      <c r="AL1928" s="154"/>
      <c r="AM1928" s="154"/>
      <c r="AN1928" s="154"/>
      <c r="AO1928" s="154"/>
      <c r="AP1928" s="154"/>
      <c r="AQ1928" s="154"/>
      <c r="AR1928" s="154"/>
      <c r="AS1928" s="154"/>
      <c r="AT1928" s="154"/>
      <c r="AU1928" s="154"/>
      <c r="AV1928" s="154"/>
      <c r="AW1928" s="154"/>
      <c r="AX1928" s="154"/>
      <c r="AY1928" s="154"/>
      <c r="AZ1928" s="154"/>
      <c r="BA1928" s="154"/>
      <c r="BB1928" s="154"/>
      <c r="BC1928" s="154"/>
      <c r="BD1928" s="154"/>
      <c r="BE1928" s="154"/>
      <c r="BF1928" s="154"/>
      <c r="BG1928" s="154"/>
      <c r="BH1928" s="154"/>
      <c r="BI1928" s="154"/>
      <c r="BJ1928" s="154"/>
      <c r="BK1928" s="154"/>
      <c r="BL1928" s="154"/>
      <c r="BM1928" s="154"/>
      <c r="BN1928" s="154"/>
      <c r="BO1928" s="154"/>
      <c r="BP1928" s="154"/>
      <c r="BQ1928" s="154"/>
      <c r="BR1928" s="154"/>
      <c r="BS1928" s="154"/>
      <c r="BT1928" s="154"/>
      <c r="BU1928" s="154"/>
      <c r="BV1928" s="154"/>
    </row>
    <row r="1929" spans="1:74" x14ac:dyDescent="0.25">
      <c r="A1929" s="154"/>
      <c r="B1929" s="154"/>
      <c r="C1929" s="154"/>
      <c r="D1929" s="154"/>
      <c r="E1929" s="154"/>
      <c r="F1929" s="154"/>
      <c r="G1929" s="154"/>
      <c r="H1929" s="154"/>
      <c r="I1929" s="154"/>
      <c r="J1929" s="154"/>
      <c r="K1929" s="154"/>
      <c r="L1929" s="154"/>
      <c r="M1929" s="154"/>
      <c r="N1929" s="154"/>
      <c r="O1929" s="154"/>
      <c r="P1929" s="154"/>
      <c r="Q1929" s="154"/>
      <c r="R1929" s="154"/>
      <c r="S1929" s="154"/>
      <c r="T1929" s="154"/>
      <c r="U1929" s="154"/>
      <c r="V1929" s="154"/>
      <c r="W1929" s="154"/>
      <c r="X1929" s="154"/>
      <c r="Y1929" s="154"/>
      <c r="Z1929" s="154"/>
      <c r="AA1929" s="154"/>
      <c r="AB1929" s="154"/>
      <c r="AC1929" s="154"/>
      <c r="AD1929" s="154"/>
      <c r="AE1929" s="154"/>
      <c r="AF1929" s="154"/>
      <c r="AG1929" s="154"/>
      <c r="AH1929" s="154"/>
      <c r="AI1929" s="154"/>
      <c r="AJ1929" s="154"/>
      <c r="AK1929" s="154"/>
      <c r="AL1929" s="154"/>
      <c r="AM1929" s="154"/>
      <c r="AN1929" s="154"/>
      <c r="AO1929" s="154"/>
      <c r="AP1929" s="154"/>
      <c r="AQ1929" s="154"/>
      <c r="AR1929" s="154"/>
      <c r="AS1929" s="154"/>
      <c r="AT1929" s="154"/>
      <c r="AU1929" s="154"/>
      <c r="AV1929" s="154"/>
      <c r="AW1929" s="154"/>
      <c r="AX1929" s="154"/>
      <c r="AY1929" s="154"/>
      <c r="AZ1929" s="154"/>
      <c r="BA1929" s="154"/>
      <c r="BB1929" s="154"/>
      <c r="BC1929" s="154"/>
      <c r="BD1929" s="154"/>
      <c r="BE1929" s="154"/>
      <c r="BF1929" s="154"/>
      <c r="BG1929" s="154"/>
      <c r="BH1929" s="154"/>
      <c r="BI1929" s="154"/>
      <c r="BJ1929" s="154"/>
      <c r="BK1929" s="154"/>
      <c r="BL1929" s="154"/>
      <c r="BM1929" s="154"/>
      <c r="BN1929" s="154"/>
      <c r="BO1929" s="154"/>
      <c r="BP1929" s="154"/>
      <c r="BQ1929" s="154"/>
      <c r="BR1929" s="154"/>
      <c r="BS1929" s="154"/>
      <c r="BT1929" s="154"/>
      <c r="BU1929" s="154"/>
      <c r="BV1929" s="154"/>
    </row>
    <row r="1930" spans="1:74" x14ac:dyDescent="0.25">
      <c r="A1930" s="154"/>
      <c r="B1930" s="154"/>
      <c r="C1930" s="154"/>
      <c r="D1930" s="154"/>
      <c r="E1930" s="154"/>
      <c r="F1930" s="154"/>
      <c r="G1930" s="154"/>
      <c r="H1930" s="154"/>
      <c r="I1930" s="154"/>
      <c r="J1930" s="154"/>
      <c r="K1930" s="154"/>
      <c r="L1930" s="154"/>
      <c r="M1930" s="154"/>
      <c r="N1930" s="154"/>
      <c r="O1930" s="154"/>
      <c r="P1930" s="154"/>
      <c r="Q1930" s="154"/>
      <c r="R1930" s="154"/>
      <c r="S1930" s="154"/>
      <c r="T1930" s="154"/>
      <c r="U1930" s="154"/>
      <c r="V1930" s="154"/>
      <c r="W1930" s="154"/>
      <c r="X1930" s="154"/>
      <c r="Y1930" s="154"/>
      <c r="Z1930" s="154"/>
      <c r="AA1930" s="154"/>
      <c r="AB1930" s="154"/>
      <c r="AC1930" s="154"/>
      <c r="AD1930" s="154"/>
      <c r="AE1930" s="154"/>
      <c r="AF1930" s="154"/>
      <c r="AG1930" s="154"/>
      <c r="AH1930" s="154"/>
      <c r="AI1930" s="154"/>
      <c r="AJ1930" s="154"/>
      <c r="AK1930" s="154"/>
      <c r="AL1930" s="154"/>
      <c r="AM1930" s="154"/>
      <c r="AN1930" s="154"/>
      <c r="AO1930" s="154"/>
      <c r="AP1930" s="154"/>
      <c r="AQ1930" s="154"/>
      <c r="AR1930" s="154"/>
      <c r="AS1930" s="154"/>
      <c r="AT1930" s="154"/>
      <c r="AU1930" s="154"/>
      <c r="AV1930" s="154"/>
      <c r="AW1930" s="154"/>
      <c r="AX1930" s="154"/>
      <c r="AY1930" s="154"/>
      <c r="AZ1930" s="154"/>
      <c r="BA1930" s="154"/>
      <c r="BB1930" s="154"/>
      <c r="BC1930" s="154"/>
      <c r="BD1930" s="154"/>
      <c r="BE1930" s="154"/>
      <c r="BF1930" s="154"/>
      <c r="BG1930" s="154"/>
      <c r="BH1930" s="154"/>
      <c r="BI1930" s="154"/>
      <c r="BJ1930" s="154"/>
      <c r="BK1930" s="154"/>
      <c r="BL1930" s="154"/>
      <c r="BM1930" s="154"/>
      <c r="BN1930" s="154"/>
      <c r="BO1930" s="154"/>
      <c r="BP1930" s="154"/>
      <c r="BQ1930" s="154"/>
      <c r="BR1930" s="154"/>
      <c r="BS1930" s="154"/>
      <c r="BT1930" s="154"/>
      <c r="BU1930" s="154"/>
      <c r="BV1930" s="154"/>
    </row>
    <row r="1931" spans="1:74" x14ac:dyDescent="0.25">
      <c r="A1931" s="154"/>
      <c r="B1931" s="154"/>
      <c r="C1931" s="154"/>
      <c r="D1931" s="154"/>
      <c r="E1931" s="154"/>
      <c r="F1931" s="154"/>
      <c r="G1931" s="154"/>
      <c r="H1931" s="154"/>
      <c r="I1931" s="154"/>
      <c r="J1931" s="154"/>
      <c r="K1931" s="154"/>
      <c r="L1931" s="154"/>
      <c r="M1931" s="154"/>
      <c r="N1931" s="154"/>
      <c r="O1931" s="154"/>
      <c r="P1931" s="154"/>
      <c r="Q1931" s="154"/>
      <c r="R1931" s="154"/>
      <c r="S1931" s="154"/>
      <c r="T1931" s="154"/>
      <c r="U1931" s="154"/>
      <c r="V1931" s="154"/>
      <c r="W1931" s="154"/>
      <c r="X1931" s="154"/>
      <c r="Y1931" s="154"/>
      <c r="Z1931" s="154"/>
      <c r="AA1931" s="154"/>
      <c r="AB1931" s="154"/>
      <c r="AC1931" s="154"/>
      <c r="AD1931" s="154"/>
      <c r="AE1931" s="154"/>
      <c r="AF1931" s="154"/>
      <c r="AG1931" s="154"/>
      <c r="AH1931" s="154"/>
      <c r="AI1931" s="154"/>
      <c r="AJ1931" s="154"/>
      <c r="AK1931" s="154"/>
      <c r="AL1931" s="154"/>
      <c r="AM1931" s="154"/>
      <c r="AN1931" s="154"/>
      <c r="AO1931" s="154"/>
      <c r="AP1931" s="154"/>
      <c r="AQ1931" s="154"/>
      <c r="AR1931" s="154"/>
      <c r="AS1931" s="154"/>
      <c r="AT1931" s="154"/>
      <c r="AU1931" s="154"/>
      <c r="AV1931" s="154"/>
      <c r="AW1931" s="154"/>
      <c r="AX1931" s="154"/>
      <c r="AY1931" s="154"/>
      <c r="AZ1931" s="154"/>
      <c r="BA1931" s="154"/>
      <c r="BB1931" s="154"/>
      <c r="BC1931" s="154"/>
      <c r="BD1931" s="154"/>
      <c r="BE1931" s="154"/>
      <c r="BF1931" s="154"/>
      <c r="BG1931" s="154"/>
      <c r="BH1931" s="154"/>
      <c r="BI1931" s="154"/>
      <c r="BJ1931" s="154"/>
      <c r="BK1931" s="154"/>
      <c r="BL1931" s="154"/>
      <c r="BM1931" s="154"/>
      <c r="BN1931" s="154"/>
      <c r="BO1931" s="154"/>
      <c r="BP1931" s="154"/>
      <c r="BQ1931" s="154"/>
      <c r="BR1931" s="154"/>
      <c r="BS1931" s="154"/>
      <c r="BT1931" s="154"/>
      <c r="BU1931" s="154"/>
      <c r="BV1931" s="154"/>
    </row>
    <row r="1932" spans="1:74" x14ac:dyDescent="0.25">
      <c r="A1932" s="154"/>
      <c r="B1932" s="154"/>
      <c r="C1932" s="154"/>
      <c r="D1932" s="154"/>
      <c r="E1932" s="154"/>
      <c r="F1932" s="154"/>
      <c r="G1932" s="154"/>
      <c r="H1932" s="154"/>
      <c r="I1932" s="154"/>
      <c r="J1932" s="154"/>
      <c r="K1932" s="154"/>
      <c r="L1932" s="154"/>
      <c r="M1932" s="154"/>
      <c r="N1932" s="154"/>
      <c r="O1932" s="154"/>
      <c r="P1932" s="154"/>
      <c r="Q1932" s="154"/>
      <c r="R1932" s="154"/>
      <c r="S1932" s="154"/>
      <c r="T1932" s="154"/>
      <c r="U1932" s="154"/>
      <c r="V1932" s="154"/>
      <c r="W1932" s="154"/>
      <c r="X1932" s="154"/>
      <c r="Y1932" s="154"/>
      <c r="Z1932" s="154"/>
      <c r="AA1932" s="154"/>
      <c r="AB1932" s="154"/>
      <c r="AC1932" s="154"/>
      <c r="AD1932" s="154"/>
      <c r="AE1932" s="154"/>
      <c r="AF1932" s="154"/>
      <c r="AG1932" s="154"/>
      <c r="AH1932" s="154"/>
      <c r="AI1932" s="154"/>
      <c r="AJ1932" s="154"/>
      <c r="AK1932" s="154"/>
      <c r="AL1932" s="154"/>
      <c r="AM1932" s="154"/>
      <c r="AN1932" s="154"/>
      <c r="AO1932" s="154"/>
      <c r="AP1932" s="154"/>
      <c r="AQ1932" s="154"/>
      <c r="AR1932" s="154"/>
      <c r="AS1932" s="154"/>
      <c r="AT1932" s="154"/>
      <c r="AU1932" s="154"/>
      <c r="AV1932" s="154"/>
      <c r="AW1932" s="154"/>
      <c r="AX1932" s="154"/>
      <c r="AY1932" s="154"/>
      <c r="AZ1932" s="154"/>
      <c r="BA1932" s="154"/>
      <c r="BB1932" s="154"/>
      <c r="BC1932" s="154"/>
      <c r="BD1932" s="154"/>
      <c r="BE1932" s="154"/>
      <c r="BF1932" s="154"/>
      <c r="BG1932" s="154"/>
      <c r="BH1932" s="154"/>
      <c r="BI1932" s="154"/>
      <c r="BJ1932" s="154"/>
      <c r="BK1932" s="154"/>
      <c r="BL1932" s="154"/>
      <c r="BM1932" s="154"/>
      <c r="BN1932" s="154"/>
      <c r="BO1932" s="154"/>
      <c r="BP1932" s="154"/>
      <c r="BQ1932" s="154"/>
      <c r="BR1932" s="154"/>
      <c r="BS1932" s="154"/>
      <c r="BT1932" s="154"/>
      <c r="BU1932" s="154"/>
      <c r="BV1932" s="154"/>
    </row>
    <row r="1933" spans="1:74" x14ac:dyDescent="0.25">
      <c r="A1933" s="154"/>
      <c r="B1933" s="154"/>
      <c r="C1933" s="154"/>
      <c r="D1933" s="154"/>
      <c r="E1933" s="154"/>
      <c r="F1933" s="154"/>
      <c r="G1933" s="154"/>
      <c r="H1933" s="154"/>
      <c r="I1933" s="154"/>
      <c r="J1933" s="154"/>
      <c r="K1933" s="154"/>
      <c r="L1933" s="154"/>
      <c r="M1933" s="154"/>
      <c r="N1933" s="154"/>
      <c r="O1933" s="154"/>
      <c r="P1933" s="154"/>
      <c r="Q1933" s="154"/>
      <c r="R1933" s="154"/>
      <c r="S1933" s="154"/>
      <c r="T1933" s="154"/>
      <c r="U1933" s="154"/>
      <c r="V1933" s="154"/>
      <c r="W1933" s="154"/>
      <c r="X1933" s="154"/>
      <c r="Y1933" s="154"/>
      <c r="Z1933" s="154"/>
      <c r="AA1933" s="154"/>
      <c r="AB1933" s="154"/>
      <c r="AC1933" s="154"/>
      <c r="AD1933" s="154"/>
      <c r="AE1933" s="154"/>
      <c r="AF1933" s="154"/>
      <c r="AG1933" s="154"/>
      <c r="AH1933" s="154"/>
      <c r="AI1933" s="154"/>
      <c r="AJ1933" s="154"/>
      <c r="AK1933" s="154"/>
      <c r="AL1933" s="154"/>
      <c r="AM1933" s="154"/>
      <c r="AN1933" s="154"/>
      <c r="AO1933" s="154"/>
      <c r="AP1933" s="154"/>
      <c r="AQ1933" s="154"/>
      <c r="AR1933" s="154"/>
      <c r="AS1933" s="154"/>
      <c r="AT1933" s="154"/>
      <c r="AU1933" s="154"/>
      <c r="AV1933" s="154"/>
      <c r="AW1933" s="154"/>
      <c r="AX1933" s="154"/>
      <c r="AY1933" s="154"/>
      <c r="AZ1933" s="154"/>
      <c r="BA1933" s="154"/>
      <c r="BB1933" s="154"/>
      <c r="BC1933" s="154"/>
      <c r="BD1933" s="154"/>
      <c r="BE1933" s="154"/>
      <c r="BF1933" s="154"/>
      <c r="BG1933" s="154"/>
      <c r="BH1933" s="154"/>
      <c r="BI1933" s="154"/>
      <c r="BJ1933" s="154"/>
      <c r="BK1933" s="154"/>
      <c r="BL1933" s="154"/>
      <c r="BM1933" s="154"/>
      <c r="BN1933" s="154"/>
      <c r="BO1933" s="154"/>
      <c r="BP1933" s="154"/>
      <c r="BQ1933" s="154"/>
      <c r="BR1933" s="154"/>
      <c r="BS1933" s="154"/>
      <c r="BT1933" s="154"/>
      <c r="BU1933" s="154"/>
      <c r="BV1933" s="154"/>
    </row>
    <row r="1934" spans="1:74" x14ac:dyDescent="0.25">
      <c r="A1934" s="154"/>
      <c r="B1934" s="154"/>
      <c r="C1934" s="154"/>
      <c r="D1934" s="154"/>
      <c r="E1934" s="154"/>
      <c r="F1934" s="154"/>
      <c r="G1934" s="154"/>
      <c r="H1934" s="154"/>
      <c r="I1934" s="154"/>
      <c r="J1934" s="154"/>
      <c r="K1934" s="154"/>
      <c r="L1934" s="154"/>
      <c r="M1934" s="154"/>
      <c r="N1934" s="154"/>
      <c r="O1934" s="154"/>
      <c r="P1934" s="154"/>
      <c r="Q1934" s="154"/>
      <c r="R1934" s="154"/>
      <c r="S1934" s="154"/>
      <c r="T1934" s="154"/>
      <c r="U1934" s="154"/>
      <c r="V1934" s="154"/>
      <c r="W1934" s="154"/>
      <c r="X1934" s="154"/>
      <c r="Y1934" s="154"/>
      <c r="Z1934" s="154"/>
      <c r="AA1934" s="154"/>
      <c r="AB1934" s="154"/>
      <c r="AC1934" s="154"/>
      <c r="AD1934" s="154"/>
      <c r="AE1934" s="154"/>
      <c r="AF1934" s="154"/>
      <c r="AG1934" s="154"/>
      <c r="AH1934" s="154"/>
      <c r="AI1934" s="154"/>
      <c r="AJ1934" s="154"/>
      <c r="AK1934" s="154"/>
      <c r="AL1934" s="154"/>
      <c r="AM1934" s="154"/>
      <c r="AN1934" s="154"/>
      <c r="AO1934" s="154"/>
      <c r="AP1934" s="154"/>
      <c r="AQ1934" s="154"/>
      <c r="AR1934" s="154"/>
      <c r="AS1934" s="154"/>
      <c r="AT1934" s="154"/>
      <c r="AU1934" s="154"/>
      <c r="AV1934" s="154"/>
      <c r="AW1934" s="154"/>
      <c r="AX1934" s="154"/>
      <c r="AY1934" s="154"/>
      <c r="AZ1934" s="154"/>
      <c r="BA1934" s="154"/>
      <c r="BB1934" s="154"/>
      <c r="BC1934" s="154"/>
      <c r="BD1934" s="154"/>
      <c r="BE1934" s="154"/>
      <c r="BF1934" s="154"/>
      <c r="BG1934" s="154"/>
      <c r="BH1934" s="154"/>
      <c r="BI1934" s="154"/>
      <c r="BJ1934" s="154"/>
      <c r="BK1934" s="154"/>
      <c r="BL1934" s="154"/>
      <c r="BM1934" s="154"/>
      <c r="BN1934" s="154"/>
      <c r="BO1934" s="154"/>
      <c r="BP1934" s="154"/>
      <c r="BQ1934" s="154"/>
      <c r="BR1934" s="154"/>
      <c r="BS1934" s="154"/>
      <c r="BT1934" s="154"/>
      <c r="BU1934" s="154"/>
      <c r="BV1934" s="154"/>
    </row>
    <row r="1935" spans="1:74" x14ac:dyDescent="0.25">
      <c r="A1935" s="154"/>
      <c r="B1935" s="154"/>
      <c r="C1935" s="154"/>
      <c r="D1935" s="154"/>
      <c r="E1935" s="154"/>
      <c r="F1935" s="154"/>
      <c r="G1935" s="154"/>
      <c r="H1935" s="154"/>
      <c r="I1935" s="154"/>
      <c r="J1935" s="154"/>
      <c r="K1935" s="154"/>
      <c r="L1935" s="154"/>
      <c r="M1935" s="154"/>
      <c r="N1935" s="154"/>
      <c r="O1935" s="154"/>
      <c r="P1935" s="154"/>
      <c r="Q1935" s="154"/>
      <c r="R1935" s="154"/>
      <c r="S1935" s="154"/>
      <c r="T1935" s="154"/>
      <c r="U1935" s="154"/>
      <c r="V1935" s="154"/>
      <c r="W1935" s="154"/>
      <c r="X1935" s="154"/>
      <c r="Y1935" s="154"/>
      <c r="Z1935" s="154"/>
      <c r="AA1935" s="154"/>
      <c r="AB1935" s="154"/>
      <c r="AC1935" s="154"/>
      <c r="AD1935" s="154"/>
      <c r="AE1935" s="154"/>
      <c r="AF1935" s="154"/>
      <c r="AG1935" s="154"/>
      <c r="AH1935" s="154"/>
      <c r="AI1935" s="154"/>
      <c r="AJ1935" s="154"/>
      <c r="AK1935" s="154"/>
      <c r="AL1935" s="154"/>
      <c r="AM1935" s="154"/>
      <c r="AN1935" s="154"/>
      <c r="AO1935" s="154"/>
      <c r="AP1935" s="154"/>
      <c r="AQ1935" s="154"/>
      <c r="AR1935" s="154"/>
      <c r="AS1935" s="154"/>
      <c r="AT1935" s="154"/>
      <c r="AU1935" s="154"/>
      <c r="AV1935" s="154"/>
      <c r="AW1935" s="154"/>
      <c r="AX1935" s="154"/>
      <c r="AY1935" s="154"/>
      <c r="AZ1935" s="154"/>
      <c r="BA1935" s="154"/>
      <c r="BB1935" s="154"/>
      <c r="BC1935" s="154"/>
      <c r="BD1935" s="154"/>
      <c r="BE1935" s="154"/>
      <c r="BF1935" s="154"/>
      <c r="BG1935" s="154"/>
      <c r="BH1935" s="154"/>
      <c r="BI1935" s="154"/>
      <c r="BJ1935" s="154"/>
      <c r="BK1935" s="154"/>
      <c r="BL1935" s="154"/>
      <c r="BM1935" s="154"/>
      <c r="BN1935" s="154"/>
      <c r="BO1935" s="154"/>
      <c r="BP1935" s="154"/>
      <c r="BQ1935" s="154"/>
      <c r="BR1935" s="154"/>
      <c r="BS1935" s="154"/>
      <c r="BT1935" s="154"/>
      <c r="BU1935" s="154"/>
      <c r="BV1935" s="154"/>
    </row>
    <row r="1936" spans="1:74" x14ac:dyDescent="0.25">
      <c r="A1936" s="154"/>
      <c r="B1936" s="154"/>
      <c r="C1936" s="154"/>
      <c r="D1936" s="154"/>
      <c r="E1936" s="154"/>
      <c r="F1936" s="154"/>
      <c r="G1936" s="154"/>
      <c r="H1936" s="154"/>
      <c r="I1936" s="154"/>
      <c r="J1936" s="154"/>
      <c r="K1936" s="154"/>
      <c r="L1936" s="154"/>
      <c r="M1936" s="154"/>
      <c r="N1936" s="154"/>
      <c r="O1936" s="154"/>
      <c r="P1936" s="154"/>
      <c r="Q1936" s="154"/>
      <c r="R1936" s="154"/>
      <c r="S1936" s="154"/>
      <c r="T1936" s="154"/>
      <c r="U1936" s="154"/>
      <c r="V1936" s="154"/>
      <c r="W1936" s="154"/>
      <c r="X1936" s="154"/>
      <c r="Y1936" s="154"/>
      <c r="Z1936" s="154"/>
      <c r="AA1936" s="154"/>
      <c r="AB1936" s="154"/>
      <c r="AC1936" s="154"/>
      <c r="AD1936" s="154"/>
      <c r="AE1936" s="154"/>
      <c r="AF1936" s="154"/>
      <c r="AG1936" s="154"/>
      <c r="AH1936" s="154"/>
      <c r="AI1936" s="154"/>
      <c r="AJ1936" s="154"/>
      <c r="AK1936" s="154"/>
      <c r="AL1936" s="154"/>
      <c r="AM1936" s="154"/>
      <c r="AN1936" s="154"/>
      <c r="AO1936" s="154"/>
      <c r="AP1936" s="154"/>
      <c r="AQ1936" s="154"/>
      <c r="AR1936" s="154"/>
      <c r="AS1936" s="154"/>
      <c r="AT1936" s="154"/>
      <c r="AU1936" s="154"/>
      <c r="AV1936" s="154"/>
      <c r="AW1936" s="154"/>
      <c r="AX1936" s="154"/>
      <c r="AY1936" s="154"/>
      <c r="AZ1936" s="154"/>
      <c r="BA1936" s="154"/>
      <c r="BB1936" s="154"/>
      <c r="BC1936" s="154"/>
      <c r="BD1936" s="154"/>
      <c r="BE1936" s="154"/>
      <c r="BF1936" s="154"/>
      <c r="BG1936" s="154"/>
      <c r="BH1936" s="154"/>
      <c r="BI1936" s="154"/>
      <c r="BJ1936" s="154"/>
      <c r="BK1936" s="154"/>
      <c r="BL1936" s="154"/>
      <c r="BM1936" s="154"/>
      <c r="BN1936" s="154"/>
      <c r="BO1936" s="154"/>
      <c r="BP1936" s="154"/>
      <c r="BQ1936" s="154"/>
      <c r="BR1936" s="154"/>
      <c r="BS1936" s="154"/>
      <c r="BT1936" s="154"/>
      <c r="BU1936" s="154"/>
      <c r="BV1936" s="154"/>
    </row>
    <row r="1937" spans="1:74" x14ac:dyDescent="0.25">
      <c r="A1937" s="154"/>
      <c r="B1937" s="154"/>
      <c r="C1937" s="154"/>
      <c r="D1937" s="154"/>
      <c r="E1937" s="154"/>
      <c r="F1937" s="154"/>
      <c r="G1937" s="154"/>
      <c r="H1937" s="154"/>
      <c r="I1937" s="154"/>
      <c r="J1937" s="154"/>
      <c r="K1937" s="154"/>
      <c r="L1937" s="154"/>
      <c r="M1937" s="154"/>
      <c r="N1937" s="154"/>
      <c r="O1937" s="154"/>
      <c r="P1937" s="154"/>
      <c r="Q1937" s="154"/>
      <c r="R1937" s="154"/>
      <c r="S1937" s="154"/>
      <c r="T1937" s="154"/>
      <c r="U1937" s="154"/>
      <c r="V1937" s="154"/>
      <c r="W1937" s="154"/>
      <c r="X1937" s="154"/>
      <c r="Y1937" s="154"/>
      <c r="Z1937" s="154"/>
      <c r="AA1937" s="154"/>
      <c r="AB1937" s="154"/>
      <c r="AC1937" s="154"/>
      <c r="AD1937" s="154"/>
      <c r="AE1937" s="154"/>
      <c r="AF1937" s="154"/>
      <c r="AG1937" s="154"/>
      <c r="AH1937" s="154"/>
      <c r="AI1937" s="154"/>
      <c r="AJ1937" s="154"/>
      <c r="AK1937" s="154"/>
      <c r="AL1937" s="154"/>
      <c r="AM1937" s="154"/>
      <c r="AN1937" s="154"/>
      <c r="AO1937" s="154"/>
      <c r="AP1937" s="154"/>
      <c r="AQ1937" s="154"/>
      <c r="AR1937" s="154"/>
      <c r="AS1937" s="154"/>
      <c r="AT1937" s="154"/>
      <c r="AU1937" s="154"/>
      <c r="AV1937" s="154"/>
      <c r="AW1937" s="154"/>
      <c r="AX1937" s="154"/>
      <c r="AY1937" s="154"/>
      <c r="AZ1937" s="154"/>
      <c r="BA1937" s="154"/>
      <c r="BB1937" s="154"/>
      <c r="BC1937" s="154"/>
      <c r="BD1937" s="154"/>
      <c r="BE1937" s="154"/>
      <c r="BF1937" s="154"/>
      <c r="BG1937" s="154"/>
      <c r="BH1937" s="154"/>
      <c r="BI1937" s="154"/>
      <c r="BJ1937" s="154"/>
      <c r="BK1937" s="154"/>
      <c r="BL1937" s="154"/>
      <c r="BM1937" s="154"/>
      <c r="BN1937" s="154"/>
      <c r="BO1937" s="154"/>
      <c r="BP1937" s="154"/>
      <c r="BQ1937" s="154"/>
      <c r="BR1937" s="154"/>
      <c r="BS1937" s="154"/>
      <c r="BT1937" s="154"/>
      <c r="BU1937" s="154"/>
      <c r="BV1937" s="154"/>
    </row>
    <row r="1938" spans="1:74" x14ac:dyDescent="0.25">
      <c r="A1938" s="154"/>
      <c r="B1938" s="154"/>
      <c r="C1938" s="154"/>
      <c r="D1938" s="154"/>
      <c r="E1938" s="154"/>
      <c r="F1938" s="154"/>
      <c r="G1938" s="154"/>
      <c r="H1938" s="154"/>
      <c r="I1938" s="154"/>
      <c r="J1938" s="154"/>
      <c r="K1938" s="154"/>
      <c r="L1938" s="154"/>
      <c r="M1938" s="154"/>
      <c r="N1938" s="154"/>
      <c r="O1938" s="154"/>
      <c r="P1938" s="154"/>
      <c r="Q1938" s="154"/>
      <c r="R1938" s="154"/>
      <c r="S1938" s="154"/>
      <c r="T1938" s="154"/>
      <c r="U1938" s="154"/>
      <c r="V1938" s="154"/>
      <c r="W1938" s="154"/>
      <c r="X1938" s="154"/>
      <c r="Y1938" s="154"/>
      <c r="Z1938" s="154"/>
      <c r="AA1938" s="154"/>
      <c r="AB1938" s="154"/>
      <c r="AC1938" s="154"/>
      <c r="AD1938" s="154"/>
      <c r="AE1938" s="154"/>
      <c r="AF1938" s="154"/>
      <c r="AG1938" s="154"/>
      <c r="AH1938" s="154"/>
      <c r="AI1938" s="154"/>
      <c r="AJ1938" s="154"/>
      <c r="AK1938" s="154"/>
      <c r="AL1938" s="154"/>
      <c r="AM1938" s="154"/>
      <c r="AN1938" s="154"/>
      <c r="AO1938" s="154"/>
      <c r="AP1938" s="154"/>
      <c r="AQ1938" s="154"/>
      <c r="AR1938" s="154"/>
      <c r="AS1938" s="154"/>
      <c r="AT1938" s="154"/>
      <c r="AU1938" s="154"/>
      <c r="AV1938" s="154"/>
      <c r="AW1938" s="154"/>
      <c r="AX1938" s="154"/>
      <c r="AY1938" s="154"/>
      <c r="AZ1938" s="154"/>
      <c r="BA1938" s="154"/>
      <c r="BB1938" s="154"/>
      <c r="BC1938" s="154"/>
      <c r="BD1938" s="154"/>
      <c r="BE1938" s="154"/>
      <c r="BF1938" s="154"/>
      <c r="BG1938" s="154"/>
      <c r="BH1938" s="154"/>
      <c r="BI1938" s="154"/>
      <c r="BJ1938" s="154"/>
      <c r="BK1938" s="154"/>
      <c r="BL1938" s="154"/>
      <c r="BM1938" s="154"/>
      <c r="BN1938" s="154"/>
      <c r="BO1938" s="154"/>
      <c r="BP1938" s="154"/>
      <c r="BQ1938" s="154"/>
      <c r="BR1938" s="154"/>
      <c r="BS1938" s="154"/>
      <c r="BT1938" s="154"/>
      <c r="BU1938" s="154"/>
      <c r="BV1938" s="154"/>
    </row>
    <row r="1939" spans="1:74" x14ac:dyDescent="0.25">
      <c r="A1939" s="154"/>
      <c r="B1939" s="154"/>
      <c r="C1939" s="154"/>
      <c r="D1939" s="154"/>
      <c r="E1939" s="154"/>
      <c r="F1939" s="154"/>
      <c r="G1939" s="154"/>
      <c r="H1939" s="154"/>
      <c r="I1939" s="154"/>
      <c r="J1939" s="154"/>
      <c r="K1939" s="154"/>
      <c r="L1939" s="154"/>
      <c r="M1939" s="154"/>
      <c r="N1939" s="154"/>
      <c r="O1939" s="154"/>
      <c r="P1939" s="154"/>
      <c r="Q1939" s="154"/>
      <c r="R1939" s="154"/>
      <c r="S1939" s="154"/>
      <c r="T1939" s="154"/>
      <c r="U1939" s="154"/>
      <c r="V1939" s="154"/>
      <c r="W1939" s="154"/>
      <c r="X1939" s="154"/>
      <c r="Y1939" s="154"/>
      <c r="Z1939" s="154"/>
      <c r="AA1939" s="154"/>
      <c r="AB1939" s="154"/>
      <c r="AC1939" s="154"/>
      <c r="AD1939" s="154"/>
      <c r="AE1939" s="154"/>
      <c r="AF1939" s="154"/>
      <c r="AG1939" s="154"/>
      <c r="AH1939" s="154"/>
      <c r="AI1939" s="154"/>
      <c r="AJ1939" s="154"/>
      <c r="AK1939" s="154"/>
      <c r="AL1939" s="154"/>
      <c r="AM1939" s="154"/>
      <c r="AN1939" s="154"/>
      <c r="AO1939" s="154"/>
      <c r="AP1939" s="154"/>
      <c r="AQ1939" s="154"/>
      <c r="AR1939" s="154"/>
      <c r="AS1939" s="154"/>
      <c r="AT1939" s="154"/>
      <c r="AU1939" s="154"/>
      <c r="AV1939" s="154"/>
      <c r="AW1939" s="154"/>
      <c r="AX1939" s="154"/>
      <c r="AY1939" s="154"/>
      <c r="AZ1939" s="154"/>
      <c r="BA1939" s="154"/>
      <c r="BB1939" s="154"/>
      <c r="BC1939" s="154"/>
      <c r="BD1939" s="154"/>
      <c r="BE1939" s="154"/>
      <c r="BF1939" s="154"/>
      <c r="BG1939" s="154"/>
      <c r="BH1939" s="154"/>
      <c r="BI1939" s="154"/>
      <c r="BJ1939" s="154"/>
      <c r="BK1939" s="154"/>
      <c r="BL1939" s="154"/>
      <c r="BM1939" s="154"/>
      <c r="BN1939" s="154"/>
      <c r="BO1939" s="154"/>
      <c r="BP1939" s="154"/>
      <c r="BQ1939" s="154"/>
      <c r="BR1939" s="154"/>
      <c r="BS1939" s="154"/>
      <c r="BT1939" s="154"/>
      <c r="BU1939" s="154"/>
      <c r="BV1939" s="154"/>
    </row>
    <row r="1940" spans="1:74" x14ac:dyDescent="0.25">
      <c r="A1940" s="154"/>
      <c r="B1940" s="154"/>
      <c r="C1940" s="154"/>
      <c r="D1940" s="154"/>
      <c r="E1940" s="154"/>
      <c r="F1940" s="154"/>
      <c r="G1940" s="154"/>
      <c r="H1940" s="154"/>
      <c r="I1940" s="154"/>
      <c r="J1940" s="154"/>
      <c r="K1940" s="154"/>
      <c r="L1940" s="154"/>
      <c r="M1940" s="154"/>
      <c r="N1940" s="154"/>
      <c r="O1940" s="154"/>
      <c r="P1940" s="154"/>
      <c r="Q1940" s="154"/>
      <c r="R1940" s="154"/>
      <c r="S1940" s="154"/>
      <c r="T1940" s="154"/>
      <c r="U1940" s="154"/>
      <c r="V1940" s="154"/>
      <c r="W1940" s="154"/>
      <c r="X1940" s="154"/>
      <c r="Y1940" s="154"/>
      <c r="Z1940" s="154"/>
      <c r="AA1940" s="154"/>
      <c r="AB1940" s="154"/>
      <c r="AC1940" s="154"/>
      <c r="AD1940" s="154"/>
      <c r="AE1940" s="154"/>
      <c r="AF1940" s="154"/>
      <c r="AG1940" s="154"/>
      <c r="AH1940" s="154"/>
      <c r="AI1940" s="154"/>
      <c r="AJ1940" s="154"/>
      <c r="AK1940" s="154"/>
      <c r="AL1940" s="154"/>
      <c r="AM1940" s="154"/>
      <c r="AN1940" s="154"/>
      <c r="AO1940" s="154"/>
      <c r="AP1940" s="154"/>
      <c r="AQ1940" s="154"/>
      <c r="AR1940" s="154"/>
      <c r="AS1940" s="154"/>
      <c r="AT1940" s="154"/>
      <c r="AU1940" s="154"/>
      <c r="AV1940" s="154"/>
      <c r="AW1940" s="154"/>
      <c r="AX1940" s="154"/>
      <c r="AY1940" s="154"/>
      <c r="AZ1940" s="154"/>
      <c r="BA1940" s="154"/>
      <c r="BB1940" s="154"/>
      <c r="BC1940" s="154"/>
      <c r="BD1940" s="154"/>
      <c r="BE1940" s="154"/>
      <c r="BF1940" s="154"/>
      <c r="BG1940" s="154"/>
      <c r="BH1940" s="154"/>
      <c r="BI1940" s="154"/>
      <c r="BJ1940" s="154"/>
      <c r="BK1940" s="154"/>
      <c r="BL1940" s="154"/>
      <c r="BM1940" s="154"/>
      <c r="BN1940" s="154"/>
      <c r="BO1940" s="154"/>
      <c r="BP1940" s="154"/>
      <c r="BQ1940" s="154"/>
      <c r="BR1940" s="154"/>
      <c r="BS1940" s="154"/>
      <c r="BT1940" s="154"/>
      <c r="BU1940" s="154"/>
      <c r="BV1940" s="154"/>
    </row>
    <row r="1941" spans="1:74" x14ac:dyDescent="0.25">
      <c r="A1941" s="154"/>
      <c r="B1941" s="154"/>
      <c r="C1941" s="154"/>
      <c r="D1941" s="154"/>
      <c r="E1941" s="154"/>
      <c r="F1941" s="154"/>
      <c r="G1941" s="154"/>
      <c r="H1941" s="154"/>
      <c r="I1941" s="154"/>
      <c r="J1941" s="154"/>
      <c r="K1941" s="154"/>
      <c r="L1941" s="154"/>
      <c r="M1941" s="154"/>
      <c r="N1941" s="154"/>
      <c r="O1941" s="154"/>
      <c r="P1941" s="154"/>
      <c r="Q1941" s="154"/>
      <c r="R1941" s="154"/>
      <c r="S1941" s="154"/>
      <c r="T1941" s="154"/>
      <c r="U1941" s="154"/>
      <c r="V1941" s="154"/>
      <c r="W1941" s="154"/>
      <c r="X1941" s="154"/>
      <c r="Y1941" s="154"/>
      <c r="Z1941" s="154"/>
      <c r="AA1941" s="154"/>
      <c r="AB1941" s="154"/>
      <c r="AC1941" s="154"/>
      <c r="AD1941" s="154"/>
      <c r="AE1941" s="154"/>
      <c r="AF1941" s="154"/>
      <c r="AG1941" s="154"/>
      <c r="AH1941" s="154"/>
      <c r="AI1941" s="154"/>
      <c r="AJ1941" s="154"/>
      <c r="AK1941" s="154"/>
      <c r="AL1941" s="154"/>
      <c r="AM1941" s="154"/>
      <c r="AN1941" s="154"/>
      <c r="AO1941" s="154"/>
      <c r="AP1941" s="154"/>
      <c r="AQ1941" s="154"/>
      <c r="AR1941" s="154"/>
      <c r="AS1941" s="154"/>
      <c r="AT1941" s="154"/>
      <c r="AU1941" s="154"/>
      <c r="AV1941" s="154"/>
      <c r="AW1941" s="154"/>
      <c r="AX1941" s="154"/>
      <c r="AY1941" s="154"/>
      <c r="AZ1941" s="154"/>
      <c r="BA1941" s="154"/>
      <c r="BB1941" s="154"/>
      <c r="BC1941" s="154"/>
      <c r="BD1941" s="154"/>
      <c r="BE1941" s="154"/>
      <c r="BF1941" s="154"/>
      <c r="BG1941" s="154"/>
      <c r="BH1941" s="154"/>
      <c r="BI1941" s="154"/>
      <c r="BJ1941" s="154"/>
      <c r="BK1941" s="154"/>
      <c r="BL1941" s="154"/>
      <c r="BM1941" s="154"/>
      <c r="BN1941" s="154"/>
      <c r="BO1941" s="154"/>
      <c r="BP1941" s="154"/>
      <c r="BQ1941" s="154"/>
      <c r="BR1941" s="154"/>
      <c r="BS1941" s="154"/>
      <c r="BT1941" s="154"/>
      <c r="BU1941" s="154"/>
      <c r="BV1941" s="154"/>
    </row>
    <row r="1942" spans="1:74" x14ac:dyDescent="0.25">
      <c r="A1942" s="154"/>
      <c r="B1942" s="154"/>
      <c r="C1942" s="154"/>
      <c r="D1942" s="154"/>
      <c r="E1942" s="154"/>
      <c r="F1942" s="154"/>
      <c r="G1942" s="154"/>
      <c r="H1942" s="154"/>
      <c r="I1942" s="154"/>
      <c r="J1942" s="154"/>
      <c r="K1942" s="154"/>
      <c r="L1942" s="154"/>
      <c r="M1942" s="154"/>
      <c r="N1942" s="154"/>
      <c r="O1942" s="154"/>
      <c r="P1942" s="154"/>
      <c r="Q1942" s="154"/>
      <c r="R1942" s="154"/>
      <c r="S1942" s="154"/>
      <c r="T1942" s="154"/>
      <c r="U1942" s="154"/>
      <c r="V1942" s="154"/>
      <c r="W1942" s="154"/>
      <c r="X1942" s="154"/>
      <c r="Y1942" s="154"/>
      <c r="Z1942" s="154"/>
      <c r="AA1942" s="154"/>
      <c r="AB1942" s="154"/>
      <c r="AC1942" s="154"/>
      <c r="AD1942" s="154"/>
      <c r="AE1942" s="154"/>
      <c r="AF1942" s="154"/>
      <c r="AG1942" s="154"/>
      <c r="AH1942" s="154"/>
      <c r="AI1942" s="154"/>
      <c r="AJ1942" s="154"/>
      <c r="AK1942" s="154"/>
      <c r="AL1942" s="154"/>
      <c r="AM1942" s="154"/>
      <c r="AN1942" s="154"/>
      <c r="AO1942" s="154"/>
      <c r="AP1942" s="154"/>
      <c r="AQ1942" s="154"/>
      <c r="AR1942" s="154"/>
      <c r="AS1942" s="154"/>
      <c r="AT1942" s="154"/>
      <c r="AU1942" s="154"/>
      <c r="AV1942" s="154"/>
      <c r="AW1942" s="154"/>
      <c r="AX1942" s="154"/>
      <c r="AY1942" s="154"/>
      <c r="AZ1942" s="154"/>
      <c r="BA1942" s="154"/>
      <c r="BB1942" s="154"/>
      <c r="BC1942" s="154"/>
      <c r="BD1942" s="154"/>
      <c r="BE1942" s="154"/>
      <c r="BF1942" s="154"/>
      <c r="BG1942" s="154"/>
      <c r="BH1942" s="154"/>
      <c r="BI1942" s="154"/>
      <c r="BJ1942" s="154"/>
      <c r="BK1942" s="154"/>
      <c r="BL1942" s="154"/>
      <c r="BM1942" s="154"/>
      <c r="BN1942" s="154"/>
      <c r="BO1942" s="154"/>
      <c r="BP1942" s="154"/>
      <c r="BQ1942" s="154"/>
      <c r="BR1942" s="154"/>
      <c r="BS1942" s="154"/>
      <c r="BT1942" s="154"/>
      <c r="BU1942" s="154"/>
      <c r="BV1942" s="154"/>
    </row>
    <row r="1943" spans="1:74" x14ac:dyDescent="0.25">
      <c r="A1943" s="154"/>
      <c r="B1943" s="154"/>
      <c r="C1943" s="154"/>
      <c r="D1943" s="154"/>
      <c r="E1943" s="154"/>
      <c r="F1943" s="154"/>
      <c r="G1943" s="154"/>
      <c r="H1943" s="154"/>
      <c r="I1943" s="154"/>
      <c r="J1943" s="154"/>
      <c r="K1943" s="154"/>
      <c r="L1943" s="154"/>
      <c r="M1943" s="154"/>
      <c r="N1943" s="154"/>
      <c r="O1943" s="154"/>
      <c r="P1943" s="154"/>
      <c r="Q1943" s="154"/>
      <c r="R1943" s="154"/>
      <c r="S1943" s="154"/>
      <c r="T1943" s="154"/>
      <c r="U1943" s="154"/>
      <c r="V1943" s="154"/>
      <c r="W1943" s="154"/>
      <c r="X1943" s="154"/>
      <c r="Y1943" s="154"/>
      <c r="Z1943" s="154"/>
      <c r="AA1943" s="154"/>
      <c r="AB1943" s="154"/>
      <c r="AC1943" s="154"/>
      <c r="AD1943" s="154"/>
      <c r="AE1943" s="154"/>
      <c r="AF1943" s="154"/>
      <c r="AG1943" s="154"/>
      <c r="AH1943" s="154"/>
      <c r="AI1943" s="154"/>
      <c r="AJ1943" s="154"/>
      <c r="AK1943" s="154"/>
      <c r="AL1943" s="154"/>
      <c r="AM1943" s="154"/>
      <c r="AN1943" s="154"/>
      <c r="AO1943" s="154"/>
      <c r="AP1943" s="154"/>
      <c r="AQ1943" s="154"/>
      <c r="AR1943" s="154"/>
      <c r="AS1943" s="154"/>
      <c r="AT1943" s="154"/>
      <c r="AU1943" s="154"/>
      <c r="AV1943" s="154"/>
      <c r="AW1943" s="154"/>
      <c r="AX1943" s="154"/>
      <c r="AY1943" s="154"/>
      <c r="AZ1943" s="154"/>
      <c r="BA1943" s="154"/>
      <c r="BB1943" s="154"/>
      <c r="BC1943" s="154"/>
      <c r="BD1943" s="154"/>
      <c r="BE1943" s="154"/>
      <c r="BF1943" s="154"/>
      <c r="BG1943" s="154"/>
      <c r="BH1943" s="154"/>
      <c r="BI1943" s="154"/>
      <c r="BJ1943" s="154"/>
      <c r="BK1943" s="154"/>
      <c r="BL1943" s="154"/>
      <c r="BM1943" s="154"/>
      <c r="BN1943" s="154"/>
      <c r="BO1943" s="154"/>
      <c r="BP1943" s="154"/>
      <c r="BQ1943" s="154"/>
      <c r="BR1943" s="154"/>
      <c r="BS1943" s="154"/>
      <c r="BT1943" s="154"/>
      <c r="BU1943" s="154"/>
      <c r="BV1943" s="154"/>
    </row>
    <row r="1944" spans="1:74" x14ac:dyDescent="0.25">
      <c r="A1944" s="154"/>
      <c r="B1944" s="154"/>
      <c r="C1944" s="154"/>
      <c r="D1944" s="154"/>
      <c r="E1944" s="154"/>
      <c r="F1944" s="154"/>
      <c r="G1944" s="154"/>
      <c r="H1944" s="154"/>
      <c r="I1944" s="154"/>
      <c r="J1944" s="154"/>
      <c r="K1944" s="154"/>
      <c r="L1944" s="154"/>
      <c r="M1944" s="154"/>
      <c r="N1944" s="154"/>
      <c r="O1944" s="154"/>
      <c r="P1944" s="154"/>
      <c r="Q1944" s="154"/>
      <c r="R1944" s="154"/>
      <c r="S1944" s="154"/>
      <c r="T1944" s="154"/>
      <c r="U1944" s="154"/>
      <c r="V1944" s="154"/>
      <c r="W1944" s="154"/>
      <c r="X1944" s="154"/>
      <c r="Y1944" s="154"/>
      <c r="Z1944" s="154"/>
      <c r="AA1944" s="154"/>
      <c r="AB1944" s="154"/>
      <c r="AC1944" s="154"/>
      <c r="AD1944" s="154"/>
      <c r="AE1944" s="154"/>
      <c r="AF1944" s="154"/>
      <c r="AG1944" s="154"/>
      <c r="AH1944" s="154"/>
      <c r="AI1944" s="154"/>
      <c r="AJ1944" s="154"/>
      <c r="AK1944" s="154"/>
      <c r="AL1944" s="154"/>
      <c r="AM1944" s="154"/>
      <c r="AN1944" s="154"/>
      <c r="AO1944" s="154"/>
      <c r="AP1944" s="154"/>
      <c r="AQ1944" s="154"/>
      <c r="AR1944" s="154"/>
      <c r="AS1944" s="154"/>
      <c r="AT1944" s="154"/>
      <c r="AU1944" s="154"/>
      <c r="AV1944" s="154"/>
      <c r="AW1944" s="154"/>
      <c r="AX1944" s="154"/>
      <c r="AY1944" s="154"/>
      <c r="AZ1944" s="154"/>
      <c r="BA1944" s="154"/>
      <c r="BB1944" s="154"/>
      <c r="BC1944" s="154"/>
      <c r="BD1944" s="154"/>
      <c r="BE1944" s="154"/>
      <c r="BF1944" s="154"/>
      <c r="BG1944" s="154"/>
      <c r="BH1944" s="154"/>
      <c r="BI1944" s="154"/>
      <c r="BJ1944" s="154"/>
      <c r="BK1944" s="154"/>
      <c r="BL1944" s="154"/>
      <c r="BM1944" s="154"/>
      <c r="BN1944" s="154"/>
      <c r="BO1944" s="154"/>
      <c r="BP1944" s="154"/>
      <c r="BQ1944" s="154"/>
      <c r="BR1944" s="154"/>
      <c r="BS1944" s="154"/>
      <c r="BT1944" s="154"/>
      <c r="BU1944" s="154"/>
      <c r="BV1944" s="154"/>
    </row>
    <row r="1945" spans="1:74" x14ac:dyDescent="0.25">
      <c r="A1945" s="154"/>
      <c r="B1945" s="154"/>
      <c r="C1945" s="154"/>
      <c r="D1945" s="154"/>
      <c r="E1945" s="154"/>
      <c r="F1945" s="154"/>
      <c r="G1945" s="154"/>
      <c r="H1945" s="154"/>
      <c r="I1945" s="154"/>
      <c r="J1945" s="154"/>
      <c r="K1945" s="154"/>
      <c r="L1945" s="154"/>
      <c r="M1945" s="154"/>
      <c r="N1945" s="154"/>
      <c r="O1945" s="154"/>
      <c r="P1945" s="154"/>
      <c r="Q1945" s="154"/>
      <c r="R1945" s="154"/>
      <c r="S1945" s="154"/>
      <c r="T1945" s="154"/>
      <c r="U1945" s="154"/>
      <c r="V1945" s="154"/>
      <c r="W1945" s="154"/>
      <c r="X1945" s="154"/>
      <c r="Y1945" s="154"/>
      <c r="Z1945" s="154"/>
      <c r="AA1945" s="154"/>
      <c r="AB1945" s="154"/>
      <c r="AC1945" s="154"/>
      <c r="AD1945" s="154"/>
      <c r="AE1945" s="154"/>
      <c r="AF1945" s="154"/>
      <c r="AG1945" s="154"/>
      <c r="AH1945" s="154"/>
      <c r="AI1945" s="154"/>
      <c r="AJ1945" s="154"/>
      <c r="AK1945" s="154"/>
      <c r="AL1945" s="154"/>
      <c r="AM1945" s="154"/>
      <c r="AN1945" s="154"/>
      <c r="AO1945" s="154"/>
      <c r="AP1945" s="154"/>
      <c r="AQ1945" s="154"/>
      <c r="AR1945" s="154"/>
      <c r="AS1945" s="154"/>
      <c r="AT1945" s="154"/>
      <c r="AU1945" s="154"/>
      <c r="AV1945" s="154"/>
      <c r="AW1945" s="154"/>
      <c r="AX1945" s="154"/>
      <c r="AY1945" s="154"/>
      <c r="AZ1945" s="154"/>
      <c r="BA1945" s="154"/>
      <c r="BB1945" s="154"/>
      <c r="BC1945" s="154"/>
      <c r="BD1945" s="154"/>
      <c r="BE1945" s="154"/>
      <c r="BF1945" s="154"/>
      <c r="BG1945" s="154"/>
      <c r="BH1945" s="154"/>
      <c r="BI1945" s="154"/>
      <c r="BJ1945" s="154"/>
      <c r="BK1945" s="154"/>
      <c r="BL1945" s="154"/>
      <c r="BM1945" s="154"/>
      <c r="BN1945" s="154"/>
      <c r="BO1945" s="154"/>
      <c r="BP1945" s="154"/>
      <c r="BQ1945" s="154"/>
      <c r="BR1945" s="154"/>
      <c r="BS1945" s="154"/>
      <c r="BT1945" s="154"/>
      <c r="BU1945" s="154"/>
      <c r="BV1945" s="154"/>
    </row>
    <row r="1946" spans="1:74" x14ac:dyDescent="0.25">
      <c r="A1946" s="154"/>
      <c r="B1946" s="154"/>
      <c r="C1946" s="154"/>
      <c r="D1946" s="154"/>
      <c r="E1946" s="154"/>
      <c r="F1946" s="154"/>
      <c r="G1946" s="154"/>
      <c r="H1946" s="154"/>
      <c r="I1946" s="154"/>
      <c r="J1946" s="154"/>
      <c r="K1946" s="154"/>
      <c r="L1946" s="154"/>
      <c r="M1946" s="154"/>
      <c r="N1946" s="154"/>
      <c r="O1946" s="154"/>
      <c r="P1946" s="154"/>
      <c r="Q1946" s="154"/>
      <c r="R1946" s="154"/>
      <c r="S1946" s="154"/>
      <c r="T1946" s="154"/>
      <c r="U1946" s="154"/>
      <c r="V1946" s="154"/>
      <c r="W1946" s="154"/>
      <c r="X1946" s="154"/>
      <c r="Y1946" s="154"/>
      <c r="Z1946" s="154"/>
      <c r="AA1946" s="154"/>
      <c r="AB1946" s="154"/>
      <c r="AC1946" s="154"/>
      <c r="AD1946" s="154"/>
      <c r="AE1946" s="154"/>
      <c r="AF1946" s="154"/>
      <c r="AG1946" s="154"/>
      <c r="AH1946" s="154"/>
      <c r="AI1946" s="154"/>
      <c r="AJ1946" s="154"/>
      <c r="AK1946" s="154"/>
      <c r="AL1946" s="154"/>
      <c r="AM1946" s="154"/>
      <c r="AN1946" s="154"/>
      <c r="AO1946" s="154"/>
      <c r="AP1946" s="154"/>
      <c r="AQ1946" s="154"/>
      <c r="AR1946" s="154"/>
      <c r="AS1946" s="154"/>
      <c r="AT1946" s="154"/>
      <c r="AU1946" s="154"/>
      <c r="AV1946" s="154"/>
      <c r="AW1946" s="154"/>
      <c r="AX1946" s="154"/>
      <c r="AY1946" s="154"/>
      <c r="AZ1946" s="154"/>
      <c r="BA1946" s="154"/>
      <c r="BB1946" s="154"/>
      <c r="BC1946" s="154"/>
      <c r="BD1946" s="154"/>
      <c r="BE1946" s="154"/>
      <c r="BF1946" s="154"/>
      <c r="BG1946" s="154"/>
      <c r="BH1946" s="154"/>
      <c r="BI1946" s="154"/>
      <c r="BJ1946" s="154"/>
      <c r="BK1946" s="154"/>
      <c r="BL1946" s="154"/>
      <c r="BM1946" s="154"/>
      <c r="BN1946" s="154"/>
      <c r="BO1946" s="154"/>
      <c r="BP1946" s="154"/>
      <c r="BQ1946" s="154"/>
      <c r="BR1946" s="154"/>
      <c r="BS1946" s="154"/>
      <c r="BT1946" s="154"/>
      <c r="BU1946" s="154"/>
      <c r="BV1946" s="154"/>
    </row>
    <row r="1947" spans="1:74" x14ac:dyDescent="0.25">
      <c r="A1947" s="154"/>
      <c r="B1947" s="154"/>
      <c r="C1947" s="154"/>
      <c r="D1947" s="154"/>
      <c r="E1947" s="154"/>
      <c r="F1947" s="154"/>
      <c r="G1947" s="154"/>
      <c r="H1947" s="154"/>
      <c r="I1947" s="154"/>
      <c r="J1947" s="154"/>
      <c r="K1947" s="154"/>
      <c r="L1947" s="154"/>
      <c r="M1947" s="154"/>
      <c r="N1947" s="154"/>
      <c r="O1947" s="154"/>
      <c r="P1947" s="154"/>
      <c r="Q1947" s="154"/>
      <c r="R1947" s="154"/>
      <c r="S1947" s="154"/>
      <c r="T1947" s="154"/>
      <c r="U1947" s="154"/>
      <c r="V1947" s="154"/>
      <c r="W1947" s="154"/>
      <c r="X1947" s="154"/>
      <c r="Y1947" s="154"/>
      <c r="Z1947" s="154"/>
      <c r="AA1947" s="154"/>
      <c r="AB1947" s="154"/>
      <c r="AC1947" s="154"/>
      <c r="AD1947" s="154"/>
      <c r="AE1947" s="154"/>
      <c r="AF1947" s="154"/>
      <c r="AG1947" s="154"/>
      <c r="AH1947" s="154"/>
      <c r="AI1947" s="154"/>
      <c r="AJ1947" s="154"/>
      <c r="AK1947" s="154"/>
      <c r="AL1947" s="154"/>
      <c r="AM1947" s="154"/>
      <c r="AN1947" s="154"/>
      <c r="AO1947" s="154"/>
      <c r="AP1947" s="154"/>
      <c r="AQ1947" s="154"/>
      <c r="AR1947" s="154"/>
      <c r="AS1947" s="154"/>
      <c r="AT1947" s="154"/>
      <c r="AU1947" s="154"/>
      <c r="AV1947" s="154"/>
      <c r="AW1947" s="154"/>
      <c r="AX1947" s="154"/>
      <c r="AY1947" s="154"/>
      <c r="AZ1947" s="154"/>
      <c r="BA1947" s="154"/>
      <c r="BB1947" s="154"/>
      <c r="BC1947" s="154"/>
      <c r="BD1947" s="154"/>
      <c r="BE1947" s="154"/>
      <c r="BF1947" s="154"/>
      <c r="BG1947" s="154"/>
      <c r="BH1947" s="154"/>
      <c r="BI1947" s="154"/>
      <c r="BJ1947" s="154"/>
      <c r="BK1947" s="154"/>
      <c r="BL1947" s="154"/>
      <c r="BM1947" s="154"/>
      <c r="BN1947" s="154"/>
      <c r="BO1947" s="154"/>
      <c r="BP1947" s="154"/>
      <c r="BQ1947" s="154"/>
      <c r="BR1947" s="154"/>
      <c r="BS1947" s="154"/>
      <c r="BT1947" s="154"/>
      <c r="BU1947" s="154"/>
      <c r="BV1947" s="154"/>
    </row>
    <row r="1948" spans="1:74" x14ac:dyDescent="0.25">
      <c r="A1948" s="154"/>
      <c r="B1948" s="154"/>
      <c r="C1948" s="154"/>
      <c r="D1948" s="154"/>
      <c r="E1948" s="154"/>
      <c r="F1948" s="154"/>
      <c r="G1948" s="154"/>
      <c r="H1948" s="154"/>
      <c r="I1948" s="154"/>
      <c r="J1948" s="154"/>
      <c r="K1948" s="154"/>
      <c r="L1948" s="154"/>
      <c r="M1948" s="154"/>
      <c r="N1948" s="154"/>
      <c r="O1948" s="154"/>
      <c r="P1948" s="154"/>
      <c r="Q1948" s="154"/>
      <c r="R1948" s="154"/>
      <c r="S1948" s="154"/>
      <c r="T1948" s="154"/>
      <c r="U1948" s="154"/>
      <c r="V1948" s="154"/>
      <c r="W1948" s="154"/>
      <c r="X1948" s="154"/>
      <c r="Y1948" s="154"/>
      <c r="Z1948" s="154"/>
      <c r="AA1948" s="154"/>
      <c r="AB1948" s="154"/>
      <c r="AC1948" s="154"/>
      <c r="AD1948" s="154"/>
      <c r="AE1948" s="154"/>
      <c r="AF1948" s="154"/>
      <c r="AG1948" s="154"/>
      <c r="AH1948" s="154"/>
      <c r="AI1948" s="154"/>
      <c r="AJ1948" s="154"/>
      <c r="AK1948" s="154"/>
      <c r="AL1948" s="154"/>
      <c r="AM1948" s="154"/>
      <c r="AN1948" s="154"/>
      <c r="AO1948" s="154"/>
      <c r="AP1948" s="154"/>
      <c r="AQ1948" s="154"/>
      <c r="AR1948" s="154"/>
      <c r="AS1948" s="154"/>
      <c r="AT1948" s="154"/>
      <c r="AU1948" s="154"/>
      <c r="AV1948" s="154"/>
      <c r="AW1948" s="154"/>
      <c r="AX1948" s="154"/>
      <c r="AY1948" s="154"/>
      <c r="AZ1948" s="154"/>
      <c r="BA1948" s="154"/>
      <c r="BB1948" s="154"/>
      <c r="BC1948" s="154"/>
      <c r="BD1948" s="154"/>
      <c r="BE1948" s="154"/>
      <c r="BF1948" s="154"/>
      <c r="BG1948" s="154"/>
      <c r="BH1948" s="154"/>
      <c r="BI1948" s="154"/>
      <c r="BJ1948" s="154"/>
      <c r="BK1948" s="154"/>
      <c r="BL1948" s="154"/>
      <c r="BM1948" s="154"/>
      <c r="BN1948" s="154"/>
      <c r="BO1948" s="154"/>
      <c r="BP1948" s="154"/>
      <c r="BQ1948" s="154"/>
      <c r="BR1948" s="154"/>
      <c r="BS1948" s="154"/>
      <c r="BT1948" s="154"/>
      <c r="BU1948" s="154"/>
      <c r="BV1948" s="154"/>
    </row>
    <row r="1949" spans="1:74" x14ac:dyDescent="0.25">
      <c r="A1949" s="154"/>
      <c r="B1949" s="154"/>
      <c r="C1949" s="154"/>
      <c r="D1949" s="154"/>
      <c r="E1949" s="154"/>
      <c r="F1949" s="154"/>
      <c r="G1949" s="154"/>
      <c r="H1949" s="154"/>
      <c r="I1949" s="154"/>
      <c r="J1949" s="154"/>
      <c r="K1949" s="154"/>
      <c r="L1949" s="154"/>
      <c r="M1949" s="154"/>
      <c r="N1949" s="154"/>
      <c r="O1949" s="154"/>
      <c r="P1949" s="154"/>
      <c r="Q1949" s="154"/>
      <c r="R1949" s="154"/>
      <c r="S1949" s="154"/>
      <c r="T1949" s="154"/>
      <c r="U1949" s="154"/>
      <c r="V1949" s="154"/>
      <c r="W1949" s="154"/>
      <c r="X1949" s="154"/>
      <c r="Y1949" s="154"/>
      <c r="Z1949" s="154"/>
      <c r="AA1949" s="154"/>
      <c r="AB1949" s="154"/>
      <c r="AC1949" s="154"/>
      <c r="AD1949" s="154"/>
      <c r="AE1949" s="154"/>
      <c r="AF1949" s="154"/>
      <c r="AG1949" s="154"/>
      <c r="AH1949" s="154"/>
      <c r="AI1949" s="154"/>
      <c r="AJ1949" s="154"/>
      <c r="AK1949" s="154"/>
      <c r="AL1949" s="154"/>
      <c r="AM1949" s="154"/>
      <c r="AN1949" s="154"/>
      <c r="AO1949" s="154"/>
      <c r="AP1949" s="154"/>
      <c r="AQ1949" s="154"/>
      <c r="AR1949" s="154"/>
      <c r="AS1949" s="154"/>
      <c r="AT1949" s="154"/>
      <c r="AU1949" s="154"/>
      <c r="AV1949" s="154"/>
      <c r="AW1949" s="154"/>
      <c r="AX1949" s="154"/>
      <c r="AY1949" s="154"/>
      <c r="AZ1949" s="154"/>
      <c r="BA1949" s="154"/>
      <c r="BB1949" s="154"/>
      <c r="BC1949" s="154"/>
      <c r="BD1949" s="154"/>
      <c r="BE1949" s="154"/>
      <c r="BF1949" s="154"/>
      <c r="BG1949" s="154"/>
      <c r="BH1949" s="154"/>
      <c r="BI1949" s="154"/>
      <c r="BJ1949" s="154"/>
      <c r="BK1949" s="154"/>
      <c r="BL1949" s="154"/>
      <c r="BM1949" s="154"/>
      <c r="BN1949" s="154"/>
      <c r="BO1949" s="154"/>
      <c r="BP1949" s="154"/>
      <c r="BQ1949" s="154"/>
      <c r="BR1949" s="154"/>
      <c r="BS1949" s="154"/>
      <c r="BT1949" s="154"/>
      <c r="BU1949" s="154"/>
      <c r="BV1949" s="154"/>
    </row>
    <row r="1950" spans="1:74" x14ac:dyDescent="0.25">
      <c r="A1950" s="154"/>
      <c r="B1950" s="154"/>
      <c r="C1950" s="154"/>
      <c r="D1950" s="154"/>
      <c r="E1950" s="154"/>
      <c r="F1950" s="154"/>
      <c r="G1950" s="154"/>
      <c r="H1950" s="154"/>
      <c r="I1950" s="154"/>
      <c r="J1950" s="154"/>
      <c r="K1950" s="154"/>
      <c r="L1950" s="154"/>
      <c r="M1950" s="154"/>
      <c r="N1950" s="154"/>
      <c r="O1950" s="154"/>
      <c r="P1950" s="154"/>
      <c r="Q1950" s="154"/>
      <c r="R1950" s="154"/>
      <c r="S1950" s="154"/>
      <c r="T1950" s="154"/>
      <c r="U1950" s="154"/>
      <c r="V1950" s="154"/>
      <c r="W1950" s="154"/>
      <c r="X1950" s="154"/>
      <c r="Y1950" s="154"/>
      <c r="Z1950" s="154"/>
      <c r="AA1950" s="154"/>
      <c r="AB1950" s="154"/>
      <c r="AC1950" s="154"/>
      <c r="AD1950" s="154"/>
      <c r="AE1950" s="154"/>
      <c r="AF1950" s="154"/>
      <c r="AG1950" s="154"/>
      <c r="AH1950" s="154"/>
      <c r="AI1950" s="154"/>
      <c r="AJ1950" s="154"/>
      <c r="AK1950" s="154"/>
      <c r="AL1950" s="154"/>
      <c r="AM1950" s="154"/>
      <c r="AN1950" s="154"/>
      <c r="AO1950" s="154"/>
      <c r="AP1950" s="154"/>
      <c r="AQ1950" s="154"/>
      <c r="AR1950" s="154"/>
      <c r="AS1950" s="154"/>
      <c r="AT1950" s="154"/>
      <c r="AU1950" s="154"/>
      <c r="AV1950" s="154"/>
      <c r="AW1950" s="154"/>
      <c r="AX1950" s="154"/>
      <c r="AY1950" s="154"/>
      <c r="AZ1950" s="154"/>
      <c r="BA1950" s="154"/>
      <c r="BB1950" s="154"/>
      <c r="BC1950" s="154"/>
      <c r="BD1950" s="154"/>
      <c r="BE1950" s="154"/>
      <c r="BF1950" s="154"/>
      <c r="BG1950" s="154"/>
      <c r="BH1950" s="154"/>
      <c r="BI1950" s="154"/>
      <c r="BJ1950" s="154"/>
      <c r="BK1950" s="154"/>
      <c r="BL1950" s="154"/>
      <c r="BM1950" s="154"/>
      <c r="BN1950" s="154"/>
      <c r="BO1950" s="154"/>
      <c r="BP1950" s="154"/>
      <c r="BQ1950" s="154"/>
      <c r="BR1950" s="154"/>
      <c r="BS1950" s="154"/>
      <c r="BT1950" s="154"/>
      <c r="BU1950" s="154"/>
      <c r="BV1950" s="154"/>
    </row>
    <row r="1951" spans="1:74" x14ac:dyDescent="0.25">
      <c r="A1951" s="154"/>
      <c r="B1951" s="154"/>
      <c r="C1951" s="154"/>
      <c r="D1951" s="154"/>
      <c r="E1951" s="154"/>
      <c r="F1951" s="154"/>
      <c r="G1951" s="154"/>
      <c r="H1951" s="154"/>
      <c r="I1951" s="154"/>
      <c r="J1951" s="154"/>
      <c r="K1951" s="154"/>
      <c r="L1951" s="154"/>
      <c r="M1951" s="154"/>
      <c r="N1951" s="154"/>
      <c r="O1951" s="154"/>
      <c r="P1951" s="154"/>
      <c r="Q1951" s="154"/>
      <c r="R1951" s="154"/>
      <c r="S1951" s="154"/>
      <c r="T1951" s="154"/>
      <c r="U1951" s="154"/>
      <c r="V1951" s="154"/>
      <c r="W1951" s="154"/>
      <c r="X1951" s="154"/>
      <c r="Y1951" s="154"/>
      <c r="Z1951" s="154"/>
      <c r="AA1951" s="154"/>
      <c r="AB1951" s="154"/>
      <c r="AC1951" s="154"/>
      <c r="AD1951" s="154"/>
      <c r="AE1951" s="154"/>
      <c r="AF1951" s="154"/>
      <c r="AG1951" s="154"/>
      <c r="AH1951" s="154"/>
      <c r="AI1951" s="154"/>
      <c r="AJ1951" s="154"/>
      <c r="AK1951" s="154"/>
      <c r="AL1951" s="154"/>
      <c r="AM1951" s="154"/>
      <c r="AN1951" s="154"/>
      <c r="AO1951" s="154"/>
      <c r="AP1951" s="154"/>
      <c r="AQ1951" s="154"/>
      <c r="AR1951" s="154"/>
      <c r="AS1951" s="154"/>
      <c r="AT1951" s="154"/>
      <c r="AU1951" s="154"/>
      <c r="AV1951" s="154"/>
      <c r="AW1951" s="154"/>
      <c r="AX1951" s="154"/>
      <c r="AY1951" s="154"/>
      <c r="AZ1951" s="154"/>
      <c r="BA1951" s="154"/>
      <c r="BB1951" s="154"/>
      <c r="BC1951" s="154"/>
      <c r="BD1951" s="154"/>
      <c r="BE1951" s="154"/>
      <c r="BF1951" s="154"/>
      <c r="BG1951" s="154"/>
      <c r="BH1951" s="154"/>
      <c r="BI1951" s="154"/>
      <c r="BJ1951" s="154"/>
      <c r="BK1951" s="154"/>
      <c r="BL1951" s="154"/>
      <c r="BM1951" s="154"/>
      <c r="BN1951" s="154"/>
      <c r="BO1951" s="154"/>
      <c r="BP1951" s="154"/>
      <c r="BQ1951" s="154"/>
      <c r="BR1951" s="154"/>
      <c r="BS1951" s="154"/>
      <c r="BT1951" s="154"/>
      <c r="BU1951" s="154"/>
      <c r="BV1951" s="154"/>
    </row>
    <row r="1952" spans="1:74" x14ac:dyDescent="0.25">
      <c r="A1952" s="154"/>
      <c r="B1952" s="154"/>
      <c r="C1952" s="154"/>
      <c r="D1952" s="154"/>
      <c r="E1952" s="154"/>
      <c r="F1952" s="154"/>
      <c r="G1952" s="154"/>
      <c r="H1952" s="154"/>
      <c r="I1952" s="154"/>
      <c r="J1952" s="154"/>
      <c r="K1952" s="154"/>
      <c r="L1952" s="154"/>
      <c r="M1952" s="154"/>
      <c r="N1952" s="154"/>
      <c r="O1952" s="154"/>
      <c r="P1952" s="154"/>
      <c r="Q1952" s="154"/>
      <c r="R1952" s="154"/>
      <c r="S1952" s="154"/>
      <c r="T1952" s="154"/>
      <c r="U1952" s="154"/>
      <c r="V1952" s="154"/>
      <c r="W1952" s="154"/>
      <c r="X1952" s="154"/>
      <c r="Y1952" s="154"/>
      <c r="Z1952" s="154"/>
      <c r="AA1952" s="154"/>
      <c r="AB1952" s="154"/>
      <c r="AC1952" s="154"/>
      <c r="AD1952" s="154"/>
      <c r="AE1952" s="154"/>
      <c r="AF1952" s="154"/>
      <c r="AG1952" s="154"/>
      <c r="AH1952" s="154"/>
      <c r="AI1952" s="154"/>
      <c r="AJ1952" s="154"/>
      <c r="AK1952" s="154"/>
      <c r="AL1952" s="154"/>
      <c r="AM1952" s="154"/>
      <c r="AN1952" s="154"/>
      <c r="AO1952" s="154"/>
      <c r="AP1952" s="154"/>
      <c r="AQ1952" s="154"/>
      <c r="AR1952" s="154"/>
      <c r="AS1952" s="154"/>
      <c r="AT1952" s="154"/>
      <c r="AU1952" s="154"/>
      <c r="AV1952" s="154"/>
      <c r="AW1952" s="154"/>
      <c r="AX1952" s="154"/>
      <c r="AY1952" s="154"/>
      <c r="AZ1952" s="154"/>
      <c r="BA1952" s="154"/>
      <c r="BB1952" s="154"/>
      <c r="BC1952" s="154"/>
      <c r="BD1952" s="154"/>
      <c r="BE1952" s="154"/>
      <c r="BF1952" s="154"/>
      <c r="BG1952" s="154"/>
      <c r="BH1952" s="154"/>
      <c r="BI1952" s="154"/>
      <c r="BJ1952" s="154"/>
      <c r="BK1952" s="154"/>
      <c r="BL1952" s="154"/>
      <c r="BM1952" s="154"/>
      <c r="BN1952" s="154"/>
      <c r="BO1952" s="154"/>
      <c r="BP1952" s="154"/>
      <c r="BQ1952" s="154"/>
      <c r="BR1952" s="154"/>
      <c r="BS1952" s="154"/>
      <c r="BT1952" s="154"/>
      <c r="BU1952" s="154"/>
      <c r="BV1952" s="154"/>
    </row>
    <row r="1953" spans="1:74" x14ac:dyDescent="0.25">
      <c r="A1953" s="154"/>
      <c r="B1953" s="154"/>
      <c r="C1953" s="154"/>
      <c r="D1953" s="154"/>
      <c r="E1953" s="154"/>
      <c r="F1953" s="154"/>
      <c r="G1953" s="154"/>
      <c r="H1953" s="154"/>
      <c r="I1953" s="154"/>
      <c r="J1953" s="154"/>
      <c r="K1953" s="154"/>
      <c r="L1953" s="154"/>
      <c r="M1953" s="154"/>
      <c r="N1953" s="154"/>
      <c r="O1953" s="154"/>
      <c r="P1953" s="154"/>
      <c r="Q1953" s="154"/>
      <c r="R1953" s="154"/>
      <c r="S1953" s="154"/>
      <c r="T1953" s="154"/>
      <c r="U1953" s="154"/>
      <c r="V1953" s="154"/>
      <c r="W1953" s="154"/>
      <c r="X1953" s="154"/>
      <c r="Y1953" s="154"/>
      <c r="Z1953" s="154"/>
      <c r="AA1953" s="154"/>
      <c r="AB1953" s="154"/>
      <c r="AC1953" s="154"/>
      <c r="AD1953" s="154"/>
      <c r="AE1953" s="154"/>
      <c r="AF1953" s="154"/>
      <c r="AG1953" s="154"/>
      <c r="AH1953" s="154"/>
      <c r="AI1953" s="154"/>
      <c r="AJ1953" s="154"/>
      <c r="AK1953" s="154"/>
      <c r="AL1953" s="154"/>
      <c r="AM1953" s="154"/>
      <c r="AN1953" s="154"/>
      <c r="AO1953" s="154"/>
      <c r="AP1953" s="154"/>
      <c r="AQ1953" s="154"/>
      <c r="AR1953" s="154"/>
      <c r="AS1953" s="154"/>
      <c r="AT1953" s="154"/>
      <c r="AU1953" s="154"/>
      <c r="AV1953" s="154"/>
      <c r="AW1953" s="154"/>
      <c r="AX1953" s="154"/>
      <c r="AY1953" s="154"/>
      <c r="AZ1953" s="154"/>
      <c r="BA1953" s="154"/>
      <c r="BB1953" s="154"/>
      <c r="BC1953" s="154"/>
      <c r="BD1953" s="154"/>
      <c r="BE1953" s="154"/>
      <c r="BF1953" s="154"/>
      <c r="BG1953" s="154"/>
      <c r="BH1953" s="154"/>
      <c r="BI1953" s="154"/>
      <c r="BJ1953" s="154"/>
      <c r="BK1953" s="154"/>
      <c r="BL1953" s="154"/>
      <c r="BM1953" s="154"/>
      <c r="BN1953" s="154"/>
      <c r="BO1953" s="154"/>
      <c r="BP1953" s="154"/>
      <c r="BQ1953" s="154"/>
      <c r="BR1953" s="154"/>
      <c r="BS1953" s="154"/>
      <c r="BT1953" s="154"/>
      <c r="BU1953" s="154"/>
      <c r="BV1953" s="154"/>
    </row>
    <row r="1954" spans="1:74" x14ac:dyDescent="0.25">
      <c r="A1954" s="154"/>
      <c r="B1954" s="154"/>
      <c r="C1954" s="154"/>
      <c r="D1954" s="154"/>
      <c r="E1954" s="154"/>
      <c r="F1954" s="154"/>
      <c r="G1954" s="154"/>
      <c r="H1954" s="154"/>
      <c r="I1954" s="154"/>
      <c r="J1954" s="154"/>
      <c r="K1954" s="154"/>
      <c r="L1954" s="154"/>
      <c r="M1954" s="154"/>
      <c r="N1954" s="154"/>
      <c r="O1954" s="154"/>
      <c r="P1954" s="154"/>
      <c r="Q1954" s="154"/>
      <c r="R1954" s="154"/>
      <c r="S1954" s="154"/>
      <c r="T1954" s="154"/>
      <c r="U1954" s="154"/>
      <c r="V1954" s="154"/>
      <c r="W1954" s="154"/>
      <c r="X1954" s="154"/>
      <c r="Y1954" s="154"/>
      <c r="Z1954" s="154"/>
      <c r="AA1954" s="154"/>
      <c r="AB1954" s="154"/>
      <c r="AC1954" s="154"/>
      <c r="AD1954" s="154"/>
      <c r="AE1954" s="154"/>
      <c r="AF1954" s="154"/>
      <c r="AG1954" s="154"/>
      <c r="AH1954" s="154"/>
      <c r="AI1954" s="154"/>
      <c r="AJ1954" s="154"/>
      <c r="AK1954" s="154"/>
      <c r="AL1954" s="154"/>
      <c r="AM1954" s="154"/>
      <c r="AN1954" s="154"/>
      <c r="AO1954" s="154"/>
      <c r="AP1954" s="154"/>
      <c r="AQ1954" s="154"/>
      <c r="AR1954" s="154"/>
      <c r="AS1954" s="154"/>
      <c r="AT1954" s="154"/>
      <c r="AU1954" s="154"/>
      <c r="AV1954" s="154"/>
      <c r="AW1954" s="154"/>
      <c r="AX1954" s="154"/>
      <c r="AY1954" s="154"/>
      <c r="AZ1954" s="154"/>
      <c r="BA1954" s="154"/>
      <c r="BB1954" s="154"/>
      <c r="BC1954" s="154"/>
      <c r="BD1954" s="154"/>
      <c r="BE1954" s="154"/>
      <c r="BF1954" s="154"/>
      <c r="BG1954" s="154"/>
      <c r="BH1954" s="154"/>
      <c r="BI1954" s="154"/>
      <c r="BJ1954" s="154"/>
      <c r="BK1954" s="154"/>
      <c r="BL1954" s="154"/>
      <c r="BM1954" s="154"/>
      <c r="BN1954" s="154"/>
      <c r="BO1954" s="154"/>
      <c r="BP1954" s="154"/>
      <c r="BQ1954" s="154"/>
      <c r="BR1954" s="154"/>
      <c r="BS1954" s="154"/>
      <c r="BT1954" s="154"/>
      <c r="BU1954" s="154"/>
      <c r="BV1954" s="154"/>
    </row>
    <row r="1955" spans="1:74" x14ac:dyDescent="0.25">
      <c r="A1955" s="154"/>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4"/>
      <c r="AN1955" s="154"/>
      <c r="AO1955" s="154"/>
      <c r="AP1955" s="154"/>
      <c r="AQ1955" s="154"/>
      <c r="AR1955" s="154"/>
      <c r="AS1955" s="154"/>
      <c r="AT1955" s="154"/>
      <c r="AU1955" s="154"/>
      <c r="AV1955" s="154"/>
      <c r="AW1955" s="154"/>
      <c r="AX1955" s="154"/>
      <c r="AY1955" s="154"/>
      <c r="AZ1955" s="154"/>
      <c r="BA1955" s="154"/>
      <c r="BB1955" s="154"/>
      <c r="BC1955" s="154"/>
      <c r="BD1955" s="154"/>
      <c r="BE1955" s="154"/>
      <c r="BF1955" s="154"/>
      <c r="BG1955" s="154"/>
      <c r="BH1955" s="154"/>
      <c r="BI1955" s="154"/>
      <c r="BJ1955" s="154"/>
      <c r="BK1955" s="154"/>
      <c r="BL1955" s="154"/>
      <c r="BM1955" s="154"/>
      <c r="BN1955" s="154"/>
      <c r="BO1955" s="154"/>
      <c r="BP1955" s="154"/>
      <c r="BQ1955" s="154"/>
      <c r="BR1955" s="154"/>
      <c r="BS1955" s="154"/>
      <c r="BT1955" s="154"/>
      <c r="BU1955" s="154"/>
      <c r="BV1955" s="154"/>
    </row>
    <row r="1956" spans="1:74" x14ac:dyDescent="0.25">
      <c r="A1956" s="154"/>
      <c r="B1956" s="154"/>
      <c r="C1956" s="154"/>
      <c r="D1956" s="154"/>
      <c r="E1956" s="154"/>
      <c r="F1956" s="154"/>
      <c r="G1956" s="154"/>
      <c r="H1956" s="154"/>
      <c r="I1956" s="154"/>
      <c r="J1956" s="154"/>
      <c r="K1956" s="154"/>
      <c r="L1956" s="154"/>
      <c r="M1956" s="154"/>
      <c r="N1956" s="154"/>
      <c r="O1956" s="154"/>
      <c r="P1956" s="154"/>
      <c r="Q1956" s="154"/>
      <c r="R1956" s="154"/>
      <c r="S1956" s="154"/>
      <c r="T1956" s="154"/>
      <c r="U1956" s="154"/>
      <c r="V1956" s="154"/>
      <c r="W1956" s="154"/>
      <c r="X1956" s="154"/>
      <c r="Y1956" s="154"/>
      <c r="Z1956" s="154"/>
      <c r="AA1956" s="154"/>
      <c r="AB1956" s="154"/>
      <c r="AC1956" s="154"/>
      <c r="AD1956" s="154"/>
      <c r="AE1956" s="154"/>
      <c r="AF1956" s="154"/>
      <c r="AG1956" s="154"/>
      <c r="AH1956" s="154"/>
      <c r="AI1956" s="154"/>
      <c r="AJ1956" s="154"/>
      <c r="AK1956" s="154"/>
      <c r="AL1956" s="154"/>
      <c r="AM1956" s="154"/>
      <c r="AN1956" s="154"/>
      <c r="AO1956" s="154"/>
      <c r="AP1956" s="154"/>
      <c r="AQ1956" s="154"/>
      <c r="AR1956" s="154"/>
      <c r="AS1956" s="154"/>
      <c r="AT1956" s="154"/>
      <c r="AU1956" s="154"/>
      <c r="AV1956" s="154"/>
      <c r="AW1956" s="154"/>
      <c r="AX1956" s="154"/>
      <c r="AY1956" s="154"/>
      <c r="AZ1956" s="154"/>
      <c r="BA1956" s="154"/>
      <c r="BB1956" s="154"/>
      <c r="BC1956" s="154"/>
      <c r="BD1956" s="154"/>
      <c r="BE1956" s="154"/>
      <c r="BF1956" s="154"/>
      <c r="BG1956" s="154"/>
      <c r="BH1956" s="154"/>
      <c r="BI1956" s="154"/>
      <c r="BJ1956" s="154"/>
      <c r="BK1956" s="154"/>
      <c r="BL1956" s="154"/>
      <c r="BM1956" s="154"/>
      <c r="BN1956" s="154"/>
      <c r="BO1956" s="154"/>
      <c r="BP1956" s="154"/>
      <c r="BQ1956" s="154"/>
      <c r="BR1956" s="154"/>
      <c r="BS1956" s="154"/>
      <c r="BT1956" s="154"/>
      <c r="BU1956" s="154"/>
      <c r="BV1956" s="154"/>
    </row>
    <row r="1957" spans="1:74" x14ac:dyDescent="0.25">
      <c r="A1957" s="154"/>
      <c r="B1957" s="154"/>
      <c r="C1957" s="154"/>
      <c r="D1957" s="154"/>
      <c r="E1957" s="154"/>
      <c r="F1957" s="154"/>
      <c r="G1957" s="154"/>
      <c r="H1957" s="154"/>
      <c r="I1957" s="154"/>
      <c r="J1957" s="154"/>
      <c r="K1957" s="154"/>
      <c r="L1957" s="154"/>
      <c r="M1957" s="154"/>
      <c r="N1957" s="154"/>
      <c r="O1957" s="154"/>
      <c r="P1957" s="154"/>
      <c r="Q1957" s="154"/>
      <c r="R1957" s="154"/>
      <c r="S1957" s="154"/>
      <c r="T1957" s="154"/>
      <c r="U1957" s="154"/>
      <c r="V1957" s="154"/>
      <c r="W1957" s="154"/>
      <c r="X1957" s="154"/>
      <c r="Y1957" s="154"/>
      <c r="Z1957" s="154"/>
      <c r="AA1957" s="154"/>
      <c r="AB1957" s="154"/>
      <c r="AC1957" s="154"/>
      <c r="AD1957" s="154"/>
      <c r="AE1957" s="154"/>
      <c r="AF1957" s="154"/>
      <c r="AG1957" s="154"/>
      <c r="AH1957" s="154"/>
      <c r="AI1957" s="154"/>
      <c r="AJ1957" s="154"/>
      <c r="AK1957" s="154"/>
      <c r="AL1957" s="154"/>
      <c r="AM1957" s="154"/>
      <c r="AN1957" s="154"/>
      <c r="AO1957" s="154"/>
      <c r="AP1957" s="154"/>
      <c r="AQ1957" s="154"/>
      <c r="AR1957" s="154"/>
      <c r="AS1957" s="154"/>
      <c r="AT1957" s="154"/>
      <c r="AU1957" s="154"/>
      <c r="AV1957" s="154"/>
      <c r="AW1957" s="154"/>
      <c r="AX1957" s="154"/>
      <c r="AY1957" s="154"/>
      <c r="AZ1957" s="154"/>
      <c r="BA1957" s="154"/>
      <c r="BB1957" s="154"/>
      <c r="BC1957" s="154"/>
      <c r="BD1957" s="154"/>
      <c r="BE1957" s="154"/>
      <c r="BF1957" s="154"/>
      <c r="BG1957" s="154"/>
      <c r="BH1957" s="154"/>
      <c r="BI1957" s="154"/>
      <c r="BJ1957" s="154"/>
      <c r="BK1957" s="154"/>
      <c r="BL1957" s="154"/>
      <c r="BM1957" s="154"/>
      <c r="BN1957" s="154"/>
      <c r="BO1957" s="154"/>
      <c r="BP1957" s="154"/>
      <c r="BQ1957" s="154"/>
      <c r="BR1957" s="154"/>
      <c r="BS1957" s="154"/>
      <c r="BT1957" s="154"/>
      <c r="BU1957" s="154"/>
      <c r="BV1957" s="154"/>
    </row>
    <row r="1958" spans="1:74" x14ac:dyDescent="0.25">
      <c r="A1958" s="154"/>
      <c r="B1958" s="154"/>
      <c r="C1958" s="154"/>
      <c r="D1958" s="154"/>
      <c r="E1958" s="154"/>
      <c r="F1958" s="154"/>
      <c r="G1958" s="154"/>
      <c r="H1958" s="154"/>
      <c r="I1958" s="154"/>
      <c r="J1958" s="154"/>
      <c r="K1958" s="154"/>
      <c r="L1958" s="154"/>
      <c r="M1958" s="154"/>
      <c r="N1958" s="154"/>
      <c r="O1958" s="154"/>
      <c r="P1958" s="154"/>
      <c r="Q1958" s="154"/>
      <c r="R1958" s="154"/>
      <c r="S1958" s="154"/>
      <c r="T1958" s="154"/>
      <c r="U1958" s="154"/>
      <c r="V1958" s="154"/>
      <c r="W1958" s="154"/>
      <c r="X1958" s="154"/>
      <c r="Y1958" s="154"/>
      <c r="Z1958" s="154"/>
      <c r="AA1958" s="154"/>
      <c r="AB1958" s="154"/>
      <c r="AC1958" s="154"/>
      <c r="AD1958" s="154"/>
      <c r="AE1958" s="154"/>
      <c r="AF1958" s="154"/>
      <c r="AG1958" s="154"/>
      <c r="AH1958" s="154"/>
      <c r="AI1958" s="154"/>
      <c r="AJ1958" s="154"/>
      <c r="AK1958" s="154"/>
      <c r="AL1958" s="154"/>
      <c r="AM1958" s="154"/>
      <c r="AN1958" s="154"/>
      <c r="AO1958" s="154"/>
      <c r="AP1958" s="154"/>
      <c r="AQ1958" s="154"/>
      <c r="AR1958" s="154"/>
      <c r="AS1958" s="154"/>
      <c r="AT1958" s="154"/>
      <c r="AU1958" s="154"/>
      <c r="AV1958" s="154"/>
      <c r="AW1958" s="154"/>
      <c r="AX1958" s="154"/>
      <c r="AY1958" s="154"/>
      <c r="AZ1958" s="154"/>
      <c r="BA1958" s="154"/>
      <c r="BB1958" s="154"/>
      <c r="BC1958" s="154"/>
      <c r="BD1958" s="154"/>
      <c r="BE1958" s="154"/>
      <c r="BF1958" s="154"/>
      <c r="BG1958" s="154"/>
      <c r="BH1958" s="154"/>
      <c r="BI1958" s="154"/>
      <c r="BJ1958" s="154"/>
      <c r="BK1958" s="154"/>
      <c r="BL1958" s="154"/>
      <c r="BM1958" s="154"/>
      <c r="BN1958" s="154"/>
      <c r="BO1958" s="154"/>
      <c r="BP1958" s="154"/>
      <c r="BQ1958" s="154"/>
      <c r="BR1958" s="154"/>
      <c r="BS1958" s="154"/>
      <c r="BT1958" s="154"/>
      <c r="BU1958" s="154"/>
      <c r="BV1958" s="154"/>
    </row>
    <row r="1959" spans="1:74" x14ac:dyDescent="0.25">
      <c r="A1959" s="154"/>
      <c r="B1959" s="154"/>
      <c r="C1959" s="154"/>
      <c r="D1959" s="154"/>
      <c r="E1959" s="154"/>
      <c r="F1959" s="154"/>
      <c r="G1959" s="154"/>
      <c r="H1959" s="154"/>
      <c r="I1959" s="154"/>
      <c r="J1959" s="154"/>
      <c r="K1959" s="154"/>
      <c r="L1959" s="154"/>
      <c r="M1959" s="154"/>
      <c r="N1959" s="154"/>
      <c r="O1959" s="154"/>
      <c r="P1959" s="154"/>
      <c r="Q1959" s="154"/>
      <c r="R1959" s="154"/>
      <c r="S1959" s="154"/>
      <c r="T1959" s="154"/>
      <c r="U1959" s="154"/>
      <c r="V1959" s="154"/>
      <c r="W1959" s="154"/>
      <c r="X1959" s="154"/>
      <c r="Y1959" s="154"/>
      <c r="Z1959" s="154"/>
      <c r="AA1959" s="154"/>
      <c r="AB1959" s="154"/>
      <c r="AC1959" s="154"/>
      <c r="AD1959" s="154"/>
      <c r="AE1959" s="154"/>
      <c r="AF1959" s="154"/>
      <c r="AG1959" s="154"/>
      <c r="AH1959" s="154"/>
      <c r="AI1959" s="154"/>
      <c r="AJ1959" s="154"/>
      <c r="AK1959" s="154"/>
      <c r="AL1959" s="154"/>
      <c r="AM1959" s="154"/>
      <c r="AN1959" s="154"/>
      <c r="AO1959" s="154"/>
      <c r="AP1959" s="154"/>
      <c r="AQ1959" s="154"/>
      <c r="AR1959" s="154"/>
      <c r="AS1959" s="154"/>
      <c r="AT1959" s="154"/>
      <c r="AU1959" s="154"/>
      <c r="AV1959" s="154"/>
      <c r="AW1959" s="154"/>
      <c r="AX1959" s="154"/>
      <c r="AY1959" s="154"/>
      <c r="AZ1959" s="154"/>
      <c r="BA1959" s="154"/>
      <c r="BB1959" s="154"/>
      <c r="BC1959" s="154"/>
      <c r="BD1959" s="154"/>
      <c r="BE1959" s="154"/>
      <c r="BF1959" s="154"/>
      <c r="BG1959" s="154"/>
      <c r="BH1959" s="154"/>
      <c r="BI1959" s="154"/>
      <c r="BJ1959" s="154"/>
      <c r="BK1959" s="154"/>
      <c r="BL1959" s="154"/>
      <c r="BM1959" s="154"/>
      <c r="BN1959" s="154"/>
      <c r="BO1959" s="154"/>
      <c r="BP1959" s="154"/>
      <c r="BQ1959" s="154"/>
      <c r="BR1959" s="154"/>
      <c r="BS1959" s="154"/>
      <c r="BT1959" s="154"/>
      <c r="BU1959" s="154"/>
      <c r="BV1959" s="154"/>
    </row>
    <row r="1960" spans="1:74" x14ac:dyDescent="0.25">
      <c r="A1960" s="154"/>
      <c r="B1960" s="154"/>
      <c r="C1960" s="154"/>
      <c r="D1960" s="154"/>
      <c r="E1960" s="154"/>
      <c r="F1960" s="154"/>
      <c r="G1960" s="154"/>
      <c r="H1960" s="154"/>
      <c r="I1960" s="154"/>
      <c r="J1960" s="154"/>
      <c r="K1960" s="154"/>
      <c r="L1960" s="154"/>
      <c r="M1960" s="154"/>
      <c r="N1960" s="154"/>
      <c r="O1960" s="154"/>
      <c r="P1960" s="154"/>
      <c r="Q1960" s="154"/>
      <c r="R1960" s="154"/>
      <c r="S1960" s="154"/>
      <c r="T1960" s="154"/>
      <c r="U1960" s="154"/>
      <c r="V1960" s="154"/>
      <c r="W1960" s="154"/>
      <c r="X1960" s="154"/>
      <c r="Y1960" s="154"/>
      <c r="Z1960" s="154"/>
      <c r="AA1960" s="154"/>
      <c r="AB1960" s="154"/>
      <c r="AC1960" s="154"/>
      <c r="AD1960" s="154"/>
      <c r="AE1960" s="154"/>
      <c r="AF1960" s="154"/>
      <c r="AG1960" s="154"/>
      <c r="AH1960" s="154"/>
      <c r="AI1960" s="154"/>
      <c r="AJ1960" s="154"/>
      <c r="AK1960" s="154"/>
      <c r="AL1960" s="154"/>
      <c r="AM1960" s="154"/>
      <c r="AN1960" s="154"/>
      <c r="AO1960" s="154"/>
      <c r="AP1960" s="154"/>
      <c r="AQ1960" s="154"/>
      <c r="AR1960" s="154"/>
      <c r="AS1960" s="154"/>
      <c r="AT1960" s="154"/>
      <c r="AU1960" s="154"/>
      <c r="AV1960" s="154"/>
      <c r="AW1960" s="154"/>
      <c r="AX1960" s="154"/>
      <c r="AY1960" s="154"/>
      <c r="AZ1960" s="154"/>
      <c r="BA1960" s="154"/>
      <c r="BB1960" s="154"/>
      <c r="BC1960" s="154"/>
      <c r="BD1960" s="154"/>
      <c r="BE1960" s="154"/>
      <c r="BF1960" s="154"/>
      <c r="BG1960" s="154"/>
      <c r="BH1960" s="154"/>
      <c r="BI1960" s="154"/>
      <c r="BJ1960" s="154"/>
      <c r="BK1960" s="154"/>
      <c r="BL1960" s="154"/>
      <c r="BM1960" s="154"/>
      <c r="BN1960" s="154"/>
      <c r="BO1960" s="154"/>
      <c r="BP1960" s="154"/>
      <c r="BQ1960" s="154"/>
      <c r="BR1960" s="154"/>
      <c r="BS1960" s="154"/>
      <c r="BT1960" s="154"/>
      <c r="BU1960" s="154"/>
      <c r="BV1960" s="154"/>
    </row>
    <row r="1961" spans="1:74" x14ac:dyDescent="0.25">
      <c r="A1961" s="154"/>
      <c r="B1961" s="154"/>
      <c r="C1961" s="154"/>
      <c r="D1961" s="154"/>
      <c r="E1961" s="154"/>
      <c r="F1961" s="154"/>
      <c r="G1961" s="154"/>
      <c r="H1961" s="154"/>
      <c r="I1961" s="154"/>
      <c r="J1961" s="154"/>
      <c r="K1961" s="154"/>
      <c r="L1961" s="154"/>
      <c r="M1961" s="154"/>
      <c r="N1961" s="154"/>
      <c r="O1961" s="154"/>
      <c r="P1961" s="154"/>
      <c r="Q1961" s="154"/>
      <c r="R1961" s="154"/>
      <c r="S1961" s="154"/>
      <c r="T1961" s="154"/>
      <c r="U1961" s="154"/>
      <c r="V1961" s="154"/>
      <c r="W1961" s="154"/>
      <c r="X1961" s="154"/>
      <c r="Y1961" s="154"/>
      <c r="Z1961" s="154"/>
      <c r="AA1961" s="154"/>
      <c r="AB1961" s="154"/>
      <c r="AC1961" s="154"/>
      <c r="AD1961" s="154"/>
      <c r="AE1961" s="154"/>
      <c r="AF1961" s="154"/>
      <c r="AG1961" s="154"/>
      <c r="AH1961" s="154"/>
      <c r="AI1961" s="154"/>
      <c r="AJ1961" s="154"/>
      <c r="AK1961" s="154"/>
      <c r="AL1961" s="154"/>
      <c r="AM1961" s="154"/>
      <c r="AN1961" s="154"/>
      <c r="AO1961" s="154"/>
      <c r="AP1961" s="154"/>
      <c r="AQ1961" s="154"/>
      <c r="AR1961" s="154"/>
      <c r="AS1961" s="154"/>
      <c r="AT1961" s="154"/>
      <c r="AU1961" s="154"/>
      <c r="AV1961" s="154"/>
      <c r="AW1961" s="154"/>
      <c r="AX1961" s="154"/>
      <c r="AY1961" s="154"/>
      <c r="AZ1961" s="154"/>
      <c r="BA1961" s="154"/>
      <c r="BB1961" s="154"/>
      <c r="BC1961" s="154"/>
      <c r="BD1961" s="154"/>
      <c r="BE1961" s="154"/>
      <c r="BF1961" s="154"/>
      <c r="BG1961" s="154"/>
      <c r="BH1961" s="154"/>
      <c r="BI1961" s="154"/>
      <c r="BJ1961" s="154"/>
      <c r="BK1961" s="154"/>
      <c r="BL1961" s="154"/>
      <c r="BM1961" s="154"/>
      <c r="BN1961" s="154"/>
      <c r="BO1961" s="154"/>
      <c r="BP1961" s="154"/>
      <c r="BQ1961" s="154"/>
      <c r="BR1961" s="154"/>
      <c r="BS1961" s="154"/>
      <c r="BT1961" s="154"/>
      <c r="BU1961" s="154"/>
      <c r="BV1961" s="154"/>
    </row>
    <row r="1962" spans="1:74" x14ac:dyDescent="0.25">
      <c r="A1962" s="154"/>
      <c r="B1962" s="154"/>
      <c r="C1962" s="154"/>
      <c r="D1962" s="154"/>
      <c r="E1962" s="154"/>
      <c r="F1962" s="154"/>
      <c r="G1962" s="154"/>
      <c r="H1962" s="154"/>
      <c r="I1962" s="154"/>
      <c r="J1962" s="154"/>
      <c r="K1962" s="154"/>
      <c r="L1962" s="154"/>
      <c r="M1962" s="154"/>
      <c r="N1962" s="154"/>
      <c r="O1962" s="154"/>
      <c r="P1962" s="154"/>
      <c r="Q1962" s="154"/>
      <c r="R1962" s="154"/>
      <c r="S1962" s="154"/>
      <c r="T1962" s="154"/>
      <c r="U1962" s="154"/>
      <c r="V1962" s="154"/>
      <c r="W1962" s="154"/>
      <c r="X1962" s="154"/>
      <c r="Y1962" s="154"/>
      <c r="Z1962" s="154"/>
      <c r="AA1962" s="154"/>
      <c r="AB1962" s="154"/>
      <c r="AC1962" s="154"/>
      <c r="AD1962" s="154"/>
      <c r="AE1962" s="154"/>
      <c r="AF1962" s="154"/>
      <c r="AG1962" s="154"/>
      <c r="AH1962" s="154"/>
      <c r="AI1962" s="154"/>
      <c r="AJ1962" s="154"/>
      <c r="AK1962" s="154"/>
      <c r="AL1962" s="154"/>
      <c r="AM1962" s="154"/>
      <c r="AN1962" s="154"/>
      <c r="AO1962" s="154"/>
      <c r="AP1962" s="154"/>
      <c r="AQ1962" s="154"/>
      <c r="AR1962" s="154"/>
      <c r="AS1962" s="154"/>
      <c r="AT1962" s="154"/>
      <c r="AU1962" s="154"/>
      <c r="AV1962" s="154"/>
      <c r="AW1962" s="154"/>
      <c r="AX1962" s="154"/>
      <c r="AY1962" s="154"/>
      <c r="AZ1962" s="154"/>
      <c r="BA1962" s="154"/>
      <c r="BB1962" s="154"/>
      <c r="BC1962" s="154"/>
      <c r="BD1962" s="154"/>
      <c r="BE1962" s="154"/>
      <c r="BF1962" s="154"/>
      <c r="BG1962" s="154"/>
      <c r="BH1962" s="154"/>
      <c r="BI1962" s="154"/>
      <c r="BJ1962" s="154"/>
      <c r="BK1962" s="154"/>
      <c r="BL1962" s="154"/>
      <c r="BM1962" s="154"/>
      <c r="BN1962" s="154"/>
      <c r="BO1962" s="154"/>
      <c r="BP1962" s="154"/>
      <c r="BQ1962" s="154"/>
      <c r="BR1962" s="154"/>
      <c r="BS1962" s="154"/>
      <c r="BT1962" s="154"/>
      <c r="BU1962" s="154"/>
      <c r="BV1962" s="154"/>
    </row>
    <row r="1963" spans="1:74" x14ac:dyDescent="0.25">
      <c r="A1963" s="154"/>
      <c r="B1963" s="154"/>
      <c r="C1963" s="154"/>
      <c r="D1963" s="154"/>
      <c r="E1963" s="154"/>
      <c r="F1963" s="154"/>
      <c r="G1963" s="154"/>
      <c r="H1963" s="154"/>
      <c r="I1963" s="154"/>
      <c r="J1963" s="154"/>
      <c r="K1963" s="154"/>
      <c r="L1963" s="154"/>
      <c r="M1963" s="154"/>
      <c r="N1963" s="154"/>
      <c r="O1963" s="154"/>
      <c r="P1963" s="154"/>
      <c r="Q1963" s="154"/>
      <c r="R1963" s="154"/>
      <c r="S1963" s="154"/>
      <c r="T1963" s="154"/>
      <c r="U1963" s="154"/>
      <c r="V1963" s="154"/>
      <c r="W1963" s="154"/>
      <c r="X1963" s="154"/>
      <c r="Y1963" s="154"/>
      <c r="Z1963" s="154"/>
      <c r="AA1963" s="154"/>
      <c r="AB1963" s="154"/>
      <c r="AC1963" s="154"/>
      <c r="AD1963" s="154"/>
      <c r="AE1963" s="154"/>
      <c r="AF1963" s="154"/>
      <c r="AG1963" s="154"/>
      <c r="AH1963" s="154"/>
      <c r="AI1963" s="154"/>
      <c r="AJ1963" s="154"/>
      <c r="AK1963" s="154"/>
      <c r="AL1963" s="154"/>
      <c r="AM1963" s="154"/>
      <c r="AN1963" s="154"/>
      <c r="AO1963" s="154"/>
      <c r="AP1963" s="154"/>
      <c r="AQ1963" s="154"/>
      <c r="AR1963" s="154"/>
      <c r="AS1963" s="154"/>
      <c r="AT1963" s="154"/>
      <c r="AU1963" s="154"/>
      <c r="AV1963" s="154"/>
      <c r="AW1963" s="154"/>
      <c r="AX1963" s="154"/>
      <c r="AY1963" s="154"/>
      <c r="AZ1963" s="154"/>
      <c r="BA1963" s="154"/>
      <c r="BB1963" s="154"/>
      <c r="BC1963" s="154"/>
      <c r="BD1963" s="154"/>
      <c r="BE1963" s="154"/>
      <c r="BF1963" s="154"/>
      <c r="BG1963" s="154"/>
      <c r="BH1963" s="154"/>
      <c r="BI1963" s="154"/>
      <c r="BJ1963" s="154"/>
      <c r="BK1963" s="154"/>
      <c r="BL1963" s="154"/>
      <c r="BM1963" s="154"/>
      <c r="BN1963" s="154"/>
      <c r="BO1963" s="154"/>
      <c r="BP1963" s="154"/>
      <c r="BQ1963" s="154"/>
      <c r="BR1963" s="154"/>
      <c r="BS1963" s="154"/>
      <c r="BT1963" s="154"/>
      <c r="BU1963" s="154"/>
      <c r="BV1963" s="154"/>
    </row>
    <row r="1964" spans="1:74" x14ac:dyDescent="0.25">
      <c r="A1964" s="154"/>
      <c r="B1964" s="154"/>
      <c r="C1964" s="154"/>
      <c r="D1964" s="154"/>
      <c r="E1964" s="154"/>
      <c r="F1964" s="154"/>
      <c r="G1964" s="154"/>
      <c r="H1964" s="154"/>
      <c r="I1964" s="154"/>
      <c r="J1964" s="154"/>
      <c r="K1964" s="154"/>
      <c r="L1964" s="154"/>
      <c r="M1964" s="154"/>
      <c r="N1964" s="154"/>
      <c r="O1964" s="154"/>
      <c r="P1964" s="154"/>
      <c r="Q1964" s="154"/>
      <c r="R1964" s="154"/>
      <c r="S1964" s="154"/>
      <c r="T1964" s="154"/>
      <c r="U1964" s="154"/>
      <c r="V1964" s="154"/>
      <c r="W1964" s="154"/>
      <c r="X1964" s="154"/>
      <c r="Y1964" s="154"/>
      <c r="Z1964" s="154"/>
      <c r="AA1964" s="154"/>
      <c r="AB1964" s="154"/>
      <c r="AC1964" s="154"/>
      <c r="AD1964" s="154"/>
      <c r="AE1964" s="154"/>
      <c r="AF1964" s="154"/>
      <c r="AG1964" s="154"/>
      <c r="AH1964" s="154"/>
      <c r="AI1964" s="154"/>
      <c r="AJ1964" s="154"/>
      <c r="AK1964" s="154"/>
      <c r="AL1964" s="154"/>
      <c r="AM1964" s="154"/>
      <c r="AN1964" s="154"/>
      <c r="AO1964" s="154"/>
      <c r="AP1964" s="154"/>
      <c r="AQ1964" s="154"/>
      <c r="AR1964" s="154"/>
      <c r="AS1964" s="154"/>
      <c r="AT1964" s="154"/>
      <c r="AU1964" s="154"/>
      <c r="AV1964" s="154"/>
      <c r="AW1964" s="154"/>
      <c r="AX1964" s="154"/>
      <c r="AY1964" s="154"/>
      <c r="AZ1964" s="154"/>
      <c r="BA1964" s="154"/>
      <c r="BB1964" s="154"/>
      <c r="BC1964" s="154"/>
      <c r="BD1964" s="154"/>
      <c r="BE1964" s="154"/>
      <c r="BF1964" s="154"/>
      <c r="BG1964" s="154"/>
      <c r="BH1964" s="154"/>
      <c r="BI1964" s="154"/>
      <c r="BJ1964" s="154"/>
      <c r="BK1964" s="154"/>
      <c r="BL1964" s="154"/>
      <c r="BM1964" s="154"/>
      <c r="BN1964" s="154"/>
      <c r="BO1964" s="154"/>
      <c r="BP1964" s="154"/>
      <c r="BQ1964" s="154"/>
      <c r="BR1964" s="154"/>
      <c r="BS1964" s="154"/>
      <c r="BT1964" s="154"/>
      <c r="BU1964" s="154"/>
      <c r="BV1964" s="154"/>
    </row>
    <row r="1965" spans="1:74" x14ac:dyDescent="0.25">
      <c r="A1965" s="154"/>
      <c r="B1965" s="154"/>
      <c r="C1965" s="154"/>
      <c r="D1965" s="154"/>
      <c r="E1965" s="154"/>
      <c r="F1965" s="154"/>
      <c r="G1965" s="154"/>
      <c r="H1965" s="154"/>
      <c r="I1965" s="154"/>
      <c r="J1965" s="154"/>
      <c r="K1965" s="154"/>
      <c r="L1965" s="154"/>
      <c r="M1965" s="154"/>
      <c r="N1965" s="154"/>
      <c r="O1965" s="154"/>
      <c r="P1965" s="154"/>
      <c r="Q1965" s="154"/>
      <c r="R1965" s="154"/>
      <c r="S1965" s="154"/>
      <c r="T1965" s="154"/>
      <c r="U1965" s="154"/>
      <c r="V1965" s="154"/>
      <c r="W1965" s="154"/>
      <c r="X1965" s="154"/>
      <c r="Y1965" s="154"/>
      <c r="Z1965" s="154"/>
      <c r="AA1965" s="154"/>
      <c r="AB1965" s="154"/>
      <c r="AC1965" s="154"/>
      <c r="AD1965" s="154"/>
      <c r="AE1965" s="154"/>
      <c r="AF1965" s="154"/>
      <c r="AG1965" s="154"/>
      <c r="AH1965" s="154"/>
      <c r="AI1965" s="154"/>
      <c r="AJ1965" s="154"/>
      <c r="AK1965" s="154"/>
      <c r="AL1965" s="154"/>
      <c r="AM1965" s="154"/>
      <c r="AN1965" s="154"/>
      <c r="AO1965" s="154"/>
      <c r="AP1965" s="154"/>
      <c r="AQ1965" s="154"/>
      <c r="AR1965" s="154"/>
      <c r="AS1965" s="154"/>
      <c r="AT1965" s="154"/>
      <c r="AU1965" s="154"/>
      <c r="AV1965" s="154"/>
      <c r="AW1965" s="154"/>
      <c r="AX1965" s="154"/>
      <c r="AY1965" s="154"/>
      <c r="AZ1965" s="154"/>
      <c r="BA1965" s="154"/>
      <c r="BB1965" s="154"/>
      <c r="BC1965" s="154"/>
      <c r="BD1965" s="154"/>
      <c r="BE1965" s="154"/>
      <c r="BF1965" s="154"/>
      <c r="BG1965" s="154"/>
      <c r="BH1965" s="154"/>
      <c r="BI1965" s="154"/>
      <c r="BJ1965" s="154"/>
      <c r="BK1965" s="154"/>
      <c r="BL1965" s="154"/>
      <c r="BM1965" s="154"/>
      <c r="BN1965" s="154"/>
      <c r="BO1965" s="154"/>
      <c r="BP1965" s="154"/>
      <c r="BQ1965" s="154"/>
      <c r="BR1965" s="154"/>
      <c r="BS1965" s="154"/>
      <c r="BT1965" s="154"/>
      <c r="BU1965" s="154"/>
      <c r="BV1965" s="154"/>
    </row>
    <row r="1966" spans="1:74" x14ac:dyDescent="0.25">
      <c r="A1966" s="154"/>
      <c r="B1966" s="154"/>
      <c r="C1966" s="154"/>
      <c r="D1966" s="154"/>
      <c r="E1966" s="154"/>
      <c r="F1966" s="154"/>
      <c r="G1966" s="154"/>
      <c r="H1966" s="154"/>
      <c r="I1966" s="154"/>
      <c r="J1966" s="154"/>
      <c r="K1966" s="154"/>
      <c r="L1966" s="154"/>
      <c r="M1966" s="154"/>
      <c r="N1966" s="154"/>
      <c r="O1966" s="154"/>
      <c r="P1966" s="154"/>
      <c r="Q1966" s="154"/>
      <c r="R1966" s="154"/>
      <c r="S1966" s="154"/>
      <c r="T1966" s="154"/>
      <c r="U1966" s="154"/>
      <c r="V1966" s="154"/>
      <c r="W1966" s="154"/>
      <c r="X1966" s="154"/>
      <c r="Y1966" s="154"/>
      <c r="Z1966" s="154"/>
      <c r="AA1966" s="154"/>
      <c r="AB1966" s="154"/>
      <c r="AC1966" s="154"/>
      <c r="AD1966" s="154"/>
      <c r="AE1966" s="154"/>
      <c r="AF1966" s="154"/>
      <c r="AG1966" s="154"/>
      <c r="AH1966" s="154"/>
      <c r="AI1966" s="154"/>
      <c r="AJ1966" s="154"/>
      <c r="AK1966" s="154"/>
      <c r="AL1966" s="154"/>
      <c r="AM1966" s="154"/>
      <c r="AN1966" s="154"/>
      <c r="AO1966" s="154"/>
      <c r="AP1966" s="154"/>
      <c r="AQ1966" s="154"/>
      <c r="AR1966" s="154"/>
      <c r="AS1966" s="154"/>
      <c r="AT1966" s="154"/>
      <c r="AU1966" s="154"/>
      <c r="AV1966" s="154"/>
      <c r="AW1966" s="154"/>
      <c r="AX1966" s="154"/>
      <c r="AY1966" s="154"/>
      <c r="AZ1966" s="154"/>
      <c r="BA1966" s="154"/>
      <c r="BB1966" s="154"/>
      <c r="BC1966" s="154"/>
      <c r="BD1966" s="154"/>
      <c r="BE1966" s="154"/>
      <c r="BF1966" s="154"/>
      <c r="BG1966" s="154"/>
      <c r="BH1966" s="154"/>
      <c r="BI1966" s="154"/>
      <c r="BJ1966" s="154"/>
      <c r="BK1966" s="154"/>
      <c r="BL1966" s="154"/>
      <c r="BM1966" s="154"/>
      <c r="BN1966" s="154"/>
      <c r="BO1966" s="154"/>
      <c r="BP1966" s="154"/>
      <c r="BQ1966" s="154"/>
      <c r="BR1966" s="154"/>
      <c r="BS1966" s="154"/>
      <c r="BT1966" s="154"/>
      <c r="BU1966" s="154"/>
      <c r="BV1966" s="154"/>
    </row>
    <row r="1967" spans="1:74" x14ac:dyDescent="0.25">
      <c r="A1967" s="154"/>
      <c r="B1967" s="154"/>
      <c r="C1967" s="154"/>
      <c r="D1967" s="154"/>
      <c r="E1967" s="154"/>
      <c r="F1967" s="154"/>
      <c r="G1967" s="154"/>
      <c r="H1967" s="154"/>
      <c r="I1967" s="154"/>
      <c r="J1967" s="154"/>
      <c r="K1967" s="154"/>
      <c r="L1967" s="154"/>
      <c r="M1967" s="154"/>
      <c r="N1967" s="154"/>
      <c r="O1967" s="154"/>
      <c r="P1967" s="154"/>
      <c r="Q1967" s="154"/>
      <c r="R1967" s="154"/>
      <c r="S1967" s="154"/>
      <c r="T1967" s="154"/>
      <c r="U1967" s="154"/>
      <c r="V1967" s="154"/>
      <c r="W1967" s="154"/>
      <c r="X1967" s="154"/>
      <c r="Y1967" s="154"/>
      <c r="Z1967" s="154"/>
      <c r="AA1967" s="154"/>
      <c r="AB1967" s="154"/>
      <c r="AC1967" s="154"/>
      <c r="AD1967" s="154"/>
      <c r="AE1967" s="154"/>
      <c r="AF1967" s="154"/>
      <c r="AG1967" s="154"/>
      <c r="AH1967" s="154"/>
      <c r="AI1967" s="154"/>
      <c r="AJ1967" s="154"/>
      <c r="AK1967" s="154"/>
      <c r="AL1967" s="154"/>
      <c r="AM1967" s="154"/>
      <c r="AN1967" s="154"/>
      <c r="AO1967" s="154"/>
      <c r="AP1967" s="154"/>
      <c r="AQ1967" s="154"/>
      <c r="AR1967" s="154"/>
      <c r="AS1967" s="154"/>
      <c r="AT1967" s="154"/>
      <c r="AU1967" s="154"/>
      <c r="AV1967" s="154"/>
      <c r="AW1967" s="154"/>
      <c r="AX1967" s="154"/>
      <c r="AY1967" s="154"/>
      <c r="AZ1967" s="154"/>
      <c r="BA1967" s="154"/>
      <c r="BB1967" s="154"/>
      <c r="BC1967" s="154"/>
      <c r="BD1967" s="154"/>
      <c r="BE1967" s="154"/>
      <c r="BF1967" s="154"/>
      <c r="BG1967" s="154"/>
      <c r="BH1967" s="154"/>
      <c r="BI1967" s="154"/>
      <c r="BJ1967" s="154"/>
      <c r="BK1967" s="154"/>
      <c r="BL1967" s="154"/>
      <c r="BM1967" s="154"/>
      <c r="BN1967" s="154"/>
      <c r="BO1967" s="154"/>
      <c r="BP1967" s="154"/>
      <c r="BQ1967" s="154"/>
      <c r="BR1967" s="154"/>
      <c r="BS1967" s="154"/>
      <c r="BT1967" s="154"/>
      <c r="BU1967" s="154"/>
      <c r="BV1967" s="154"/>
    </row>
    <row r="1968" spans="1:74" x14ac:dyDescent="0.25">
      <c r="A1968" s="154"/>
      <c r="B1968" s="154"/>
      <c r="C1968" s="154"/>
      <c r="D1968" s="154"/>
      <c r="E1968" s="154"/>
      <c r="F1968" s="154"/>
      <c r="G1968" s="154"/>
      <c r="H1968" s="154"/>
      <c r="I1968" s="154"/>
      <c r="J1968" s="154"/>
      <c r="K1968" s="154"/>
      <c r="L1968" s="154"/>
      <c r="M1968" s="154"/>
      <c r="N1968" s="154"/>
      <c r="O1968" s="154"/>
      <c r="P1968" s="154"/>
      <c r="Q1968" s="154"/>
      <c r="R1968" s="154"/>
      <c r="S1968" s="154"/>
      <c r="T1968" s="154"/>
      <c r="U1968" s="154"/>
      <c r="V1968" s="154"/>
      <c r="W1968" s="154"/>
      <c r="X1968" s="154"/>
      <c r="Y1968" s="154"/>
      <c r="Z1968" s="154"/>
      <c r="AA1968" s="154"/>
      <c r="AB1968" s="154"/>
      <c r="AC1968" s="154"/>
      <c r="AD1968" s="154"/>
      <c r="AE1968" s="154"/>
      <c r="AF1968" s="154"/>
      <c r="AG1968" s="154"/>
      <c r="AH1968" s="154"/>
      <c r="AI1968" s="154"/>
      <c r="AJ1968" s="154"/>
      <c r="AK1968" s="154"/>
      <c r="AL1968" s="154"/>
      <c r="AM1968" s="154"/>
      <c r="AN1968" s="154"/>
      <c r="AO1968" s="154"/>
      <c r="AP1968" s="154"/>
      <c r="AQ1968" s="154"/>
      <c r="AR1968" s="154"/>
      <c r="AS1968" s="154"/>
      <c r="AT1968" s="154"/>
      <c r="AU1968" s="154"/>
      <c r="AV1968" s="154"/>
      <c r="AW1968" s="154"/>
      <c r="AX1968" s="154"/>
      <c r="AY1968" s="154"/>
      <c r="AZ1968" s="154"/>
      <c r="BA1968" s="154"/>
      <c r="BB1968" s="154"/>
      <c r="BC1968" s="154"/>
      <c r="BD1968" s="154"/>
      <c r="BE1968" s="154"/>
      <c r="BF1968" s="154"/>
      <c r="BG1968" s="154"/>
      <c r="BH1968" s="154"/>
      <c r="BI1968" s="154"/>
      <c r="BJ1968" s="154"/>
      <c r="BK1968" s="154"/>
      <c r="BL1968" s="154"/>
      <c r="BM1968" s="154"/>
      <c r="BN1968" s="154"/>
      <c r="BO1968" s="154"/>
      <c r="BP1968" s="154"/>
      <c r="BQ1968" s="154"/>
      <c r="BR1968" s="154"/>
      <c r="BS1968" s="154"/>
      <c r="BT1968" s="154"/>
      <c r="BU1968" s="154"/>
      <c r="BV1968" s="154"/>
    </row>
    <row r="1969" spans="1:74" x14ac:dyDescent="0.25">
      <c r="A1969" s="154"/>
      <c r="B1969" s="154"/>
      <c r="C1969" s="154"/>
      <c r="D1969" s="154"/>
      <c r="E1969" s="154"/>
      <c r="F1969" s="154"/>
      <c r="G1969" s="154"/>
      <c r="H1969" s="154"/>
      <c r="I1969" s="154"/>
      <c r="J1969" s="154"/>
      <c r="K1969" s="154"/>
      <c r="L1969" s="154"/>
      <c r="M1969" s="154"/>
      <c r="N1969" s="154"/>
      <c r="O1969" s="154"/>
      <c r="P1969" s="154"/>
      <c r="Q1969" s="154"/>
      <c r="R1969" s="154"/>
      <c r="S1969" s="154"/>
      <c r="T1969" s="154"/>
      <c r="U1969" s="154"/>
      <c r="V1969" s="154"/>
      <c r="W1969" s="154"/>
      <c r="X1969" s="154"/>
      <c r="Y1969" s="154"/>
      <c r="Z1969" s="154"/>
      <c r="AA1969" s="154"/>
      <c r="AB1969" s="154"/>
      <c r="AC1969" s="154"/>
      <c r="AD1969" s="154"/>
      <c r="AE1969" s="154"/>
      <c r="AF1969" s="154"/>
      <c r="AG1969" s="154"/>
      <c r="AH1969" s="154"/>
      <c r="AI1969" s="154"/>
      <c r="AJ1969" s="154"/>
      <c r="AK1969" s="154"/>
      <c r="AL1969" s="154"/>
      <c r="AM1969" s="154"/>
      <c r="AN1969" s="154"/>
      <c r="AO1969" s="154"/>
      <c r="AP1969" s="154"/>
      <c r="AQ1969" s="154"/>
      <c r="AR1969" s="154"/>
      <c r="AS1969" s="154"/>
      <c r="AT1969" s="154"/>
      <c r="AU1969" s="154"/>
      <c r="AV1969" s="154"/>
      <c r="AW1969" s="154"/>
      <c r="AX1969" s="154"/>
      <c r="AY1969" s="154"/>
      <c r="AZ1969" s="154"/>
      <c r="BA1969" s="154"/>
      <c r="BB1969" s="154"/>
      <c r="BC1969" s="154"/>
      <c r="BD1969" s="154"/>
      <c r="BE1969" s="154"/>
      <c r="BF1969" s="154"/>
      <c r="BG1969" s="154"/>
      <c r="BH1969" s="154"/>
      <c r="BI1969" s="154"/>
      <c r="BJ1969" s="154"/>
      <c r="BK1969" s="154"/>
      <c r="BL1969" s="154"/>
      <c r="BM1969" s="154"/>
      <c r="BN1969" s="154"/>
      <c r="BO1969" s="154"/>
      <c r="BP1969" s="154"/>
      <c r="BQ1969" s="154"/>
      <c r="BR1969" s="154"/>
      <c r="BS1969" s="154"/>
      <c r="BT1969" s="154"/>
      <c r="BU1969" s="154"/>
      <c r="BV1969" s="154"/>
    </row>
    <row r="1970" spans="1:74" x14ac:dyDescent="0.25">
      <c r="A1970" s="154"/>
      <c r="B1970" s="154"/>
      <c r="C1970" s="154"/>
      <c r="D1970" s="154"/>
      <c r="E1970" s="154"/>
      <c r="F1970" s="154"/>
      <c r="G1970" s="154"/>
      <c r="H1970" s="154"/>
      <c r="I1970" s="154"/>
      <c r="J1970" s="154"/>
      <c r="K1970" s="154"/>
      <c r="L1970" s="154"/>
      <c r="M1970" s="154"/>
      <c r="N1970" s="154"/>
      <c r="O1970" s="154"/>
      <c r="P1970" s="154"/>
      <c r="Q1970" s="154"/>
      <c r="R1970" s="154"/>
      <c r="S1970" s="154"/>
      <c r="T1970" s="154"/>
      <c r="U1970" s="154"/>
      <c r="V1970" s="154"/>
      <c r="W1970" s="154"/>
      <c r="X1970" s="154"/>
      <c r="Y1970" s="154"/>
      <c r="Z1970" s="154"/>
      <c r="AA1970" s="154"/>
      <c r="AB1970" s="154"/>
      <c r="AC1970" s="154"/>
      <c r="AD1970" s="154"/>
      <c r="AE1970" s="154"/>
      <c r="AF1970" s="154"/>
      <c r="AG1970" s="154"/>
      <c r="AH1970" s="154"/>
      <c r="AI1970" s="154"/>
      <c r="AJ1970" s="154"/>
      <c r="AK1970" s="154"/>
      <c r="AL1970" s="154"/>
      <c r="AM1970" s="154"/>
      <c r="AN1970" s="154"/>
      <c r="AO1970" s="154"/>
      <c r="AP1970" s="154"/>
      <c r="AQ1970" s="154"/>
      <c r="AR1970" s="154"/>
      <c r="AS1970" s="154"/>
      <c r="AT1970" s="154"/>
      <c r="AU1970" s="154"/>
      <c r="AV1970" s="154"/>
      <c r="AW1970" s="154"/>
      <c r="AX1970" s="154"/>
      <c r="AY1970" s="154"/>
      <c r="AZ1970" s="154"/>
      <c r="BA1970" s="154"/>
      <c r="BB1970" s="154"/>
      <c r="BC1970" s="154"/>
      <c r="BD1970" s="154"/>
      <c r="BE1970" s="154"/>
      <c r="BF1970" s="154"/>
      <c r="BG1970" s="154"/>
      <c r="BH1970" s="154"/>
      <c r="BI1970" s="154"/>
      <c r="BJ1970" s="154"/>
      <c r="BK1970" s="154"/>
      <c r="BL1970" s="154"/>
      <c r="BM1970" s="154"/>
      <c r="BN1970" s="154"/>
      <c r="BO1970" s="154"/>
      <c r="BP1970" s="154"/>
      <c r="BQ1970" s="154"/>
      <c r="BR1970" s="154"/>
      <c r="BS1970" s="154"/>
      <c r="BT1970" s="154"/>
      <c r="BU1970" s="154"/>
      <c r="BV1970" s="154"/>
    </row>
    <row r="1971" spans="1:74" x14ac:dyDescent="0.25">
      <c r="A1971" s="154"/>
      <c r="B1971" s="154"/>
      <c r="C1971" s="154"/>
      <c r="D1971" s="154"/>
      <c r="E1971" s="154"/>
      <c r="F1971" s="154"/>
      <c r="G1971" s="154"/>
      <c r="H1971" s="154"/>
      <c r="I1971" s="154"/>
      <c r="J1971" s="154"/>
      <c r="K1971" s="154"/>
      <c r="L1971" s="154"/>
      <c r="M1971" s="154"/>
      <c r="N1971" s="154"/>
      <c r="O1971" s="154"/>
      <c r="P1971" s="154"/>
      <c r="Q1971" s="154"/>
      <c r="R1971" s="154"/>
      <c r="S1971" s="154"/>
      <c r="T1971" s="154"/>
      <c r="U1971" s="154"/>
      <c r="V1971" s="154"/>
      <c r="W1971" s="154"/>
      <c r="X1971" s="154"/>
      <c r="Y1971" s="154"/>
      <c r="Z1971" s="154"/>
      <c r="AA1971" s="154"/>
      <c r="AB1971" s="154"/>
      <c r="AC1971" s="154"/>
      <c r="AD1971" s="154"/>
      <c r="AE1971" s="154"/>
      <c r="AF1971" s="154"/>
      <c r="AG1971" s="154"/>
      <c r="AH1971" s="154"/>
      <c r="AI1971" s="154"/>
      <c r="AJ1971" s="154"/>
      <c r="AK1971" s="154"/>
      <c r="AL1971" s="154"/>
      <c r="AM1971" s="154"/>
      <c r="AN1971" s="154"/>
      <c r="AO1971" s="154"/>
      <c r="AP1971" s="154"/>
      <c r="AQ1971" s="154"/>
      <c r="AR1971" s="154"/>
      <c r="AS1971" s="154"/>
      <c r="AT1971" s="154"/>
      <c r="AU1971" s="154"/>
      <c r="AV1971" s="154"/>
      <c r="AW1971" s="154"/>
      <c r="AX1971" s="154"/>
      <c r="AY1971" s="154"/>
      <c r="AZ1971" s="154"/>
      <c r="BA1971" s="154"/>
      <c r="BB1971" s="154"/>
      <c r="BC1971" s="154"/>
      <c r="BD1971" s="154"/>
      <c r="BE1971" s="154"/>
      <c r="BF1971" s="154"/>
      <c r="BG1971" s="154"/>
      <c r="BH1971" s="154"/>
      <c r="BI1971" s="154"/>
      <c r="BJ1971" s="154"/>
      <c r="BK1971" s="154"/>
      <c r="BL1971" s="154"/>
      <c r="BM1971" s="154"/>
      <c r="BN1971" s="154"/>
      <c r="BO1971" s="154"/>
      <c r="BP1971" s="154"/>
      <c r="BQ1971" s="154"/>
      <c r="BR1971" s="154"/>
      <c r="BS1971" s="154"/>
      <c r="BT1971" s="154"/>
      <c r="BU1971" s="154"/>
      <c r="BV1971" s="154"/>
    </row>
    <row r="1972" spans="1:74" x14ac:dyDescent="0.25">
      <c r="A1972" s="154"/>
      <c r="B1972" s="154"/>
      <c r="C1972" s="154"/>
      <c r="D1972" s="154"/>
      <c r="E1972" s="154"/>
      <c r="F1972" s="154"/>
      <c r="G1972" s="154"/>
      <c r="H1972" s="154"/>
      <c r="I1972" s="154"/>
      <c r="J1972" s="154"/>
      <c r="K1972" s="154"/>
      <c r="L1972" s="154"/>
      <c r="M1972" s="154"/>
      <c r="N1972" s="154"/>
      <c r="O1972" s="154"/>
      <c r="P1972" s="154"/>
      <c r="Q1972" s="154"/>
      <c r="R1972" s="154"/>
      <c r="S1972" s="154"/>
      <c r="T1972" s="154"/>
      <c r="U1972" s="154"/>
      <c r="V1972" s="154"/>
      <c r="W1972" s="154"/>
      <c r="X1972" s="154"/>
      <c r="Y1972" s="154"/>
      <c r="Z1972" s="154"/>
      <c r="AA1972" s="154"/>
      <c r="AB1972" s="154"/>
      <c r="AC1972" s="154"/>
      <c r="AD1972" s="154"/>
      <c r="AE1972" s="154"/>
      <c r="AF1972" s="154"/>
      <c r="AG1972" s="154"/>
      <c r="AH1972" s="154"/>
      <c r="AI1972" s="154"/>
      <c r="AJ1972" s="154"/>
      <c r="AK1972" s="154"/>
      <c r="AL1972" s="154"/>
      <c r="AM1972" s="154"/>
      <c r="AN1972" s="154"/>
      <c r="AO1972" s="154"/>
      <c r="AP1972" s="154"/>
      <c r="AQ1972" s="154"/>
      <c r="AR1972" s="154"/>
      <c r="AS1972" s="154"/>
      <c r="AT1972" s="154"/>
      <c r="AU1972" s="154"/>
      <c r="AV1972" s="154"/>
      <c r="AW1972" s="154"/>
      <c r="AX1972" s="154"/>
      <c r="AY1972" s="154"/>
      <c r="AZ1972" s="154"/>
      <c r="BA1972" s="154"/>
      <c r="BB1972" s="154"/>
      <c r="BC1972" s="154"/>
      <c r="BD1972" s="154"/>
      <c r="BE1972" s="154"/>
      <c r="BF1972" s="154"/>
      <c r="BG1972" s="154"/>
      <c r="BH1972" s="154"/>
      <c r="BI1972" s="154"/>
      <c r="BJ1972" s="154"/>
      <c r="BK1972" s="154"/>
      <c r="BL1972" s="154"/>
      <c r="BM1972" s="154"/>
      <c r="BN1972" s="154"/>
      <c r="BO1972" s="154"/>
      <c r="BP1972" s="154"/>
      <c r="BQ1972" s="154"/>
      <c r="BR1972" s="154"/>
      <c r="BS1972" s="154"/>
      <c r="BT1972" s="154"/>
      <c r="BU1972" s="154"/>
      <c r="BV1972" s="154"/>
    </row>
    <row r="1973" spans="1:74" x14ac:dyDescent="0.25">
      <c r="A1973" s="154"/>
      <c r="B1973" s="154"/>
      <c r="C1973" s="154"/>
      <c r="D1973" s="154"/>
      <c r="E1973" s="154"/>
      <c r="F1973" s="154"/>
      <c r="G1973" s="154"/>
      <c r="H1973" s="154"/>
      <c r="I1973" s="154"/>
      <c r="J1973" s="154"/>
      <c r="K1973" s="154"/>
      <c r="L1973" s="154"/>
      <c r="M1973" s="154"/>
      <c r="N1973" s="154"/>
      <c r="O1973" s="154"/>
      <c r="P1973" s="154"/>
      <c r="Q1973" s="154"/>
      <c r="R1973" s="154"/>
      <c r="S1973" s="154"/>
      <c r="T1973" s="154"/>
      <c r="U1973" s="154"/>
      <c r="V1973" s="154"/>
      <c r="W1973" s="154"/>
      <c r="X1973" s="154"/>
      <c r="Y1973" s="154"/>
      <c r="Z1973" s="154"/>
      <c r="AA1973" s="154"/>
      <c r="AB1973" s="154"/>
      <c r="AC1973" s="154"/>
      <c r="AD1973" s="154"/>
      <c r="AE1973" s="154"/>
      <c r="AF1973" s="154"/>
      <c r="AG1973" s="154"/>
      <c r="AH1973" s="154"/>
      <c r="AI1973" s="154"/>
      <c r="AJ1973" s="154"/>
      <c r="AK1973" s="154"/>
      <c r="AL1973" s="154"/>
      <c r="AM1973" s="154"/>
      <c r="AN1973" s="154"/>
      <c r="AO1973" s="154"/>
      <c r="AP1973" s="154"/>
      <c r="AQ1973" s="154"/>
      <c r="AR1973" s="154"/>
      <c r="AS1973" s="154"/>
      <c r="AT1973" s="154"/>
      <c r="AU1973" s="154"/>
      <c r="AV1973" s="154"/>
      <c r="AW1973" s="154"/>
      <c r="AX1973" s="154"/>
      <c r="AY1973" s="154"/>
      <c r="AZ1973" s="154"/>
      <c r="BA1973" s="154"/>
      <c r="BB1973" s="154"/>
      <c r="BC1973" s="154"/>
      <c r="BD1973" s="154"/>
      <c r="BE1973" s="154"/>
      <c r="BF1973" s="154"/>
      <c r="BG1973" s="154"/>
      <c r="BH1973" s="154"/>
      <c r="BI1973" s="154"/>
      <c r="BJ1973" s="154"/>
      <c r="BK1973" s="154"/>
      <c r="BL1973" s="154"/>
      <c r="BM1973" s="154"/>
      <c r="BN1973" s="154"/>
      <c r="BO1973" s="154"/>
      <c r="BP1973" s="154"/>
      <c r="BQ1973" s="154"/>
      <c r="BR1973" s="154"/>
      <c r="BS1973" s="154"/>
      <c r="BT1973" s="154"/>
      <c r="BU1973" s="154"/>
      <c r="BV1973" s="154"/>
    </row>
    <row r="1974" spans="1:74" x14ac:dyDescent="0.25">
      <c r="A1974" s="154"/>
      <c r="B1974" s="154"/>
      <c r="C1974" s="154"/>
      <c r="D1974" s="154"/>
      <c r="E1974" s="154"/>
      <c r="F1974" s="154"/>
      <c r="G1974" s="154"/>
      <c r="H1974" s="154"/>
      <c r="I1974" s="154"/>
      <c r="J1974" s="154"/>
      <c r="K1974" s="154"/>
      <c r="L1974" s="154"/>
      <c r="M1974" s="154"/>
      <c r="N1974" s="154"/>
      <c r="O1974" s="154"/>
      <c r="P1974" s="154"/>
      <c r="Q1974" s="154"/>
      <c r="R1974" s="154"/>
      <c r="S1974" s="154"/>
      <c r="T1974" s="154"/>
      <c r="U1974" s="154"/>
      <c r="V1974" s="154"/>
      <c r="W1974" s="154"/>
      <c r="X1974" s="154"/>
      <c r="Y1974" s="154"/>
      <c r="Z1974" s="154"/>
      <c r="AA1974" s="154"/>
      <c r="AB1974" s="154"/>
      <c r="AC1974" s="154"/>
      <c r="AD1974" s="154"/>
      <c r="AE1974" s="154"/>
      <c r="AF1974" s="154"/>
      <c r="AG1974" s="154"/>
      <c r="AH1974" s="154"/>
      <c r="AI1974" s="154"/>
      <c r="AJ1974" s="154"/>
      <c r="AK1974" s="154"/>
      <c r="AL1974" s="154"/>
      <c r="AM1974" s="154"/>
      <c r="AN1974" s="154"/>
      <c r="AO1974" s="154"/>
      <c r="AP1974" s="154"/>
      <c r="AQ1974" s="154"/>
      <c r="AR1974" s="154"/>
      <c r="AS1974" s="154"/>
      <c r="AT1974" s="154"/>
      <c r="AU1974" s="154"/>
      <c r="AV1974" s="154"/>
      <c r="AW1974" s="154"/>
      <c r="AX1974" s="154"/>
      <c r="AY1974" s="154"/>
      <c r="AZ1974" s="154"/>
      <c r="BA1974" s="154"/>
      <c r="BB1974" s="154"/>
      <c r="BC1974" s="154"/>
      <c r="BD1974" s="154"/>
      <c r="BE1974" s="154"/>
      <c r="BF1974" s="154"/>
      <c r="BG1974" s="154"/>
      <c r="BH1974" s="154"/>
      <c r="BI1974" s="154"/>
      <c r="BJ1974" s="154"/>
      <c r="BK1974" s="154"/>
      <c r="BL1974" s="154"/>
      <c r="BM1974" s="154"/>
      <c r="BN1974" s="154"/>
      <c r="BO1974" s="154"/>
      <c r="BP1974" s="154"/>
      <c r="BQ1974" s="154"/>
      <c r="BR1974" s="154"/>
      <c r="BS1974" s="154"/>
      <c r="BT1974" s="154"/>
      <c r="BU1974" s="154"/>
      <c r="BV1974" s="154"/>
    </row>
    <row r="1975" spans="1:74" x14ac:dyDescent="0.25">
      <c r="A1975" s="154"/>
      <c r="B1975" s="154"/>
      <c r="C1975" s="154"/>
      <c r="D1975" s="154"/>
      <c r="E1975" s="154"/>
      <c r="F1975" s="154"/>
      <c r="G1975" s="154"/>
      <c r="H1975" s="154"/>
      <c r="I1975" s="154"/>
      <c r="J1975" s="154"/>
      <c r="K1975" s="154"/>
      <c r="L1975" s="154"/>
      <c r="M1975" s="154"/>
      <c r="N1975" s="154"/>
      <c r="O1975" s="154"/>
      <c r="P1975" s="154"/>
      <c r="Q1975" s="154"/>
      <c r="R1975" s="154"/>
      <c r="S1975" s="154"/>
      <c r="T1975" s="154"/>
      <c r="U1975" s="154"/>
      <c r="V1975" s="154"/>
      <c r="W1975" s="154"/>
      <c r="X1975" s="154"/>
      <c r="Y1975" s="154"/>
      <c r="Z1975" s="154"/>
      <c r="AA1975" s="154"/>
      <c r="AB1975" s="154"/>
      <c r="AC1975" s="154"/>
      <c r="AD1975" s="154"/>
      <c r="AE1975" s="154"/>
      <c r="AF1975" s="154"/>
      <c r="AG1975" s="154"/>
      <c r="AH1975" s="154"/>
      <c r="AI1975" s="154"/>
      <c r="AJ1975" s="154"/>
      <c r="AK1975" s="154"/>
      <c r="AL1975" s="154"/>
      <c r="AM1975" s="154"/>
      <c r="AN1975" s="154"/>
      <c r="AO1975" s="154"/>
      <c r="AP1975" s="154"/>
      <c r="AQ1975" s="154"/>
      <c r="AR1975" s="154"/>
      <c r="AS1975" s="154"/>
      <c r="AT1975" s="154"/>
      <c r="AU1975" s="154"/>
      <c r="AV1975" s="154"/>
      <c r="AW1975" s="154"/>
      <c r="AX1975" s="154"/>
      <c r="AY1975" s="154"/>
      <c r="AZ1975" s="154"/>
      <c r="BA1975" s="154"/>
      <c r="BB1975" s="154"/>
      <c r="BC1975" s="154"/>
      <c r="BD1975" s="154"/>
      <c r="BE1975" s="154"/>
      <c r="BF1975" s="154"/>
      <c r="BG1975" s="154"/>
      <c r="BH1975" s="154"/>
      <c r="BI1975" s="154"/>
      <c r="BJ1975" s="154"/>
      <c r="BK1975" s="154"/>
      <c r="BL1975" s="154"/>
      <c r="BM1975" s="154"/>
      <c r="BN1975" s="154"/>
      <c r="BO1975" s="154"/>
      <c r="BP1975" s="154"/>
      <c r="BQ1975" s="154"/>
      <c r="BR1975" s="154"/>
      <c r="BS1975" s="154"/>
      <c r="BT1975" s="154"/>
      <c r="BU1975" s="154"/>
      <c r="BV1975" s="154"/>
    </row>
    <row r="1976" spans="1:74" x14ac:dyDescent="0.25">
      <c r="A1976" s="154"/>
      <c r="B1976" s="154"/>
      <c r="C1976" s="154"/>
      <c r="D1976" s="154"/>
      <c r="E1976" s="154"/>
      <c r="F1976" s="154"/>
      <c r="G1976" s="154"/>
      <c r="H1976" s="154"/>
      <c r="I1976" s="154"/>
      <c r="J1976" s="154"/>
      <c r="K1976" s="154"/>
      <c r="L1976" s="154"/>
      <c r="M1976" s="154"/>
      <c r="N1976" s="154"/>
      <c r="O1976" s="154"/>
      <c r="P1976" s="154"/>
      <c r="Q1976" s="154"/>
      <c r="R1976" s="154"/>
      <c r="S1976" s="154"/>
      <c r="T1976" s="154"/>
      <c r="U1976" s="154"/>
      <c r="V1976" s="154"/>
      <c r="W1976" s="154"/>
      <c r="X1976" s="154"/>
      <c r="Y1976" s="154"/>
      <c r="Z1976" s="154"/>
      <c r="AA1976" s="154"/>
      <c r="AB1976" s="154"/>
      <c r="AC1976" s="154"/>
      <c r="AD1976" s="154"/>
      <c r="AE1976" s="154"/>
      <c r="AF1976" s="154"/>
      <c r="AG1976" s="154"/>
      <c r="AH1976" s="154"/>
      <c r="AI1976" s="154"/>
      <c r="AJ1976" s="154"/>
      <c r="AK1976" s="154"/>
      <c r="AL1976" s="154"/>
      <c r="AM1976" s="154"/>
      <c r="AN1976" s="154"/>
      <c r="AO1976" s="154"/>
      <c r="AP1976" s="154"/>
      <c r="AQ1976" s="154"/>
      <c r="AR1976" s="154"/>
      <c r="AS1976" s="154"/>
      <c r="AT1976" s="154"/>
      <c r="AU1976" s="154"/>
      <c r="AV1976" s="154"/>
      <c r="AW1976" s="154"/>
      <c r="AX1976" s="154"/>
      <c r="AY1976" s="154"/>
      <c r="AZ1976" s="154"/>
      <c r="BA1976" s="154"/>
      <c r="BB1976" s="154"/>
      <c r="BC1976" s="154"/>
      <c r="BD1976" s="154"/>
      <c r="BE1976" s="154"/>
      <c r="BF1976" s="154"/>
      <c r="BG1976" s="154"/>
      <c r="BH1976" s="154"/>
      <c r="BI1976" s="154"/>
      <c r="BJ1976" s="154"/>
      <c r="BK1976" s="154"/>
      <c r="BL1976" s="154"/>
      <c r="BM1976" s="154"/>
      <c r="BN1976" s="154"/>
      <c r="BO1976" s="154"/>
      <c r="BP1976" s="154"/>
      <c r="BQ1976" s="154"/>
      <c r="BR1976" s="154"/>
      <c r="BS1976" s="154"/>
      <c r="BT1976" s="154"/>
      <c r="BU1976" s="154"/>
      <c r="BV1976" s="154"/>
    </row>
    <row r="1977" spans="1:74" x14ac:dyDescent="0.25">
      <c r="A1977" s="154"/>
      <c r="B1977" s="154"/>
      <c r="C1977" s="154"/>
      <c r="D1977" s="154"/>
      <c r="E1977" s="154"/>
      <c r="F1977" s="154"/>
      <c r="G1977" s="154"/>
      <c r="H1977" s="154"/>
      <c r="I1977" s="154"/>
      <c r="J1977" s="154"/>
      <c r="K1977" s="154"/>
      <c r="L1977" s="154"/>
      <c r="M1977" s="154"/>
      <c r="N1977" s="154"/>
      <c r="O1977" s="154"/>
      <c r="P1977" s="154"/>
      <c r="Q1977" s="154"/>
      <c r="R1977" s="154"/>
      <c r="S1977" s="154"/>
      <c r="T1977" s="154"/>
      <c r="U1977" s="154"/>
      <c r="V1977" s="154"/>
      <c r="W1977" s="154"/>
      <c r="X1977" s="154"/>
      <c r="Y1977" s="154"/>
      <c r="Z1977" s="154"/>
      <c r="AA1977" s="154"/>
      <c r="AB1977" s="154"/>
      <c r="AC1977" s="154"/>
      <c r="AD1977" s="154"/>
      <c r="AE1977" s="154"/>
      <c r="AF1977" s="154"/>
      <c r="AG1977" s="154"/>
      <c r="AH1977" s="154"/>
      <c r="AI1977" s="154"/>
      <c r="AJ1977" s="154"/>
      <c r="AK1977" s="154"/>
      <c r="AL1977" s="154"/>
      <c r="AM1977" s="154"/>
      <c r="AN1977" s="154"/>
      <c r="AO1977" s="154"/>
      <c r="AP1977" s="154"/>
      <c r="AQ1977" s="154"/>
      <c r="AR1977" s="154"/>
      <c r="AS1977" s="154"/>
      <c r="AT1977" s="154"/>
      <c r="AU1977" s="154"/>
      <c r="AV1977" s="154"/>
      <c r="AW1977" s="154"/>
      <c r="AX1977" s="154"/>
      <c r="AY1977" s="154"/>
      <c r="AZ1977" s="154"/>
      <c r="BA1977" s="154"/>
      <c r="BB1977" s="154"/>
      <c r="BC1977" s="154"/>
      <c r="BD1977" s="154"/>
      <c r="BE1977" s="154"/>
      <c r="BF1977" s="154"/>
      <c r="BG1977" s="154"/>
      <c r="BH1977" s="154"/>
      <c r="BI1977" s="154"/>
      <c r="BJ1977" s="154"/>
      <c r="BK1977" s="154"/>
      <c r="BL1977" s="154"/>
      <c r="BM1977" s="154"/>
      <c r="BN1977" s="154"/>
      <c r="BO1977" s="154"/>
      <c r="BP1977" s="154"/>
      <c r="BQ1977" s="154"/>
      <c r="BR1977" s="154"/>
      <c r="BS1977" s="154"/>
      <c r="BT1977" s="154"/>
      <c r="BU1977" s="154"/>
      <c r="BV1977" s="154"/>
    </row>
    <row r="1978" spans="1:74" x14ac:dyDescent="0.25">
      <c r="A1978" s="154"/>
      <c r="B1978" s="154"/>
      <c r="C1978" s="154"/>
      <c r="D1978" s="154"/>
      <c r="E1978" s="154"/>
      <c r="F1978" s="154"/>
      <c r="G1978" s="154"/>
      <c r="H1978" s="154"/>
      <c r="I1978" s="154"/>
      <c r="J1978" s="154"/>
      <c r="K1978" s="154"/>
      <c r="L1978" s="154"/>
      <c r="M1978" s="154"/>
      <c r="N1978" s="154"/>
      <c r="O1978" s="154"/>
      <c r="P1978" s="154"/>
      <c r="Q1978" s="154"/>
      <c r="R1978" s="154"/>
      <c r="S1978" s="154"/>
      <c r="T1978" s="154"/>
      <c r="U1978" s="154"/>
      <c r="V1978" s="154"/>
      <c r="W1978" s="154"/>
      <c r="X1978" s="154"/>
      <c r="Y1978" s="154"/>
      <c r="Z1978" s="154"/>
      <c r="AA1978" s="154"/>
      <c r="AB1978" s="154"/>
      <c r="AC1978" s="154"/>
      <c r="AD1978" s="154"/>
      <c r="AE1978" s="154"/>
      <c r="AF1978" s="154"/>
      <c r="AG1978" s="154"/>
      <c r="AH1978" s="154"/>
      <c r="AI1978" s="154"/>
      <c r="AJ1978" s="154"/>
      <c r="AK1978" s="154"/>
      <c r="AL1978" s="154"/>
      <c r="AM1978" s="154"/>
      <c r="AN1978" s="154"/>
      <c r="AO1978" s="154"/>
      <c r="AP1978" s="154"/>
      <c r="AQ1978" s="154"/>
      <c r="AR1978" s="154"/>
      <c r="AS1978" s="154"/>
      <c r="AT1978" s="154"/>
      <c r="AU1978" s="154"/>
      <c r="AV1978" s="154"/>
      <c r="AW1978" s="154"/>
      <c r="AX1978" s="154"/>
      <c r="AY1978" s="154"/>
      <c r="AZ1978" s="154"/>
      <c r="BA1978" s="154"/>
      <c r="BB1978" s="154"/>
      <c r="BC1978" s="154"/>
      <c r="BD1978" s="154"/>
      <c r="BE1978" s="154"/>
      <c r="BF1978" s="154"/>
      <c r="BG1978" s="154"/>
      <c r="BH1978" s="154"/>
      <c r="BI1978" s="154"/>
      <c r="BJ1978" s="154"/>
      <c r="BK1978" s="154"/>
      <c r="BL1978" s="154"/>
      <c r="BM1978" s="154"/>
      <c r="BN1978" s="154"/>
      <c r="BO1978" s="154"/>
      <c r="BP1978" s="154"/>
      <c r="BQ1978" s="154"/>
      <c r="BR1978" s="154"/>
      <c r="BS1978" s="154"/>
      <c r="BT1978" s="154"/>
      <c r="BU1978" s="154"/>
      <c r="BV1978" s="154"/>
    </row>
    <row r="1979" spans="1:74" x14ac:dyDescent="0.25">
      <c r="A1979" s="154"/>
      <c r="B1979" s="154"/>
      <c r="C1979" s="154"/>
      <c r="D1979" s="154"/>
      <c r="E1979" s="154"/>
      <c r="F1979" s="154"/>
      <c r="G1979" s="154"/>
      <c r="H1979" s="154"/>
      <c r="I1979" s="154"/>
      <c r="J1979" s="154"/>
      <c r="K1979" s="154"/>
      <c r="L1979" s="154"/>
      <c r="M1979" s="154"/>
      <c r="N1979" s="154"/>
      <c r="O1979" s="154"/>
      <c r="P1979" s="154"/>
      <c r="Q1979" s="154"/>
      <c r="R1979" s="154"/>
      <c r="S1979" s="154"/>
      <c r="T1979" s="154"/>
      <c r="U1979" s="154"/>
      <c r="V1979" s="154"/>
      <c r="W1979" s="154"/>
      <c r="X1979" s="154"/>
      <c r="Y1979" s="154"/>
      <c r="Z1979" s="154"/>
      <c r="AA1979" s="154"/>
      <c r="AB1979" s="154"/>
      <c r="AC1979" s="154"/>
      <c r="AD1979" s="154"/>
      <c r="AE1979" s="154"/>
      <c r="AF1979" s="154"/>
      <c r="AG1979" s="154"/>
      <c r="AH1979" s="154"/>
      <c r="AI1979" s="154"/>
      <c r="AJ1979" s="154"/>
      <c r="AK1979" s="154"/>
      <c r="AL1979" s="154"/>
      <c r="AM1979" s="154"/>
      <c r="AN1979" s="154"/>
      <c r="AO1979" s="154"/>
      <c r="AP1979" s="154"/>
      <c r="AQ1979" s="154"/>
      <c r="AR1979" s="154"/>
      <c r="AS1979" s="154"/>
      <c r="AT1979" s="154"/>
      <c r="AU1979" s="154"/>
      <c r="AV1979" s="154"/>
      <c r="AW1979" s="154"/>
      <c r="AX1979" s="154"/>
      <c r="AY1979" s="154"/>
      <c r="AZ1979" s="154"/>
      <c r="BA1979" s="154"/>
      <c r="BB1979" s="154"/>
      <c r="BC1979" s="154"/>
      <c r="BD1979" s="154"/>
      <c r="BE1979" s="154"/>
      <c r="BF1979" s="154"/>
      <c r="BG1979" s="154"/>
      <c r="BH1979" s="154"/>
      <c r="BI1979" s="154"/>
      <c r="BJ1979" s="154"/>
      <c r="BK1979" s="154"/>
      <c r="BL1979" s="154"/>
      <c r="BM1979" s="154"/>
      <c r="BN1979" s="154"/>
      <c r="BO1979" s="154"/>
      <c r="BP1979" s="154"/>
      <c r="BQ1979" s="154"/>
      <c r="BR1979" s="154"/>
      <c r="BS1979" s="154"/>
      <c r="BT1979" s="154"/>
      <c r="BU1979" s="154"/>
      <c r="BV1979" s="154"/>
    </row>
    <row r="1980" spans="1:74" x14ac:dyDescent="0.25">
      <c r="A1980" s="154"/>
      <c r="B1980" s="154"/>
      <c r="C1980" s="154"/>
      <c r="D1980" s="154"/>
      <c r="E1980" s="154"/>
      <c r="F1980" s="154"/>
      <c r="G1980" s="154"/>
      <c r="H1980" s="154"/>
      <c r="I1980" s="154"/>
      <c r="J1980" s="154"/>
      <c r="K1980" s="154"/>
      <c r="L1980" s="154"/>
      <c r="M1980" s="154"/>
      <c r="N1980" s="154"/>
      <c r="O1980" s="154"/>
      <c r="P1980" s="154"/>
      <c r="Q1980" s="154"/>
      <c r="R1980" s="154"/>
      <c r="S1980" s="154"/>
      <c r="T1980" s="154"/>
      <c r="U1980" s="154"/>
      <c r="V1980" s="154"/>
      <c r="W1980" s="154"/>
      <c r="X1980" s="154"/>
      <c r="Y1980" s="154"/>
      <c r="Z1980" s="154"/>
      <c r="AA1980" s="154"/>
      <c r="AB1980" s="154"/>
      <c r="AC1980" s="154"/>
      <c r="AD1980" s="154"/>
      <c r="AE1980" s="154"/>
      <c r="AF1980" s="154"/>
      <c r="AG1980" s="154"/>
      <c r="AH1980" s="154"/>
      <c r="AI1980" s="154"/>
      <c r="AJ1980" s="154"/>
      <c r="AK1980" s="154"/>
      <c r="AL1980" s="154"/>
      <c r="AM1980" s="154"/>
      <c r="AN1980" s="154"/>
      <c r="AO1980" s="154"/>
      <c r="AP1980" s="154"/>
      <c r="AQ1980" s="154"/>
      <c r="AR1980" s="154"/>
      <c r="AS1980" s="154"/>
      <c r="AT1980" s="154"/>
      <c r="AU1980" s="154"/>
      <c r="AV1980" s="154"/>
      <c r="AW1980" s="154"/>
      <c r="AX1980" s="154"/>
      <c r="AY1980" s="154"/>
      <c r="AZ1980" s="154"/>
      <c r="BA1980" s="154"/>
      <c r="BB1980" s="154"/>
      <c r="BC1980" s="154"/>
      <c r="BD1980" s="154"/>
      <c r="BE1980" s="154"/>
      <c r="BF1980" s="154"/>
      <c r="BG1980" s="154"/>
      <c r="BH1980" s="154"/>
      <c r="BI1980" s="154"/>
      <c r="BJ1980" s="154"/>
      <c r="BK1980" s="154"/>
      <c r="BL1980" s="154"/>
      <c r="BM1980" s="154"/>
      <c r="BN1980" s="154"/>
      <c r="BO1980" s="154"/>
      <c r="BP1980" s="154"/>
      <c r="BQ1980" s="154"/>
      <c r="BR1980" s="154"/>
      <c r="BS1980" s="154"/>
      <c r="BT1980" s="154"/>
      <c r="BU1980" s="154"/>
      <c r="BV1980" s="154"/>
    </row>
    <row r="1981" spans="1:74" x14ac:dyDescent="0.25">
      <c r="A1981" s="154"/>
      <c r="B1981" s="154"/>
      <c r="C1981" s="154"/>
      <c r="D1981" s="154"/>
      <c r="E1981" s="154"/>
      <c r="F1981" s="154"/>
      <c r="G1981" s="154"/>
      <c r="H1981" s="154"/>
      <c r="I1981" s="154"/>
      <c r="J1981" s="154"/>
      <c r="K1981" s="154"/>
      <c r="L1981" s="154"/>
      <c r="M1981" s="154"/>
      <c r="N1981" s="154"/>
      <c r="O1981" s="154"/>
      <c r="P1981" s="154"/>
      <c r="Q1981" s="154"/>
      <c r="R1981" s="154"/>
      <c r="S1981" s="154"/>
      <c r="T1981" s="154"/>
      <c r="U1981" s="154"/>
      <c r="V1981" s="154"/>
      <c r="W1981" s="154"/>
      <c r="X1981" s="154"/>
      <c r="Y1981" s="154"/>
      <c r="Z1981" s="154"/>
      <c r="AA1981" s="154"/>
      <c r="AB1981" s="154"/>
      <c r="AC1981" s="154"/>
      <c r="AD1981" s="154"/>
      <c r="AE1981" s="154"/>
      <c r="AF1981" s="154"/>
      <c r="AG1981" s="154"/>
      <c r="AH1981" s="154"/>
      <c r="AI1981" s="154"/>
      <c r="AJ1981" s="154"/>
      <c r="AK1981" s="154"/>
      <c r="AL1981" s="154"/>
      <c r="AM1981" s="154"/>
      <c r="AN1981" s="154"/>
      <c r="AO1981" s="154"/>
      <c r="AP1981" s="154"/>
      <c r="AQ1981" s="154"/>
      <c r="AR1981" s="154"/>
      <c r="AS1981" s="154"/>
      <c r="AT1981" s="154"/>
      <c r="AU1981" s="154"/>
      <c r="AV1981" s="154"/>
      <c r="AW1981" s="154"/>
      <c r="AX1981" s="154"/>
      <c r="AY1981" s="154"/>
      <c r="AZ1981" s="154"/>
      <c r="BA1981" s="154"/>
      <c r="BB1981" s="154"/>
      <c r="BC1981" s="154"/>
      <c r="BD1981" s="154"/>
      <c r="BE1981" s="154"/>
      <c r="BF1981" s="154"/>
      <c r="BG1981" s="154"/>
      <c r="BH1981" s="154"/>
      <c r="BI1981" s="154"/>
      <c r="BJ1981" s="154"/>
      <c r="BK1981" s="154"/>
      <c r="BL1981" s="154"/>
      <c r="BM1981" s="154"/>
      <c r="BN1981" s="154"/>
      <c r="BO1981" s="154"/>
      <c r="BP1981" s="154"/>
      <c r="BQ1981" s="154"/>
      <c r="BR1981" s="154"/>
      <c r="BS1981" s="154"/>
      <c r="BT1981" s="154"/>
      <c r="BU1981" s="154"/>
      <c r="BV1981" s="154"/>
    </row>
    <row r="1982" spans="1:74" x14ac:dyDescent="0.25">
      <c r="A1982" s="154"/>
      <c r="B1982" s="154"/>
      <c r="C1982" s="154"/>
      <c r="D1982" s="154"/>
      <c r="E1982" s="154"/>
      <c r="F1982" s="154"/>
      <c r="G1982" s="154"/>
      <c r="H1982" s="154"/>
      <c r="I1982" s="154"/>
      <c r="J1982" s="154"/>
      <c r="K1982" s="154"/>
      <c r="L1982" s="154"/>
      <c r="M1982" s="154"/>
      <c r="N1982" s="154"/>
      <c r="O1982" s="154"/>
      <c r="P1982" s="154"/>
      <c r="Q1982" s="154"/>
      <c r="R1982" s="154"/>
      <c r="S1982" s="154"/>
      <c r="T1982" s="154"/>
      <c r="U1982" s="154"/>
      <c r="V1982" s="154"/>
      <c r="W1982" s="154"/>
      <c r="X1982" s="154"/>
      <c r="Y1982" s="154"/>
      <c r="Z1982" s="154"/>
      <c r="AA1982" s="154"/>
      <c r="AB1982" s="154"/>
      <c r="AC1982" s="154"/>
      <c r="AD1982" s="154"/>
      <c r="AE1982" s="154"/>
      <c r="AF1982" s="154"/>
      <c r="AG1982" s="154"/>
      <c r="AH1982" s="154"/>
      <c r="AI1982" s="154"/>
      <c r="AJ1982" s="154"/>
      <c r="AK1982" s="154"/>
      <c r="AL1982" s="154"/>
      <c r="AM1982" s="154"/>
      <c r="AN1982" s="154"/>
      <c r="AO1982" s="154"/>
      <c r="AP1982" s="154"/>
      <c r="AQ1982" s="154"/>
      <c r="AR1982" s="154"/>
      <c r="AS1982" s="154"/>
      <c r="AT1982" s="154"/>
      <c r="AU1982" s="154"/>
      <c r="AV1982" s="154"/>
      <c r="AW1982" s="154"/>
      <c r="AX1982" s="154"/>
      <c r="AY1982" s="154"/>
      <c r="AZ1982" s="154"/>
      <c r="BA1982" s="154"/>
      <c r="BB1982" s="154"/>
      <c r="BC1982" s="154"/>
      <c r="BD1982" s="154"/>
      <c r="BE1982" s="154"/>
      <c r="BF1982" s="154"/>
      <c r="BG1982" s="154"/>
      <c r="BH1982" s="154"/>
      <c r="BI1982" s="154"/>
      <c r="BJ1982" s="154"/>
      <c r="BK1982" s="154"/>
      <c r="BL1982" s="154"/>
      <c r="BM1982" s="154"/>
      <c r="BN1982" s="154"/>
      <c r="BO1982" s="154"/>
      <c r="BP1982" s="154"/>
      <c r="BQ1982" s="154"/>
      <c r="BR1982" s="154"/>
      <c r="BS1982" s="154"/>
      <c r="BT1982" s="154"/>
      <c r="BU1982" s="154"/>
      <c r="BV1982" s="154"/>
    </row>
    <row r="1983" spans="1:74" x14ac:dyDescent="0.25">
      <c r="A1983" s="154"/>
      <c r="B1983" s="154"/>
      <c r="C1983" s="154"/>
      <c r="D1983" s="154"/>
      <c r="E1983" s="154"/>
      <c r="F1983" s="154"/>
      <c r="G1983" s="154"/>
      <c r="H1983" s="154"/>
      <c r="I1983" s="154"/>
      <c r="J1983" s="154"/>
      <c r="K1983" s="154"/>
      <c r="L1983" s="154"/>
      <c r="M1983" s="154"/>
      <c r="N1983" s="154"/>
      <c r="O1983" s="154"/>
      <c r="P1983" s="154"/>
      <c r="Q1983" s="154"/>
      <c r="R1983" s="154"/>
      <c r="S1983" s="154"/>
      <c r="T1983" s="154"/>
      <c r="U1983" s="154"/>
      <c r="V1983" s="154"/>
      <c r="W1983" s="154"/>
      <c r="X1983" s="154"/>
      <c r="Y1983" s="154"/>
      <c r="Z1983" s="154"/>
      <c r="AA1983" s="154"/>
      <c r="AB1983" s="154"/>
      <c r="AC1983" s="154"/>
      <c r="AD1983" s="154"/>
      <c r="AE1983" s="154"/>
      <c r="AF1983" s="154"/>
      <c r="AG1983" s="154"/>
      <c r="AH1983" s="154"/>
      <c r="AI1983" s="154"/>
      <c r="AJ1983" s="154"/>
      <c r="AK1983" s="154"/>
      <c r="AL1983" s="154"/>
      <c r="AM1983" s="154"/>
      <c r="AN1983" s="154"/>
      <c r="AO1983" s="154"/>
      <c r="AP1983" s="154"/>
      <c r="AQ1983" s="154"/>
      <c r="AR1983" s="154"/>
      <c r="AS1983" s="154"/>
      <c r="AT1983" s="154"/>
      <c r="AU1983" s="154"/>
      <c r="AV1983" s="154"/>
      <c r="AW1983" s="154"/>
      <c r="AX1983" s="154"/>
      <c r="AY1983" s="154"/>
      <c r="AZ1983" s="154"/>
      <c r="BA1983" s="154"/>
      <c r="BB1983" s="154"/>
      <c r="BC1983" s="154"/>
      <c r="BD1983" s="154"/>
      <c r="BE1983" s="154"/>
      <c r="BF1983" s="154"/>
      <c r="BG1983" s="154"/>
      <c r="BH1983" s="154"/>
      <c r="BI1983" s="154"/>
      <c r="BJ1983" s="154"/>
      <c r="BK1983" s="154"/>
      <c r="BL1983" s="154"/>
      <c r="BM1983" s="154"/>
      <c r="BN1983" s="154"/>
      <c r="BO1983" s="154"/>
      <c r="BP1983" s="154"/>
      <c r="BQ1983" s="154"/>
      <c r="BR1983" s="154"/>
      <c r="BS1983" s="154"/>
      <c r="BT1983" s="154"/>
      <c r="BU1983" s="154"/>
      <c r="BV1983" s="154"/>
    </row>
    <row r="1984" spans="1:74" x14ac:dyDescent="0.25">
      <c r="A1984" s="154"/>
      <c r="B1984" s="154"/>
      <c r="C1984" s="154"/>
      <c r="D1984" s="154"/>
      <c r="E1984" s="154"/>
      <c r="F1984" s="154"/>
      <c r="G1984" s="154"/>
      <c r="H1984" s="154"/>
      <c r="I1984" s="154"/>
      <c r="J1984" s="154"/>
      <c r="K1984" s="154"/>
      <c r="L1984" s="154"/>
      <c r="M1984" s="154"/>
      <c r="N1984" s="154"/>
      <c r="O1984" s="154"/>
      <c r="P1984" s="154"/>
      <c r="Q1984" s="154"/>
      <c r="R1984" s="154"/>
      <c r="S1984" s="154"/>
      <c r="T1984" s="154"/>
      <c r="U1984" s="154"/>
      <c r="V1984" s="154"/>
      <c r="W1984" s="154"/>
      <c r="X1984" s="154"/>
      <c r="Y1984" s="154"/>
      <c r="Z1984" s="154"/>
      <c r="AA1984" s="154"/>
      <c r="AB1984" s="154"/>
      <c r="AC1984" s="154"/>
      <c r="AD1984" s="154"/>
      <c r="AE1984" s="154"/>
      <c r="AF1984" s="154"/>
      <c r="AG1984" s="154"/>
      <c r="AH1984" s="154"/>
      <c r="AI1984" s="154"/>
      <c r="AJ1984" s="154"/>
      <c r="AK1984" s="154"/>
      <c r="AL1984" s="154"/>
      <c r="AM1984" s="154"/>
      <c r="AN1984" s="154"/>
      <c r="AO1984" s="154"/>
      <c r="AP1984" s="154"/>
      <c r="AQ1984" s="154"/>
      <c r="AR1984" s="154"/>
      <c r="AS1984" s="154"/>
      <c r="AT1984" s="154"/>
      <c r="AU1984" s="154"/>
      <c r="AV1984" s="154"/>
      <c r="AW1984" s="154"/>
      <c r="AX1984" s="154"/>
      <c r="AY1984" s="154"/>
      <c r="AZ1984" s="154"/>
      <c r="BA1984" s="154"/>
      <c r="BB1984" s="154"/>
      <c r="BC1984" s="154"/>
      <c r="BD1984" s="154"/>
      <c r="BE1984" s="154"/>
      <c r="BF1984" s="154"/>
      <c r="BG1984" s="154"/>
      <c r="BH1984" s="154"/>
      <c r="BI1984" s="154"/>
      <c r="BJ1984" s="154"/>
      <c r="BK1984" s="154"/>
      <c r="BL1984" s="154"/>
      <c r="BM1984" s="154"/>
      <c r="BN1984" s="154"/>
      <c r="BO1984" s="154"/>
      <c r="BP1984" s="154"/>
      <c r="BQ1984" s="154"/>
      <c r="BR1984" s="154"/>
      <c r="BS1984" s="154"/>
      <c r="BT1984" s="154"/>
      <c r="BU1984" s="154"/>
      <c r="BV1984" s="154"/>
    </row>
    <row r="1985" spans="1:74" x14ac:dyDescent="0.25">
      <c r="A1985" s="154"/>
      <c r="B1985" s="154"/>
      <c r="C1985" s="154"/>
      <c r="D1985" s="154"/>
      <c r="E1985" s="154"/>
      <c r="F1985" s="154"/>
      <c r="G1985" s="154"/>
      <c r="H1985" s="154"/>
      <c r="I1985" s="154"/>
      <c r="J1985" s="154"/>
      <c r="K1985" s="154"/>
      <c r="L1985" s="154"/>
      <c r="M1985" s="154"/>
      <c r="N1985" s="154"/>
      <c r="O1985" s="154"/>
      <c r="P1985" s="154"/>
      <c r="Q1985" s="154"/>
      <c r="R1985" s="154"/>
      <c r="S1985" s="154"/>
      <c r="T1985" s="154"/>
      <c r="U1985" s="154"/>
      <c r="V1985" s="154"/>
      <c r="W1985" s="154"/>
      <c r="X1985" s="154"/>
      <c r="Y1985" s="154"/>
      <c r="Z1985" s="154"/>
      <c r="AA1985" s="154"/>
      <c r="AB1985" s="154"/>
      <c r="AC1985" s="154"/>
      <c r="AD1985" s="154"/>
      <c r="AE1985" s="154"/>
      <c r="AF1985" s="154"/>
      <c r="AG1985" s="154"/>
      <c r="AH1985" s="154"/>
      <c r="AI1985" s="154"/>
      <c r="AJ1985" s="154"/>
      <c r="AK1985" s="154"/>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c r="BJ1985" s="154"/>
      <c r="BK1985" s="154"/>
      <c r="BL1985" s="154"/>
      <c r="BM1985" s="154"/>
      <c r="BN1985" s="154"/>
      <c r="BO1985" s="154"/>
      <c r="BP1985" s="154"/>
      <c r="BQ1985" s="154"/>
      <c r="BR1985" s="154"/>
      <c r="BS1985" s="154"/>
      <c r="BT1985" s="154"/>
      <c r="BU1985" s="154"/>
      <c r="BV1985" s="154"/>
    </row>
    <row r="1986" spans="1:74" x14ac:dyDescent="0.25">
      <c r="A1986" s="154"/>
      <c r="B1986" s="154"/>
      <c r="C1986" s="154"/>
      <c r="D1986" s="154"/>
      <c r="E1986" s="154"/>
      <c r="F1986" s="154"/>
      <c r="G1986" s="154"/>
      <c r="H1986" s="154"/>
      <c r="I1986" s="154"/>
      <c r="J1986" s="154"/>
      <c r="K1986" s="154"/>
      <c r="L1986" s="154"/>
      <c r="M1986" s="154"/>
      <c r="N1986" s="154"/>
      <c r="O1986" s="154"/>
      <c r="P1986" s="154"/>
      <c r="Q1986" s="154"/>
      <c r="R1986" s="154"/>
      <c r="S1986" s="154"/>
      <c r="T1986" s="154"/>
      <c r="U1986" s="154"/>
      <c r="V1986" s="154"/>
      <c r="W1986" s="154"/>
      <c r="X1986" s="154"/>
      <c r="Y1986" s="154"/>
      <c r="Z1986" s="154"/>
      <c r="AA1986" s="154"/>
      <c r="AB1986" s="154"/>
      <c r="AC1986" s="154"/>
      <c r="AD1986" s="154"/>
      <c r="AE1986" s="154"/>
      <c r="AF1986" s="154"/>
      <c r="AG1986" s="154"/>
      <c r="AH1986" s="154"/>
      <c r="AI1986" s="154"/>
      <c r="AJ1986" s="154"/>
      <c r="AK1986" s="154"/>
      <c r="AL1986" s="154"/>
      <c r="AM1986" s="154"/>
      <c r="AN1986" s="154"/>
      <c r="AO1986" s="154"/>
      <c r="AP1986" s="154"/>
      <c r="AQ1986" s="154"/>
      <c r="AR1986" s="154"/>
      <c r="AS1986" s="154"/>
      <c r="AT1986" s="154"/>
      <c r="AU1986" s="154"/>
      <c r="AV1986" s="154"/>
      <c r="AW1986" s="154"/>
      <c r="AX1986" s="154"/>
      <c r="AY1986" s="154"/>
      <c r="AZ1986" s="154"/>
      <c r="BA1986" s="154"/>
      <c r="BB1986" s="154"/>
      <c r="BC1986" s="154"/>
      <c r="BD1986" s="154"/>
      <c r="BE1986" s="154"/>
      <c r="BF1986" s="154"/>
      <c r="BG1986" s="154"/>
      <c r="BH1986" s="154"/>
      <c r="BI1986" s="154"/>
      <c r="BJ1986" s="154"/>
      <c r="BK1986" s="154"/>
      <c r="BL1986" s="154"/>
      <c r="BM1986" s="154"/>
      <c r="BN1986" s="154"/>
      <c r="BO1986" s="154"/>
      <c r="BP1986" s="154"/>
      <c r="BQ1986" s="154"/>
      <c r="BR1986" s="154"/>
      <c r="BS1986" s="154"/>
      <c r="BT1986" s="154"/>
      <c r="BU1986" s="154"/>
      <c r="BV1986" s="154"/>
    </row>
    <row r="1987" spans="1:74" x14ac:dyDescent="0.25">
      <c r="A1987" s="154"/>
      <c r="B1987" s="154"/>
      <c r="C1987" s="154"/>
      <c r="D1987" s="154"/>
      <c r="E1987" s="154"/>
      <c r="F1987" s="154"/>
      <c r="G1987" s="154"/>
      <c r="H1987" s="154"/>
      <c r="I1987" s="154"/>
      <c r="J1987" s="154"/>
      <c r="K1987" s="154"/>
      <c r="L1987" s="154"/>
      <c r="M1987" s="154"/>
      <c r="N1987" s="154"/>
      <c r="O1987" s="154"/>
      <c r="P1987" s="154"/>
      <c r="Q1987" s="154"/>
      <c r="R1987" s="154"/>
      <c r="S1987" s="154"/>
      <c r="T1987" s="154"/>
      <c r="U1987" s="154"/>
      <c r="V1987" s="154"/>
      <c r="W1987" s="154"/>
      <c r="X1987" s="154"/>
      <c r="Y1987" s="154"/>
      <c r="Z1987" s="154"/>
      <c r="AA1987" s="154"/>
      <c r="AB1987" s="154"/>
      <c r="AC1987" s="154"/>
      <c r="AD1987" s="154"/>
      <c r="AE1987" s="154"/>
      <c r="AF1987" s="154"/>
      <c r="AG1987" s="154"/>
      <c r="AH1987" s="154"/>
      <c r="AI1987" s="154"/>
      <c r="AJ1987" s="154"/>
      <c r="AK1987" s="154"/>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c r="BJ1987" s="154"/>
      <c r="BK1987" s="154"/>
      <c r="BL1987" s="154"/>
      <c r="BM1987" s="154"/>
      <c r="BN1987" s="154"/>
      <c r="BO1987" s="154"/>
      <c r="BP1987" s="154"/>
      <c r="BQ1987" s="154"/>
      <c r="BR1987" s="154"/>
      <c r="BS1987" s="154"/>
      <c r="BT1987" s="154"/>
      <c r="BU1987" s="154"/>
      <c r="BV1987" s="154"/>
    </row>
    <row r="1988" spans="1:74" x14ac:dyDescent="0.25">
      <c r="A1988" s="154"/>
      <c r="B1988" s="154"/>
      <c r="C1988" s="154"/>
      <c r="D1988" s="154"/>
      <c r="E1988" s="154"/>
      <c r="F1988" s="154"/>
      <c r="G1988" s="154"/>
      <c r="H1988" s="154"/>
      <c r="I1988" s="154"/>
      <c r="J1988" s="154"/>
      <c r="K1988" s="154"/>
      <c r="L1988" s="154"/>
      <c r="M1988" s="154"/>
      <c r="N1988" s="154"/>
      <c r="O1988" s="154"/>
      <c r="P1988" s="154"/>
      <c r="Q1988" s="154"/>
      <c r="R1988" s="154"/>
      <c r="S1988" s="154"/>
      <c r="T1988" s="154"/>
      <c r="U1988" s="154"/>
      <c r="V1988" s="154"/>
      <c r="W1988" s="154"/>
      <c r="X1988" s="154"/>
      <c r="Y1988" s="154"/>
      <c r="Z1988" s="154"/>
      <c r="AA1988" s="154"/>
      <c r="AB1988" s="154"/>
      <c r="AC1988" s="154"/>
      <c r="AD1988" s="154"/>
      <c r="AE1988" s="154"/>
      <c r="AF1988" s="154"/>
      <c r="AG1988" s="154"/>
      <c r="AH1988" s="154"/>
      <c r="AI1988" s="154"/>
      <c r="AJ1988" s="154"/>
      <c r="AK1988" s="154"/>
      <c r="AL1988" s="154"/>
      <c r="AM1988" s="154"/>
      <c r="AN1988" s="154"/>
      <c r="AO1988" s="154"/>
      <c r="AP1988" s="154"/>
      <c r="AQ1988" s="154"/>
      <c r="AR1988" s="154"/>
      <c r="AS1988" s="154"/>
      <c r="AT1988" s="154"/>
      <c r="AU1988" s="154"/>
      <c r="AV1988" s="154"/>
      <c r="AW1988" s="154"/>
      <c r="AX1988" s="154"/>
      <c r="AY1988" s="154"/>
      <c r="AZ1988" s="154"/>
      <c r="BA1988" s="154"/>
      <c r="BB1988" s="154"/>
      <c r="BC1988" s="154"/>
      <c r="BD1988" s="154"/>
      <c r="BE1988" s="154"/>
      <c r="BF1988" s="154"/>
      <c r="BG1988" s="154"/>
      <c r="BH1988" s="154"/>
      <c r="BI1988" s="154"/>
      <c r="BJ1988" s="154"/>
      <c r="BK1988" s="154"/>
      <c r="BL1988" s="154"/>
      <c r="BM1988" s="154"/>
      <c r="BN1988" s="154"/>
      <c r="BO1988" s="154"/>
      <c r="BP1988" s="154"/>
      <c r="BQ1988" s="154"/>
      <c r="BR1988" s="154"/>
      <c r="BS1988" s="154"/>
      <c r="BT1988" s="154"/>
      <c r="BU1988" s="154"/>
      <c r="BV1988" s="154"/>
    </row>
    <row r="1989" spans="1:74" x14ac:dyDescent="0.25">
      <c r="A1989" s="154"/>
      <c r="B1989" s="154"/>
      <c r="C1989" s="154"/>
      <c r="D1989" s="154"/>
      <c r="E1989" s="154"/>
      <c r="F1989" s="154"/>
      <c r="G1989" s="154"/>
      <c r="H1989" s="154"/>
      <c r="I1989" s="154"/>
      <c r="J1989" s="154"/>
      <c r="K1989" s="154"/>
      <c r="L1989" s="154"/>
      <c r="M1989" s="154"/>
      <c r="N1989" s="154"/>
      <c r="O1989" s="154"/>
      <c r="P1989" s="154"/>
      <c r="Q1989" s="154"/>
      <c r="R1989" s="154"/>
      <c r="S1989" s="154"/>
      <c r="T1989" s="154"/>
      <c r="U1989" s="154"/>
      <c r="V1989" s="154"/>
      <c r="W1989" s="154"/>
      <c r="X1989" s="154"/>
      <c r="Y1989" s="154"/>
      <c r="Z1989" s="154"/>
      <c r="AA1989" s="154"/>
      <c r="AB1989" s="154"/>
      <c r="AC1989" s="154"/>
      <c r="AD1989" s="154"/>
      <c r="AE1989" s="154"/>
      <c r="AF1989" s="154"/>
      <c r="AG1989" s="154"/>
      <c r="AH1989" s="154"/>
      <c r="AI1989" s="154"/>
      <c r="AJ1989" s="154"/>
      <c r="AK1989" s="154"/>
      <c r="AL1989" s="154"/>
      <c r="AM1989" s="154"/>
      <c r="AN1989" s="154"/>
      <c r="AO1989" s="154"/>
      <c r="AP1989" s="154"/>
      <c r="AQ1989" s="154"/>
      <c r="AR1989" s="154"/>
      <c r="AS1989" s="154"/>
      <c r="AT1989" s="154"/>
      <c r="AU1989" s="154"/>
      <c r="AV1989" s="154"/>
      <c r="AW1989" s="154"/>
      <c r="AX1989" s="154"/>
      <c r="AY1989" s="154"/>
      <c r="AZ1989" s="154"/>
      <c r="BA1989" s="154"/>
      <c r="BB1989" s="154"/>
      <c r="BC1989" s="154"/>
      <c r="BD1989" s="154"/>
      <c r="BE1989" s="154"/>
      <c r="BF1989" s="154"/>
      <c r="BG1989" s="154"/>
      <c r="BH1989" s="154"/>
      <c r="BI1989" s="154"/>
      <c r="BJ1989" s="154"/>
      <c r="BK1989" s="154"/>
      <c r="BL1989" s="154"/>
      <c r="BM1989" s="154"/>
      <c r="BN1989" s="154"/>
      <c r="BO1989" s="154"/>
      <c r="BP1989" s="154"/>
      <c r="BQ1989" s="154"/>
      <c r="BR1989" s="154"/>
      <c r="BS1989" s="154"/>
      <c r="BT1989" s="154"/>
      <c r="BU1989" s="154"/>
      <c r="BV1989" s="154"/>
    </row>
    <row r="1990" spans="1:74" x14ac:dyDescent="0.25">
      <c r="A1990" s="154"/>
      <c r="B1990" s="154"/>
      <c r="C1990" s="154"/>
      <c r="D1990" s="154"/>
      <c r="E1990" s="154"/>
      <c r="F1990" s="154"/>
      <c r="G1990" s="154"/>
      <c r="H1990" s="154"/>
      <c r="I1990" s="154"/>
      <c r="J1990" s="154"/>
      <c r="K1990" s="154"/>
      <c r="L1990" s="154"/>
      <c r="M1990" s="154"/>
      <c r="N1990" s="154"/>
      <c r="O1990" s="154"/>
      <c r="P1990" s="154"/>
      <c r="Q1990" s="154"/>
      <c r="R1990" s="154"/>
      <c r="S1990" s="154"/>
      <c r="T1990" s="154"/>
      <c r="U1990" s="154"/>
      <c r="V1990" s="154"/>
      <c r="W1990" s="154"/>
      <c r="X1990" s="154"/>
      <c r="Y1990" s="154"/>
      <c r="Z1990" s="154"/>
      <c r="AA1990" s="154"/>
      <c r="AB1990" s="154"/>
      <c r="AC1990" s="154"/>
      <c r="AD1990" s="154"/>
      <c r="AE1990" s="154"/>
      <c r="AF1990" s="154"/>
      <c r="AG1990" s="154"/>
      <c r="AH1990" s="154"/>
      <c r="AI1990" s="154"/>
      <c r="AJ1990" s="154"/>
      <c r="AK1990" s="154"/>
      <c r="AL1990" s="154"/>
      <c r="AM1990" s="154"/>
      <c r="AN1990" s="154"/>
      <c r="AO1990" s="154"/>
      <c r="AP1990" s="154"/>
      <c r="AQ1990" s="154"/>
      <c r="AR1990" s="154"/>
      <c r="AS1990" s="154"/>
      <c r="AT1990" s="154"/>
      <c r="AU1990" s="154"/>
      <c r="AV1990" s="154"/>
      <c r="AW1990" s="154"/>
      <c r="AX1990" s="154"/>
      <c r="AY1990" s="154"/>
      <c r="AZ1990" s="154"/>
      <c r="BA1990" s="154"/>
      <c r="BB1990" s="154"/>
      <c r="BC1990" s="154"/>
      <c r="BD1990" s="154"/>
      <c r="BE1990" s="154"/>
      <c r="BF1990" s="154"/>
      <c r="BG1990" s="154"/>
      <c r="BH1990" s="154"/>
      <c r="BI1990" s="154"/>
      <c r="BJ1990" s="154"/>
      <c r="BK1990" s="154"/>
      <c r="BL1990" s="154"/>
      <c r="BM1990" s="154"/>
      <c r="BN1990" s="154"/>
      <c r="BO1990" s="154"/>
      <c r="BP1990" s="154"/>
      <c r="BQ1990" s="154"/>
      <c r="BR1990" s="154"/>
      <c r="BS1990" s="154"/>
      <c r="BT1990" s="154"/>
      <c r="BU1990" s="154"/>
      <c r="BV1990" s="154"/>
    </row>
    <row r="1991" spans="1:74" x14ac:dyDescent="0.25">
      <c r="A1991" s="154"/>
      <c r="B1991" s="154"/>
      <c r="C1991" s="154"/>
      <c r="D1991" s="154"/>
      <c r="E1991" s="154"/>
      <c r="F1991" s="154"/>
      <c r="G1991" s="154"/>
      <c r="H1991" s="154"/>
      <c r="I1991" s="154"/>
      <c r="J1991" s="154"/>
      <c r="K1991" s="154"/>
      <c r="L1991" s="154"/>
      <c r="M1991" s="154"/>
      <c r="N1991" s="154"/>
      <c r="O1991" s="154"/>
      <c r="P1991" s="154"/>
      <c r="Q1991" s="154"/>
      <c r="R1991" s="154"/>
      <c r="S1991" s="154"/>
      <c r="T1991" s="154"/>
      <c r="U1991" s="154"/>
      <c r="V1991" s="154"/>
      <c r="W1991" s="154"/>
      <c r="X1991" s="154"/>
      <c r="Y1991" s="154"/>
      <c r="Z1991" s="154"/>
      <c r="AA1991" s="154"/>
      <c r="AB1991" s="154"/>
      <c r="AC1991" s="154"/>
      <c r="AD1991" s="154"/>
      <c r="AE1991" s="154"/>
      <c r="AF1991" s="154"/>
      <c r="AG1991" s="154"/>
      <c r="AH1991" s="154"/>
      <c r="AI1991" s="154"/>
      <c r="AJ1991" s="154"/>
      <c r="AK1991" s="154"/>
      <c r="AL1991" s="154"/>
      <c r="AM1991" s="154"/>
      <c r="AN1991" s="154"/>
      <c r="AO1991" s="154"/>
      <c r="AP1991" s="154"/>
      <c r="AQ1991" s="154"/>
      <c r="AR1991" s="154"/>
      <c r="AS1991" s="154"/>
      <c r="AT1991" s="154"/>
      <c r="AU1991" s="154"/>
      <c r="AV1991" s="154"/>
      <c r="AW1991" s="154"/>
      <c r="AX1991" s="154"/>
      <c r="AY1991" s="154"/>
      <c r="AZ1991" s="154"/>
      <c r="BA1991" s="154"/>
      <c r="BB1991" s="154"/>
      <c r="BC1991" s="154"/>
      <c r="BD1991" s="154"/>
      <c r="BE1991" s="154"/>
      <c r="BF1991" s="154"/>
      <c r="BG1991" s="154"/>
      <c r="BH1991" s="154"/>
      <c r="BI1991" s="154"/>
      <c r="BJ1991" s="154"/>
      <c r="BK1991" s="154"/>
      <c r="BL1991" s="154"/>
      <c r="BM1991" s="154"/>
      <c r="BN1991" s="154"/>
      <c r="BO1991" s="154"/>
      <c r="BP1991" s="154"/>
      <c r="BQ1991" s="154"/>
      <c r="BR1991" s="154"/>
      <c r="BS1991" s="154"/>
      <c r="BT1991" s="154"/>
      <c r="BU1991" s="154"/>
      <c r="BV1991" s="154"/>
    </row>
    <row r="1992" spans="1:74" x14ac:dyDescent="0.25">
      <c r="A1992" s="154"/>
      <c r="B1992" s="154"/>
      <c r="C1992" s="154"/>
      <c r="D1992" s="154"/>
      <c r="E1992" s="154"/>
      <c r="F1992" s="154"/>
      <c r="G1992" s="154"/>
      <c r="H1992" s="154"/>
      <c r="I1992" s="154"/>
      <c r="J1992" s="154"/>
      <c r="K1992" s="154"/>
      <c r="L1992" s="154"/>
      <c r="M1992" s="154"/>
      <c r="N1992" s="154"/>
      <c r="O1992" s="154"/>
      <c r="P1992" s="154"/>
      <c r="Q1992" s="154"/>
      <c r="R1992" s="154"/>
      <c r="S1992" s="154"/>
      <c r="T1992" s="154"/>
      <c r="U1992" s="154"/>
      <c r="V1992" s="154"/>
      <c r="W1992" s="154"/>
      <c r="X1992" s="154"/>
      <c r="Y1992" s="154"/>
      <c r="Z1992" s="154"/>
      <c r="AA1992" s="154"/>
      <c r="AB1992" s="154"/>
      <c r="AC1992" s="154"/>
      <c r="AD1992" s="154"/>
      <c r="AE1992" s="154"/>
      <c r="AF1992" s="154"/>
      <c r="AG1992" s="154"/>
      <c r="AH1992" s="154"/>
      <c r="AI1992" s="154"/>
      <c r="AJ1992" s="154"/>
      <c r="AK1992" s="154"/>
      <c r="AL1992" s="154"/>
      <c r="AM1992" s="154"/>
      <c r="AN1992" s="154"/>
      <c r="AO1992" s="154"/>
      <c r="AP1992" s="154"/>
      <c r="AQ1992" s="154"/>
      <c r="AR1992" s="154"/>
      <c r="AS1992" s="154"/>
      <c r="AT1992" s="154"/>
      <c r="AU1992" s="154"/>
      <c r="AV1992" s="154"/>
      <c r="AW1992" s="154"/>
      <c r="AX1992" s="154"/>
      <c r="AY1992" s="154"/>
      <c r="AZ1992" s="154"/>
      <c r="BA1992" s="154"/>
      <c r="BB1992" s="154"/>
      <c r="BC1992" s="154"/>
      <c r="BD1992" s="154"/>
      <c r="BE1992" s="154"/>
      <c r="BF1992" s="154"/>
      <c r="BG1992" s="154"/>
      <c r="BH1992" s="154"/>
      <c r="BI1992" s="154"/>
      <c r="BJ1992" s="154"/>
      <c r="BK1992" s="154"/>
      <c r="BL1992" s="154"/>
      <c r="BM1992" s="154"/>
      <c r="BN1992" s="154"/>
      <c r="BO1992" s="154"/>
      <c r="BP1992" s="154"/>
      <c r="BQ1992" s="154"/>
      <c r="BR1992" s="154"/>
      <c r="BS1992" s="154"/>
      <c r="BT1992" s="154"/>
      <c r="BU1992" s="154"/>
      <c r="BV1992" s="154"/>
    </row>
    <row r="1993" spans="1:74" x14ac:dyDescent="0.25">
      <c r="A1993" s="154"/>
      <c r="B1993" s="154"/>
      <c r="C1993" s="154"/>
      <c r="D1993" s="154"/>
      <c r="E1993" s="154"/>
      <c r="F1993" s="154"/>
      <c r="G1993" s="154"/>
      <c r="H1993" s="154"/>
      <c r="I1993" s="154"/>
      <c r="J1993" s="154"/>
      <c r="K1993" s="154"/>
      <c r="L1993" s="154"/>
      <c r="M1993" s="154"/>
      <c r="N1993" s="154"/>
      <c r="O1993" s="154"/>
      <c r="P1993" s="154"/>
      <c r="Q1993" s="154"/>
      <c r="R1993" s="154"/>
      <c r="S1993" s="154"/>
      <c r="T1993" s="154"/>
      <c r="U1993" s="154"/>
      <c r="V1993" s="154"/>
      <c r="W1993" s="154"/>
      <c r="X1993" s="154"/>
      <c r="Y1993" s="154"/>
      <c r="Z1993" s="154"/>
      <c r="AA1993" s="154"/>
      <c r="AB1993" s="154"/>
      <c r="AC1993" s="154"/>
      <c r="AD1993" s="154"/>
      <c r="AE1993" s="154"/>
      <c r="AF1993" s="154"/>
      <c r="AG1993" s="154"/>
      <c r="AH1993" s="154"/>
      <c r="AI1993" s="154"/>
      <c r="AJ1993" s="154"/>
      <c r="AK1993" s="154"/>
      <c r="AL1993" s="154"/>
      <c r="AM1993" s="154"/>
      <c r="AN1993" s="154"/>
      <c r="AO1993" s="154"/>
      <c r="AP1993" s="154"/>
      <c r="AQ1993" s="154"/>
      <c r="AR1993" s="154"/>
      <c r="AS1993" s="154"/>
      <c r="AT1993" s="154"/>
      <c r="AU1993" s="154"/>
      <c r="AV1993" s="154"/>
      <c r="AW1993" s="154"/>
      <c r="AX1993" s="154"/>
      <c r="AY1993" s="154"/>
      <c r="AZ1993" s="154"/>
      <c r="BA1993" s="154"/>
      <c r="BB1993" s="154"/>
      <c r="BC1993" s="154"/>
      <c r="BD1993" s="154"/>
      <c r="BE1993" s="154"/>
      <c r="BF1993" s="154"/>
      <c r="BG1993" s="154"/>
      <c r="BH1993" s="154"/>
      <c r="BI1993" s="154"/>
      <c r="BJ1993" s="154"/>
      <c r="BK1993" s="154"/>
      <c r="BL1993" s="154"/>
      <c r="BM1993" s="154"/>
      <c r="BN1993" s="154"/>
      <c r="BO1993" s="154"/>
      <c r="BP1993" s="154"/>
      <c r="BQ1993" s="154"/>
      <c r="BR1993" s="154"/>
      <c r="BS1993" s="154"/>
      <c r="BT1993" s="154"/>
      <c r="BU1993" s="154"/>
      <c r="BV1993" s="154"/>
    </row>
    <row r="1994" spans="1:74" x14ac:dyDescent="0.25">
      <c r="A1994" s="154"/>
      <c r="B1994" s="154"/>
      <c r="C1994" s="154"/>
      <c r="D1994" s="154"/>
      <c r="E1994" s="154"/>
      <c r="F1994" s="154"/>
      <c r="G1994" s="154"/>
      <c r="H1994" s="154"/>
      <c r="I1994" s="154"/>
      <c r="J1994" s="154"/>
      <c r="K1994" s="154"/>
      <c r="L1994" s="154"/>
      <c r="M1994" s="154"/>
      <c r="N1994" s="154"/>
      <c r="O1994" s="154"/>
      <c r="P1994" s="154"/>
      <c r="Q1994" s="154"/>
      <c r="R1994" s="154"/>
      <c r="S1994" s="154"/>
      <c r="T1994" s="154"/>
      <c r="U1994" s="154"/>
      <c r="V1994" s="154"/>
      <c r="W1994" s="154"/>
      <c r="X1994" s="154"/>
      <c r="Y1994" s="154"/>
      <c r="Z1994" s="154"/>
      <c r="AA1994" s="154"/>
      <c r="AB1994" s="154"/>
      <c r="AC1994" s="154"/>
      <c r="AD1994" s="154"/>
      <c r="AE1994" s="154"/>
      <c r="AF1994" s="154"/>
      <c r="AG1994" s="154"/>
      <c r="AH1994" s="154"/>
      <c r="AI1994" s="154"/>
      <c r="AJ1994" s="154"/>
      <c r="AK1994" s="154"/>
      <c r="AL1994" s="154"/>
      <c r="AM1994" s="154"/>
      <c r="AN1994" s="154"/>
      <c r="AO1994" s="154"/>
      <c r="AP1994" s="154"/>
      <c r="AQ1994" s="154"/>
      <c r="AR1994" s="154"/>
      <c r="AS1994" s="154"/>
      <c r="AT1994" s="154"/>
      <c r="AU1994" s="154"/>
      <c r="AV1994" s="154"/>
      <c r="AW1994" s="154"/>
      <c r="AX1994" s="154"/>
      <c r="AY1994" s="154"/>
      <c r="AZ1994" s="154"/>
      <c r="BA1994" s="154"/>
      <c r="BB1994" s="154"/>
      <c r="BC1994" s="154"/>
      <c r="BD1994" s="154"/>
      <c r="BE1994" s="154"/>
      <c r="BF1994" s="154"/>
      <c r="BG1994" s="154"/>
      <c r="BH1994" s="154"/>
      <c r="BI1994" s="154"/>
      <c r="BJ1994" s="154"/>
      <c r="BK1994" s="154"/>
      <c r="BL1994" s="154"/>
      <c r="BM1994" s="154"/>
      <c r="BN1994" s="154"/>
      <c r="BO1994" s="154"/>
      <c r="BP1994" s="154"/>
      <c r="BQ1994" s="154"/>
      <c r="BR1994" s="154"/>
      <c r="BS1994" s="154"/>
      <c r="BT1994" s="154"/>
      <c r="BU1994" s="154"/>
      <c r="BV1994" s="154"/>
    </row>
    <row r="1995" spans="1:74" x14ac:dyDescent="0.25">
      <c r="A1995" s="154"/>
      <c r="B1995" s="154"/>
      <c r="C1995" s="154"/>
      <c r="D1995" s="154"/>
      <c r="E1995" s="154"/>
      <c r="F1995" s="154"/>
      <c r="G1995" s="154"/>
      <c r="H1995" s="154"/>
      <c r="I1995" s="154"/>
      <c r="J1995" s="154"/>
      <c r="K1995" s="154"/>
      <c r="L1995" s="154"/>
      <c r="M1995" s="154"/>
      <c r="N1995" s="154"/>
      <c r="O1995" s="154"/>
      <c r="P1995" s="154"/>
      <c r="Q1995" s="154"/>
      <c r="R1995" s="154"/>
      <c r="S1995" s="154"/>
      <c r="T1995" s="154"/>
      <c r="U1995" s="154"/>
      <c r="V1995" s="154"/>
      <c r="W1995" s="154"/>
      <c r="X1995" s="154"/>
      <c r="Y1995" s="154"/>
      <c r="Z1995" s="154"/>
      <c r="AA1995" s="154"/>
      <c r="AB1995" s="154"/>
      <c r="AC1995" s="154"/>
      <c r="AD1995" s="154"/>
      <c r="AE1995" s="154"/>
      <c r="AF1995" s="154"/>
      <c r="AG1995" s="154"/>
      <c r="AH1995" s="154"/>
      <c r="AI1995" s="154"/>
      <c r="AJ1995" s="154"/>
      <c r="AK1995" s="154"/>
      <c r="AL1995" s="154"/>
      <c r="AM1995" s="154"/>
      <c r="AN1995" s="154"/>
      <c r="AO1995" s="154"/>
      <c r="AP1995" s="154"/>
      <c r="AQ1995" s="154"/>
      <c r="AR1995" s="154"/>
      <c r="AS1995" s="154"/>
      <c r="AT1995" s="154"/>
      <c r="AU1995" s="154"/>
      <c r="AV1995" s="154"/>
      <c r="AW1995" s="154"/>
      <c r="AX1995" s="154"/>
      <c r="AY1995" s="154"/>
      <c r="AZ1995" s="154"/>
      <c r="BA1995" s="154"/>
      <c r="BB1995" s="154"/>
      <c r="BC1995" s="154"/>
      <c r="BD1995" s="154"/>
      <c r="BE1995" s="154"/>
      <c r="BF1995" s="154"/>
      <c r="BG1995" s="154"/>
      <c r="BH1995" s="154"/>
      <c r="BI1995" s="154"/>
      <c r="BJ1995" s="154"/>
      <c r="BK1995" s="154"/>
      <c r="BL1995" s="154"/>
      <c r="BM1995" s="154"/>
      <c r="BN1995" s="154"/>
      <c r="BO1995" s="154"/>
      <c r="BP1995" s="154"/>
      <c r="BQ1995" s="154"/>
      <c r="BR1995" s="154"/>
      <c r="BS1995" s="154"/>
      <c r="BT1995" s="154"/>
      <c r="BU1995" s="154"/>
      <c r="BV1995" s="154"/>
    </row>
    <row r="1996" spans="1:74" x14ac:dyDescent="0.25">
      <c r="A1996" s="154"/>
      <c r="B1996" s="154"/>
      <c r="C1996" s="154"/>
      <c r="D1996" s="154"/>
      <c r="E1996" s="154"/>
      <c r="F1996" s="154"/>
      <c r="G1996" s="154"/>
      <c r="H1996" s="154"/>
      <c r="I1996" s="154"/>
      <c r="J1996" s="154"/>
      <c r="K1996" s="154"/>
      <c r="L1996" s="154"/>
      <c r="M1996" s="154"/>
      <c r="N1996" s="154"/>
      <c r="O1996" s="154"/>
      <c r="P1996" s="154"/>
      <c r="Q1996" s="154"/>
      <c r="R1996" s="154"/>
      <c r="S1996" s="154"/>
      <c r="T1996" s="154"/>
      <c r="U1996" s="154"/>
      <c r="V1996" s="154"/>
      <c r="W1996" s="154"/>
      <c r="X1996" s="154"/>
      <c r="Y1996" s="154"/>
      <c r="Z1996" s="154"/>
      <c r="AA1996" s="154"/>
      <c r="AB1996" s="154"/>
      <c r="AC1996" s="154"/>
      <c r="AD1996" s="154"/>
      <c r="AE1996" s="154"/>
      <c r="AF1996" s="154"/>
      <c r="AG1996" s="154"/>
      <c r="AH1996" s="154"/>
      <c r="AI1996" s="154"/>
      <c r="AJ1996" s="154"/>
      <c r="AK1996" s="154"/>
      <c r="AL1996" s="154"/>
      <c r="AM1996" s="154"/>
      <c r="AN1996" s="154"/>
      <c r="AO1996" s="154"/>
      <c r="AP1996" s="154"/>
      <c r="AQ1996" s="154"/>
      <c r="AR1996" s="154"/>
      <c r="AS1996" s="154"/>
      <c r="AT1996" s="154"/>
      <c r="AU1996" s="154"/>
      <c r="AV1996" s="154"/>
      <c r="AW1996" s="154"/>
      <c r="AX1996" s="154"/>
      <c r="AY1996" s="154"/>
      <c r="AZ1996" s="154"/>
      <c r="BA1996" s="154"/>
      <c r="BB1996" s="154"/>
      <c r="BC1996" s="154"/>
      <c r="BD1996" s="154"/>
      <c r="BE1996" s="154"/>
      <c r="BF1996" s="154"/>
      <c r="BG1996" s="154"/>
      <c r="BH1996" s="154"/>
      <c r="BI1996" s="154"/>
      <c r="BJ1996" s="154"/>
      <c r="BK1996" s="154"/>
      <c r="BL1996" s="154"/>
      <c r="BM1996" s="154"/>
      <c r="BN1996" s="154"/>
      <c r="BO1996" s="154"/>
      <c r="BP1996" s="154"/>
      <c r="BQ1996" s="154"/>
      <c r="BR1996" s="154"/>
      <c r="BS1996" s="154"/>
      <c r="BT1996" s="154"/>
      <c r="BU1996" s="154"/>
      <c r="BV1996" s="154"/>
    </row>
    <row r="1997" spans="1:74" x14ac:dyDescent="0.25">
      <c r="A1997" s="154"/>
      <c r="B1997" s="154"/>
      <c r="C1997" s="154"/>
      <c r="D1997" s="154"/>
      <c r="E1997" s="154"/>
      <c r="F1997" s="154"/>
      <c r="G1997" s="154"/>
      <c r="H1997" s="154"/>
      <c r="I1997" s="154"/>
      <c r="J1997" s="154"/>
      <c r="K1997" s="154"/>
      <c r="L1997" s="154"/>
      <c r="M1997" s="154"/>
      <c r="N1997" s="154"/>
      <c r="O1997" s="154"/>
      <c r="P1997" s="154"/>
      <c r="Q1997" s="154"/>
      <c r="R1997" s="154"/>
      <c r="S1997" s="154"/>
      <c r="T1997" s="154"/>
      <c r="U1997" s="154"/>
      <c r="V1997" s="154"/>
      <c r="W1997" s="154"/>
      <c r="X1997" s="154"/>
      <c r="Y1997" s="154"/>
      <c r="Z1997" s="154"/>
      <c r="AA1997" s="154"/>
      <c r="AB1997" s="154"/>
      <c r="AC1997" s="154"/>
      <c r="AD1997" s="154"/>
      <c r="AE1997" s="154"/>
      <c r="AF1997" s="154"/>
      <c r="AG1997" s="154"/>
      <c r="AH1997" s="154"/>
      <c r="AI1997" s="154"/>
      <c r="AJ1997" s="154"/>
      <c r="AK1997" s="154"/>
      <c r="AL1997" s="154"/>
      <c r="AM1997" s="154"/>
      <c r="AN1997" s="154"/>
      <c r="AO1997" s="154"/>
      <c r="AP1997" s="154"/>
      <c r="AQ1997" s="154"/>
      <c r="AR1997" s="154"/>
      <c r="AS1997" s="154"/>
      <c r="AT1997" s="154"/>
      <c r="AU1997" s="154"/>
      <c r="AV1997" s="154"/>
      <c r="AW1997" s="154"/>
      <c r="AX1997" s="154"/>
      <c r="AY1997" s="154"/>
      <c r="AZ1997" s="154"/>
      <c r="BA1997" s="154"/>
      <c r="BB1997" s="154"/>
      <c r="BC1997" s="154"/>
      <c r="BD1997" s="154"/>
      <c r="BE1997" s="154"/>
      <c r="BF1997" s="154"/>
      <c r="BG1997" s="154"/>
      <c r="BH1997" s="154"/>
      <c r="BI1997" s="154"/>
      <c r="BJ1997" s="154"/>
      <c r="BK1997" s="154"/>
      <c r="BL1997" s="154"/>
      <c r="BM1997" s="154"/>
      <c r="BN1997" s="154"/>
      <c r="BO1997" s="154"/>
      <c r="BP1997" s="154"/>
      <c r="BQ1997" s="154"/>
      <c r="BR1997" s="154"/>
      <c r="BS1997" s="154"/>
      <c r="BT1997" s="154"/>
      <c r="BU1997" s="154"/>
      <c r="BV1997" s="154"/>
    </row>
    <row r="1998" spans="1:74" x14ac:dyDescent="0.25">
      <c r="A1998" s="154"/>
      <c r="B1998" s="154"/>
      <c r="C1998" s="154"/>
      <c r="D1998" s="154"/>
      <c r="E1998" s="154"/>
      <c r="F1998" s="154"/>
      <c r="G1998" s="154"/>
      <c r="H1998" s="154"/>
      <c r="I1998" s="154"/>
      <c r="J1998" s="154"/>
      <c r="K1998" s="154"/>
      <c r="L1998" s="154"/>
      <c r="M1998" s="154"/>
      <c r="N1998" s="154"/>
      <c r="O1998" s="154"/>
      <c r="P1998" s="154"/>
      <c r="Q1998" s="154"/>
      <c r="R1998" s="154"/>
      <c r="S1998" s="154"/>
      <c r="T1998" s="154"/>
      <c r="U1998" s="154"/>
      <c r="V1998" s="154"/>
      <c r="W1998" s="154"/>
      <c r="X1998" s="154"/>
      <c r="Y1998" s="154"/>
      <c r="Z1998" s="154"/>
      <c r="AA1998" s="154"/>
      <c r="AB1998" s="154"/>
      <c r="AC1998" s="154"/>
      <c r="AD1998" s="154"/>
      <c r="AE1998" s="154"/>
      <c r="AF1998" s="154"/>
      <c r="AG1998" s="154"/>
      <c r="AH1998" s="154"/>
      <c r="AI1998" s="154"/>
      <c r="AJ1998" s="154"/>
      <c r="AK1998" s="154"/>
      <c r="AL1998" s="154"/>
      <c r="AM1998" s="154"/>
      <c r="AN1998" s="154"/>
      <c r="AO1998" s="154"/>
      <c r="AP1998" s="154"/>
      <c r="AQ1998" s="154"/>
      <c r="AR1998" s="154"/>
      <c r="AS1998" s="154"/>
      <c r="AT1998" s="154"/>
      <c r="AU1998" s="154"/>
      <c r="AV1998" s="154"/>
      <c r="AW1998" s="154"/>
      <c r="AX1998" s="154"/>
      <c r="AY1998" s="154"/>
      <c r="AZ1998" s="154"/>
      <c r="BA1998" s="154"/>
      <c r="BB1998" s="154"/>
      <c r="BC1998" s="154"/>
      <c r="BD1998" s="154"/>
      <c r="BE1998" s="154"/>
      <c r="BF1998" s="154"/>
      <c r="BG1998" s="154"/>
      <c r="BH1998" s="154"/>
      <c r="BI1998" s="154"/>
      <c r="BJ1998" s="154"/>
      <c r="BK1998" s="154"/>
      <c r="BL1998" s="154"/>
      <c r="BM1998" s="154"/>
      <c r="BN1998" s="154"/>
      <c r="BO1998" s="154"/>
      <c r="BP1998" s="154"/>
      <c r="BQ1998" s="154"/>
      <c r="BR1998" s="154"/>
      <c r="BS1998" s="154"/>
      <c r="BT1998" s="154"/>
      <c r="BU1998" s="154"/>
      <c r="BV1998" s="154"/>
    </row>
    <row r="1999" spans="1:74" x14ac:dyDescent="0.25">
      <c r="A1999" s="154"/>
      <c r="B1999" s="154"/>
      <c r="C1999" s="154"/>
      <c r="D1999" s="154"/>
      <c r="E1999" s="154"/>
      <c r="F1999" s="154"/>
      <c r="G1999" s="154"/>
      <c r="H1999" s="154"/>
      <c r="I1999" s="154"/>
      <c r="J1999" s="154"/>
      <c r="K1999" s="154"/>
      <c r="L1999" s="154"/>
      <c r="M1999" s="154"/>
      <c r="N1999" s="154"/>
      <c r="O1999" s="154"/>
      <c r="P1999" s="154"/>
      <c r="Q1999" s="154"/>
      <c r="R1999" s="154"/>
      <c r="S1999" s="154"/>
      <c r="T1999" s="154"/>
      <c r="U1999" s="154"/>
      <c r="V1999" s="154"/>
      <c r="W1999" s="154"/>
      <c r="X1999" s="154"/>
      <c r="Y1999" s="154"/>
      <c r="Z1999" s="154"/>
      <c r="AA1999" s="154"/>
      <c r="AB1999" s="154"/>
      <c r="AC1999" s="154"/>
      <c r="AD1999" s="154"/>
      <c r="AE1999" s="154"/>
      <c r="AF1999" s="154"/>
      <c r="AG1999" s="154"/>
      <c r="AH1999" s="154"/>
      <c r="AI1999" s="154"/>
      <c r="AJ1999" s="154"/>
      <c r="AK1999" s="154"/>
      <c r="AL1999" s="154"/>
      <c r="AM1999" s="154"/>
      <c r="AN1999" s="154"/>
      <c r="AO1999" s="154"/>
      <c r="AP1999" s="154"/>
      <c r="AQ1999" s="154"/>
      <c r="AR1999" s="154"/>
      <c r="AS1999" s="154"/>
      <c r="AT1999" s="154"/>
      <c r="AU1999" s="154"/>
      <c r="AV1999" s="154"/>
      <c r="AW1999" s="154"/>
      <c r="AX1999" s="154"/>
      <c r="AY1999" s="154"/>
      <c r="AZ1999" s="154"/>
      <c r="BA1999" s="154"/>
      <c r="BB1999" s="154"/>
      <c r="BC1999" s="154"/>
      <c r="BD1999" s="154"/>
      <c r="BE1999" s="154"/>
      <c r="BF1999" s="154"/>
      <c r="BG1999" s="154"/>
      <c r="BH1999" s="154"/>
      <c r="BI1999" s="154"/>
      <c r="BJ1999" s="154"/>
      <c r="BK1999" s="154"/>
      <c r="BL1999" s="154"/>
      <c r="BM1999" s="154"/>
      <c r="BN1999" s="154"/>
      <c r="BO1999" s="154"/>
      <c r="BP1999" s="154"/>
      <c r="BQ1999" s="154"/>
      <c r="BR1999" s="154"/>
      <c r="BS1999" s="154"/>
      <c r="BT1999" s="154"/>
      <c r="BU1999" s="154"/>
      <c r="BV1999" s="154"/>
    </row>
    <row r="2000" spans="1:74" x14ac:dyDescent="0.25">
      <c r="A2000" s="154"/>
      <c r="B2000" s="154"/>
      <c r="C2000" s="154"/>
      <c r="D2000" s="154"/>
      <c r="E2000" s="154"/>
      <c r="F2000" s="154"/>
      <c r="G2000" s="154"/>
      <c r="H2000" s="154"/>
      <c r="I2000" s="154"/>
      <c r="J2000" s="154"/>
      <c r="K2000" s="154"/>
      <c r="L2000" s="154"/>
      <c r="M2000" s="154"/>
      <c r="N2000" s="154"/>
      <c r="O2000" s="154"/>
      <c r="P2000" s="154"/>
      <c r="Q2000" s="154"/>
      <c r="R2000" s="154"/>
      <c r="S2000" s="154"/>
      <c r="T2000" s="154"/>
      <c r="U2000" s="154"/>
      <c r="V2000" s="154"/>
      <c r="W2000" s="154"/>
      <c r="X2000" s="154"/>
      <c r="Y2000" s="154"/>
      <c r="Z2000" s="154"/>
      <c r="AA2000" s="154"/>
      <c r="AB2000" s="154"/>
      <c r="AC2000" s="154"/>
      <c r="AD2000" s="154"/>
      <c r="AE2000" s="154"/>
      <c r="AF2000" s="154"/>
      <c r="AG2000" s="154"/>
      <c r="AH2000" s="154"/>
      <c r="AI2000" s="154"/>
      <c r="AJ2000" s="154"/>
      <c r="AK2000" s="154"/>
      <c r="AL2000" s="154"/>
      <c r="AM2000" s="154"/>
      <c r="AN2000" s="154"/>
      <c r="AO2000" s="154"/>
      <c r="AP2000" s="154"/>
      <c r="AQ2000" s="154"/>
      <c r="AR2000" s="154"/>
      <c r="AS2000" s="154"/>
      <c r="AT2000" s="154"/>
      <c r="AU2000" s="154"/>
      <c r="AV2000" s="154"/>
      <c r="AW2000" s="154"/>
      <c r="AX2000" s="154"/>
      <c r="AY2000" s="154"/>
      <c r="AZ2000" s="154"/>
      <c r="BA2000" s="154"/>
      <c r="BB2000" s="154"/>
      <c r="BC2000" s="154"/>
      <c r="BD2000" s="154"/>
      <c r="BE2000" s="154"/>
      <c r="BF2000" s="154"/>
      <c r="BG2000" s="154"/>
      <c r="BH2000" s="154"/>
      <c r="BI2000" s="154"/>
      <c r="BJ2000" s="154"/>
      <c r="BK2000" s="154"/>
      <c r="BL2000" s="154"/>
      <c r="BM2000" s="154"/>
      <c r="BN2000" s="154"/>
      <c r="BO2000" s="154"/>
      <c r="BP2000" s="154"/>
      <c r="BQ2000" s="154"/>
      <c r="BR2000" s="154"/>
      <c r="BS2000" s="154"/>
      <c r="BT2000" s="154"/>
      <c r="BU2000" s="154"/>
      <c r="BV2000" s="154"/>
    </row>
    <row r="2001" spans="1:74" x14ac:dyDescent="0.25">
      <c r="A2001" s="154"/>
      <c r="B2001" s="154"/>
      <c r="C2001" s="154"/>
      <c r="D2001" s="154"/>
      <c r="E2001" s="154"/>
      <c r="F2001" s="154"/>
      <c r="G2001" s="154"/>
      <c r="H2001" s="154"/>
      <c r="I2001" s="154"/>
      <c r="J2001" s="154"/>
      <c r="K2001" s="154"/>
      <c r="L2001" s="154"/>
      <c r="M2001" s="154"/>
      <c r="N2001" s="154"/>
      <c r="O2001" s="154"/>
      <c r="P2001" s="154"/>
      <c r="Q2001" s="154"/>
      <c r="R2001" s="154"/>
      <c r="S2001" s="154"/>
      <c r="T2001" s="154"/>
      <c r="U2001" s="154"/>
      <c r="V2001" s="154"/>
      <c r="W2001" s="154"/>
      <c r="X2001" s="154"/>
      <c r="Y2001" s="154"/>
      <c r="Z2001" s="154"/>
      <c r="AA2001" s="154"/>
      <c r="AB2001" s="154"/>
      <c r="AC2001" s="154"/>
      <c r="AD2001" s="154"/>
      <c r="AE2001" s="154"/>
      <c r="AF2001" s="154"/>
      <c r="AG2001" s="154"/>
      <c r="AH2001" s="154"/>
      <c r="AI2001" s="154"/>
      <c r="AJ2001" s="154"/>
      <c r="AK2001" s="154"/>
      <c r="AL2001" s="154"/>
      <c r="AM2001" s="154"/>
      <c r="AN2001" s="154"/>
      <c r="AO2001" s="154"/>
      <c r="AP2001" s="154"/>
      <c r="AQ2001" s="154"/>
      <c r="AR2001" s="154"/>
      <c r="AS2001" s="154"/>
      <c r="AT2001" s="154"/>
      <c r="AU2001" s="154"/>
      <c r="AV2001" s="154"/>
      <c r="AW2001" s="154"/>
      <c r="AX2001" s="154"/>
      <c r="AY2001" s="154"/>
      <c r="AZ2001" s="154"/>
      <c r="BA2001" s="154"/>
      <c r="BB2001" s="154"/>
      <c r="BC2001" s="154"/>
      <c r="BD2001" s="154"/>
      <c r="BE2001" s="154"/>
      <c r="BF2001" s="154"/>
      <c r="BG2001" s="154"/>
      <c r="BH2001" s="154"/>
      <c r="BI2001" s="154"/>
      <c r="BJ2001" s="154"/>
      <c r="BK2001" s="154"/>
      <c r="BL2001" s="154"/>
      <c r="BM2001" s="154"/>
      <c r="BN2001" s="154"/>
      <c r="BO2001" s="154"/>
      <c r="BP2001" s="154"/>
      <c r="BQ2001" s="154"/>
      <c r="BR2001" s="154"/>
      <c r="BS2001" s="154"/>
      <c r="BT2001" s="154"/>
      <c r="BU2001" s="154"/>
      <c r="BV2001" s="154"/>
    </row>
    <row r="2002" spans="1:74" x14ac:dyDescent="0.25">
      <c r="A2002" s="154"/>
      <c r="B2002" s="154"/>
      <c r="C2002" s="154"/>
      <c r="D2002" s="154"/>
      <c r="E2002" s="154"/>
      <c r="F2002" s="154"/>
      <c r="G2002" s="154"/>
      <c r="H2002" s="154"/>
      <c r="I2002" s="154"/>
      <c r="J2002" s="154"/>
      <c r="K2002" s="154"/>
      <c r="L2002" s="154"/>
      <c r="M2002" s="154"/>
      <c r="N2002" s="154"/>
      <c r="O2002" s="154"/>
      <c r="P2002" s="154"/>
      <c r="Q2002" s="154"/>
      <c r="R2002" s="154"/>
      <c r="S2002" s="154"/>
      <c r="T2002" s="154"/>
      <c r="U2002" s="154"/>
      <c r="V2002" s="154"/>
      <c r="W2002" s="154"/>
      <c r="X2002" s="154"/>
      <c r="Y2002" s="154"/>
      <c r="Z2002" s="154"/>
      <c r="AA2002" s="154"/>
      <c r="AB2002" s="154"/>
      <c r="AC2002" s="154"/>
      <c r="AD2002" s="154"/>
      <c r="AE2002" s="154"/>
      <c r="AF2002" s="154"/>
      <c r="AG2002" s="154"/>
      <c r="AH2002" s="154"/>
      <c r="AI2002" s="154"/>
      <c r="AJ2002" s="154"/>
      <c r="AK2002" s="154"/>
      <c r="AL2002" s="154"/>
      <c r="AM2002" s="154"/>
      <c r="AN2002" s="154"/>
      <c r="AO2002" s="154"/>
      <c r="AP2002" s="154"/>
      <c r="AQ2002" s="154"/>
      <c r="AR2002" s="154"/>
      <c r="AS2002" s="154"/>
      <c r="AT2002" s="154"/>
      <c r="AU2002" s="154"/>
      <c r="AV2002" s="154"/>
      <c r="AW2002" s="154"/>
      <c r="AX2002" s="154"/>
      <c r="AY2002" s="154"/>
      <c r="AZ2002" s="154"/>
      <c r="BA2002" s="154"/>
      <c r="BB2002" s="154"/>
      <c r="BC2002" s="154"/>
      <c r="BD2002" s="154"/>
      <c r="BE2002" s="154"/>
      <c r="BF2002" s="154"/>
      <c r="BG2002" s="154"/>
      <c r="BH2002" s="154"/>
      <c r="BI2002" s="154"/>
      <c r="BJ2002" s="154"/>
      <c r="BK2002" s="154"/>
      <c r="BL2002" s="154"/>
      <c r="BM2002" s="154"/>
      <c r="BN2002" s="154"/>
      <c r="BO2002" s="154"/>
      <c r="BP2002" s="154"/>
      <c r="BQ2002" s="154"/>
      <c r="BR2002" s="154"/>
      <c r="BS2002" s="154"/>
      <c r="BT2002" s="154"/>
      <c r="BU2002" s="154"/>
      <c r="BV2002" s="154"/>
    </row>
    <row r="2003" spans="1:74" x14ac:dyDescent="0.25">
      <c r="A2003" s="154"/>
      <c r="B2003" s="154"/>
      <c r="C2003" s="154"/>
      <c r="D2003" s="154"/>
      <c r="E2003" s="154"/>
      <c r="F2003" s="154"/>
      <c r="G2003" s="154"/>
      <c r="H2003" s="154"/>
      <c r="I2003" s="154"/>
      <c r="J2003" s="154"/>
      <c r="K2003" s="154"/>
      <c r="L2003" s="154"/>
      <c r="M2003" s="154"/>
      <c r="N2003" s="154"/>
      <c r="O2003" s="154"/>
      <c r="P2003" s="154"/>
      <c r="Q2003" s="154"/>
      <c r="R2003" s="154"/>
      <c r="S2003" s="154"/>
      <c r="T2003" s="154"/>
      <c r="U2003" s="154"/>
      <c r="V2003" s="154"/>
      <c r="W2003" s="154"/>
      <c r="X2003" s="154"/>
      <c r="Y2003" s="154"/>
      <c r="Z2003" s="154"/>
      <c r="AA2003" s="154"/>
      <c r="AB2003" s="154"/>
      <c r="AC2003" s="154"/>
      <c r="AD2003" s="154"/>
      <c r="AE2003" s="154"/>
      <c r="AF2003" s="154"/>
      <c r="AG2003" s="154"/>
      <c r="AH2003" s="154"/>
      <c r="AI2003" s="154"/>
      <c r="AJ2003" s="154"/>
      <c r="AK2003" s="154"/>
      <c r="AL2003" s="154"/>
      <c r="AM2003" s="154"/>
      <c r="AN2003" s="154"/>
      <c r="AO2003" s="154"/>
      <c r="AP2003" s="154"/>
      <c r="AQ2003" s="154"/>
      <c r="AR2003" s="154"/>
      <c r="AS2003" s="154"/>
      <c r="AT2003" s="154"/>
      <c r="AU2003" s="154"/>
      <c r="AV2003" s="154"/>
      <c r="AW2003" s="154"/>
      <c r="AX2003" s="154"/>
      <c r="AY2003" s="154"/>
      <c r="AZ2003" s="154"/>
      <c r="BA2003" s="154"/>
      <c r="BB2003" s="154"/>
      <c r="BC2003" s="154"/>
      <c r="BD2003" s="154"/>
      <c r="BE2003" s="154"/>
      <c r="BF2003" s="154"/>
      <c r="BG2003" s="154"/>
      <c r="BH2003" s="154"/>
      <c r="BI2003" s="154"/>
      <c r="BJ2003" s="154"/>
      <c r="BK2003" s="154"/>
      <c r="BL2003" s="154"/>
      <c r="BM2003" s="154"/>
      <c r="BN2003" s="154"/>
      <c r="BO2003" s="154"/>
      <c r="BP2003" s="154"/>
      <c r="BQ2003" s="154"/>
      <c r="BR2003" s="154"/>
      <c r="BS2003" s="154"/>
      <c r="BT2003" s="154"/>
      <c r="BU2003" s="154"/>
      <c r="BV2003" s="154"/>
    </row>
    <row r="2004" spans="1:74" x14ac:dyDescent="0.25">
      <c r="A2004" s="154"/>
      <c r="B2004" s="154"/>
      <c r="C2004" s="154"/>
      <c r="D2004" s="154"/>
      <c r="E2004" s="154"/>
      <c r="F2004" s="154"/>
      <c r="G2004" s="154"/>
      <c r="H2004" s="154"/>
      <c r="I2004" s="154"/>
      <c r="J2004" s="154"/>
      <c r="K2004" s="154"/>
      <c r="L2004" s="154"/>
      <c r="M2004" s="154"/>
      <c r="N2004" s="154"/>
      <c r="O2004" s="154"/>
      <c r="P2004" s="154"/>
      <c r="Q2004" s="154"/>
      <c r="R2004" s="154"/>
      <c r="S2004" s="154"/>
      <c r="T2004" s="154"/>
      <c r="U2004" s="154"/>
      <c r="V2004" s="154"/>
      <c r="W2004" s="154"/>
      <c r="X2004" s="154"/>
      <c r="Y2004" s="154"/>
      <c r="Z2004" s="154"/>
      <c r="AA2004" s="154"/>
      <c r="AB2004" s="154"/>
      <c r="AC2004" s="154"/>
      <c r="AD2004" s="154"/>
      <c r="AE2004" s="154"/>
      <c r="AF2004" s="154"/>
      <c r="AG2004" s="154"/>
      <c r="AH2004" s="154"/>
      <c r="AI2004" s="154"/>
      <c r="AJ2004" s="154"/>
      <c r="AK2004" s="154"/>
      <c r="AL2004" s="154"/>
      <c r="AM2004" s="154"/>
      <c r="AN2004" s="154"/>
      <c r="AO2004" s="154"/>
      <c r="AP2004" s="154"/>
      <c r="AQ2004" s="154"/>
      <c r="AR2004" s="154"/>
      <c r="AS2004" s="154"/>
      <c r="AT2004" s="154"/>
      <c r="AU2004" s="154"/>
      <c r="AV2004" s="154"/>
      <c r="AW2004" s="154"/>
      <c r="AX2004" s="154"/>
      <c r="AY2004" s="154"/>
      <c r="AZ2004" s="154"/>
      <c r="BA2004" s="154"/>
      <c r="BB2004" s="154"/>
      <c r="BC2004" s="154"/>
      <c r="BD2004" s="154"/>
      <c r="BE2004" s="154"/>
      <c r="BF2004" s="154"/>
      <c r="BG2004" s="154"/>
      <c r="BH2004" s="154"/>
      <c r="BI2004" s="154"/>
      <c r="BJ2004" s="154"/>
      <c r="BK2004" s="154"/>
      <c r="BL2004" s="154"/>
      <c r="BM2004" s="154"/>
      <c r="BN2004" s="154"/>
      <c r="BO2004" s="154"/>
      <c r="BP2004" s="154"/>
      <c r="BQ2004" s="154"/>
      <c r="BR2004" s="154"/>
      <c r="BS2004" s="154"/>
      <c r="BT2004" s="154"/>
      <c r="BU2004" s="154"/>
      <c r="BV2004" s="154"/>
    </row>
    <row r="2005" spans="1:74" x14ac:dyDescent="0.25">
      <c r="A2005" s="154"/>
      <c r="B2005" s="154"/>
      <c r="C2005" s="154"/>
      <c r="D2005" s="154"/>
      <c r="E2005" s="154"/>
      <c r="F2005" s="154"/>
      <c r="G2005" s="154"/>
      <c r="H2005" s="154"/>
      <c r="I2005" s="154"/>
      <c r="J2005" s="154"/>
      <c r="K2005" s="154"/>
      <c r="L2005" s="154"/>
      <c r="M2005" s="154"/>
      <c r="N2005" s="154"/>
      <c r="O2005" s="154"/>
      <c r="P2005" s="154"/>
      <c r="Q2005" s="154"/>
      <c r="R2005" s="154"/>
      <c r="S2005" s="154"/>
      <c r="T2005" s="154"/>
      <c r="U2005" s="154"/>
      <c r="V2005" s="154"/>
      <c r="W2005" s="154"/>
      <c r="X2005" s="154"/>
      <c r="Y2005" s="154"/>
      <c r="Z2005" s="154"/>
      <c r="AA2005" s="154"/>
      <c r="AB2005" s="154"/>
      <c r="AC2005" s="154"/>
      <c r="AD2005" s="154"/>
      <c r="AE2005" s="154"/>
      <c r="AF2005" s="154"/>
      <c r="AG2005" s="154"/>
      <c r="AH2005" s="154"/>
      <c r="AI2005" s="154"/>
      <c r="AJ2005" s="154"/>
      <c r="AK2005" s="154"/>
      <c r="AL2005" s="154"/>
      <c r="AM2005" s="154"/>
      <c r="AN2005" s="154"/>
      <c r="AO2005" s="154"/>
      <c r="AP2005" s="154"/>
      <c r="AQ2005" s="154"/>
      <c r="AR2005" s="154"/>
      <c r="AS2005" s="154"/>
      <c r="AT2005" s="154"/>
      <c r="AU2005" s="154"/>
      <c r="AV2005" s="154"/>
      <c r="AW2005" s="154"/>
      <c r="AX2005" s="154"/>
      <c r="AY2005" s="154"/>
      <c r="AZ2005" s="154"/>
      <c r="BA2005" s="154"/>
      <c r="BB2005" s="154"/>
      <c r="BC2005" s="154"/>
      <c r="BD2005" s="154"/>
      <c r="BE2005" s="154"/>
      <c r="BF2005" s="154"/>
      <c r="BG2005" s="154"/>
      <c r="BH2005" s="154"/>
      <c r="BI2005" s="154"/>
      <c r="BJ2005" s="154"/>
      <c r="BK2005" s="154"/>
      <c r="BL2005" s="154"/>
      <c r="BM2005" s="154"/>
      <c r="BN2005" s="154"/>
      <c r="BO2005" s="154"/>
      <c r="BP2005" s="154"/>
      <c r="BQ2005" s="154"/>
      <c r="BR2005" s="154"/>
      <c r="BS2005" s="154"/>
      <c r="BT2005" s="154"/>
      <c r="BU2005" s="154"/>
      <c r="BV2005" s="154"/>
    </row>
    <row r="2006" spans="1:74" x14ac:dyDescent="0.25">
      <c r="A2006" s="154"/>
      <c r="B2006" s="154"/>
      <c r="C2006" s="154"/>
      <c r="D2006" s="154"/>
      <c r="E2006" s="154"/>
      <c r="F2006" s="154"/>
      <c r="G2006" s="154"/>
      <c r="H2006" s="154"/>
      <c r="I2006" s="154"/>
      <c r="J2006" s="154"/>
      <c r="K2006" s="154"/>
      <c r="L2006" s="154"/>
      <c r="M2006" s="154"/>
      <c r="N2006" s="154"/>
      <c r="O2006" s="154"/>
      <c r="P2006" s="154"/>
      <c r="Q2006" s="154"/>
      <c r="R2006" s="154"/>
      <c r="S2006" s="154"/>
      <c r="T2006" s="154"/>
      <c r="U2006" s="154"/>
      <c r="V2006" s="154"/>
      <c r="W2006" s="154"/>
      <c r="X2006" s="154"/>
      <c r="Y2006" s="154"/>
      <c r="Z2006" s="154"/>
      <c r="AA2006" s="154"/>
      <c r="AB2006" s="154"/>
      <c r="AC2006" s="154"/>
      <c r="AD2006" s="154"/>
      <c r="AE2006" s="154"/>
      <c r="AF2006" s="154"/>
      <c r="AG2006" s="154"/>
      <c r="AH2006" s="154"/>
      <c r="AI2006" s="154"/>
      <c r="AJ2006" s="154"/>
      <c r="AK2006" s="154"/>
      <c r="AL2006" s="154"/>
      <c r="AM2006" s="154"/>
      <c r="AN2006" s="154"/>
      <c r="AO2006" s="154"/>
      <c r="AP2006" s="154"/>
      <c r="AQ2006" s="154"/>
      <c r="AR2006" s="154"/>
      <c r="AS2006" s="154"/>
      <c r="AT2006" s="154"/>
      <c r="AU2006" s="154"/>
      <c r="AV2006" s="154"/>
      <c r="AW2006" s="154"/>
      <c r="AX2006" s="154"/>
      <c r="AY2006" s="154"/>
      <c r="AZ2006" s="154"/>
      <c r="BA2006" s="154"/>
      <c r="BB2006" s="154"/>
      <c r="BC2006" s="154"/>
      <c r="BD2006" s="154"/>
      <c r="BE2006" s="154"/>
      <c r="BF2006" s="154"/>
      <c r="BG2006" s="154"/>
      <c r="BH2006" s="154"/>
      <c r="BI2006" s="154"/>
      <c r="BJ2006" s="154"/>
      <c r="BK2006" s="154"/>
      <c r="BL2006" s="154"/>
      <c r="BM2006" s="154"/>
      <c r="BN2006" s="154"/>
      <c r="BO2006" s="154"/>
      <c r="BP2006" s="154"/>
      <c r="BQ2006" s="154"/>
      <c r="BR2006" s="154"/>
      <c r="BS2006" s="154"/>
      <c r="BT2006" s="154"/>
      <c r="BU2006" s="154"/>
      <c r="BV2006" s="154"/>
    </row>
    <row r="2007" spans="1:74" x14ac:dyDescent="0.25">
      <c r="A2007" s="154"/>
      <c r="B2007" s="154"/>
      <c r="C2007" s="154"/>
      <c r="D2007" s="154"/>
      <c r="E2007" s="154"/>
      <c r="F2007" s="154"/>
      <c r="G2007" s="154"/>
      <c r="H2007" s="154"/>
      <c r="I2007" s="154"/>
      <c r="J2007" s="154"/>
      <c r="K2007" s="154"/>
      <c r="L2007" s="154"/>
      <c r="M2007" s="154"/>
      <c r="N2007" s="154"/>
      <c r="O2007" s="154"/>
      <c r="P2007" s="154"/>
      <c r="Q2007" s="154"/>
      <c r="R2007" s="154"/>
      <c r="S2007" s="154"/>
      <c r="T2007" s="154"/>
      <c r="U2007" s="154"/>
      <c r="V2007" s="154"/>
      <c r="W2007" s="154"/>
      <c r="X2007" s="154"/>
      <c r="Y2007" s="154"/>
      <c r="Z2007" s="154"/>
      <c r="AA2007" s="154"/>
      <c r="AB2007" s="154"/>
      <c r="AC2007" s="154"/>
      <c r="AD2007" s="154"/>
      <c r="AE2007" s="154"/>
      <c r="AF2007" s="154"/>
      <c r="AG2007" s="154"/>
      <c r="AH2007" s="154"/>
      <c r="AI2007" s="154"/>
      <c r="AJ2007" s="154"/>
      <c r="AK2007" s="154"/>
      <c r="AL2007" s="154"/>
      <c r="AM2007" s="154"/>
      <c r="AN2007" s="154"/>
      <c r="AO2007" s="154"/>
      <c r="AP2007" s="154"/>
      <c r="AQ2007" s="154"/>
      <c r="AR2007" s="154"/>
      <c r="AS2007" s="154"/>
      <c r="AT2007" s="154"/>
      <c r="AU2007" s="154"/>
      <c r="AV2007" s="154"/>
      <c r="AW2007" s="154"/>
      <c r="AX2007" s="154"/>
      <c r="AY2007" s="154"/>
      <c r="AZ2007" s="154"/>
      <c r="BA2007" s="154"/>
      <c r="BB2007" s="154"/>
      <c r="BC2007" s="154"/>
      <c r="BD2007" s="154"/>
      <c r="BE2007" s="154"/>
      <c r="BF2007" s="154"/>
      <c r="BG2007" s="154"/>
      <c r="BH2007" s="154"/>
      <c r="BI2007" s="154"/>
      <c r="BJ2007" s="154"/>
      <c r="BK2007" s="154"/>
      <c r="BL2007" s="154"/>
      <c r="BM2007" s="154"/>
      <c r="BN2007" s="154"/>
      <c r="BO2007" s="154"/>
      <c r="BP2007" s="154"/>
      <c r="BQ2007" s="154"/>
      <c r="BR2007" s="154"/>
      <c r="BS2007" s="154"/>
      <c r="BT2007" s="154"/>
      <c r="BU2007" s="154"/>
      <c r="BV2007" s="154"/>
    </row>
    <row r="2008" spans="1:74" x14ac:dyDescent="0.25">
      <c r="A2008" s="154"/>
      <c r="B2008" s="154"/>
      <c r="C2008" s="154"/>
      <c r="D2008" s="154"/>
      <c r="E2008" s="154"/>
      <c r="F2008" s="154"/>
      <c r="G2008" s="154"/>
      <c r="H2008" s="154"/>
      <c r="I2008" s="154"/>
      <c r="J2008" s="154"/>
      <c r="K2008" s="154"/>
      <c r="L2008" s="154"/>
      <c r="M2008" s="154"/>
      <c r="N2008" s="154"/>
      <c r="O2008" s="154"/>
      <c r="P2008" s="154"/>
      <c r="Q2008" s="154"/>
      <c r="R2008" s="154"/>
      <c r="S2008" s="154"/>
      <c r="T2008" s="154"/>
      <c r="U2008" s="154"/>
      <c r="V2008" s="154"/>
      <c r="W2008" s="154"/>
      <c r="X2008" s="154"/>
      <c r="Y2008" s="154"/>
      <c r="Z2008" s="154"/>
      <c r="AA2008" s="154"/>
      <c r="AB2008" s="154"/>
      <c r="AC2008" s="154"/>
      <c r="AD2008" s="154"/>
      <c r="AE2008" s="154"/>
      <c r="AF2008" s="154"/>
      <c r="AG2008" s="154"/>
      <c r="AH2008" s="154"/>
      <c r="AI2008" s="154"/>
      <c r="AJ2008" s="154"/>
      <c r="AK2008" s="154"/>
      <c r="AL2008" s="154"/>
      <c r="AM2008" s="154"/>
      <c r="AN2008" s="154"/>
      <c r="AO2008" s="154"/>
      <c r="AP2008" s="154"/>
      <c r="AQ2008" s="154"/>
      <c r="AR2008" s="154"/>
      <c r="AS2008" s="154"/>
      <c r="AT2008" s="154"/>
      <c r="AU2008" s="154"/>
      <c r="AV2008" s="154"/>
      <c r="AW2008" s="154"/>
      <c r="AX2008" s="154"/>
      <c r="AY2008" s="154"/>
      <c r="AZ2008" s="154"/>
      <c r="BA2008" s="154"/>
      <c r="BB2008" s="154"/>
      <c r="BC2008" s="154"/>
      <c r="BD2008" s="154"/>
      <c r="BE2008" s="154"/>
      <c r="BF2008" s="154"/>
      <c r="BG2008" s="154"/>
      <c r="BH2008" s="154"/>
      <c r="BI2008" s="154"/>
      <c r="BJ2008" s="154"/>
      <c r="BK2008" s="154"/>
      <c r="BL2008" s="154"/>
      <c r="BM2008" s="154"/>
      <c r="BN2008" s="154"/>
      <c r="BO2008" s="154"/>
      <c r="BP2008" s="154"/>
      <c r="BQ2008" s="154"/>
      <c r="BR2008" s="154"/>
      <c r="BS2008" s="154"/>
      <c r="BT2008" s="154"/>
      <c r="BU2008" s="154"/>
      <c r="BV2008" s="154"/>
    </row>
    <row r="2009" spans="1:74" x14ac:dyDescent="0.25">
      <c r="A2009" s="154"/>
      <c r="B2009" s="154"/>
      <c r="C2009" s="154"/>
      <c r="D2009" s="154"/>
      <c r="E2009" s="154"/>
      <c r="F2009" s="154"/>
      <c r="G2009" s="154"/>
      <c r="H2009" s="154"/>
      <c r="I2009" s="154"/>
      <c r="J2009" s="154"/>
      <c r="K2009" s="154"/>
      <c r="L2009" s="154"/>
      <c r="M2009" s="154"/>
      <c r="N2009" s="154"/>
      <c r="O2009" s="154"/>
      <c r="P2009" s="154"/>
      <c r="Q2009" s="154"/>
      <c r="R2009" s="154"/>
      <c r="S2009" s="154"/>
      <c r="T2009" s="154"/>
      <c r="U2009" s="154"/>
      <c r="V2009" s="154"/>
      <c r="W2009" s="154"/>
      <c r="X2009" s="154"/>
      <c r="Y2009" s="154"/>
      <c r="Z2009" s="154"/>
      <c r="AA2009" s="154"/>
      <c r="AB2009" s="154"/>
      <c r="AC2009" s="154"/>
      <c r="AD2009" s="154"/>
      <c r="AE2009" s="154"/>
      <c r="AF2009" s="154"/>
      <c r="AG2009" s="154"/>
      <c r="AH2009" s="154"/>
      <c r="AI2009" s="154"/>
      <c r="AJ2009" s="154"/>
      <c r="AK2009" s="154"/>
      <c r="AL2009" s="154"/>
      <c r="AM2009" s="154"/>
      <c r="AN2009" s="154"/>
      <c r="AO2009" s="154"/>
      <c r="AP2009" s="154"/>
      <c r="AQ2009" s="154"/>
      <c r="AR2009" s="154"/>
      <c r="AS2009" s="154"/>
      <c r="AT2009" s="154"/>
      <c r="AU2009" s="154"/>
      <c r="AV2009" s="154"/>
      <c r="AW2009" s="154"/>
      <c r="AX2009" s="154"/>
      <c r="AY2009" s="154"/>
      <c r="AZ2009" s="154"/>
      <c r="BA2009" s="154"/>
      <c r="BB2009" s="154"/>
      <c r="BC2009" s="154"/>
      <c r="BD2009" s="154"/>
      <c r="BE2009" s="154"/>
      <c r="BF2009" s="154"/>
      <c r="BG2009" s="154"/>
      <c r="BH2009" s="154"/>
      <c r="BI2009" s="154"/>
      <c r="BJ2009" s="154"/>
      <c r="BK2009" s="154"/>
      <c r="BL2009" s="154"/>
      <c r="BM2009" s="154"/>
      <c r="BN2009" s="154"/>
      <c r="BO2009" s="154"/>
      <c r="BP2009" s="154"/>
      <c r="BQ2009" s="154"/>
      <c r="BR2009" s="154"/>
      <c r="BS2009" s="154"/>
      <c r="BT2009" s="154"/>
      <c r="BU2009" s="154"/>
      <c r="BV2009" s="154"/>
    </row>
    <row r="2010" spans="1:74" x14ac:dyDescent="0.25">
      <c r="A2010" s="154"/>
      <c r="B2010" s="154"/>
      <c r="C2010" s="154"/>
      <c r="D2010" s="154"/>
      <c r="E2010" s="154"/>
      <c r="F2010" s="154"/>
      <c r="G2010" s="154"/>
      <c r="H2010" s="154"/>
      <c r="I2010" s="154"/>
      <c r="J2010" s="154"/>
      <c r="K2010" s="154"/>
      <c r="L2010" s="154"/>
      <c r="M2010" s="154"/>
      <c r="N2010" s="154"/>
      <c r="O2010" s="154"/>
      <c r="P2010" s="154"/>
      <c r="Q2010" s="154"/>
      <c r="R2010" s="154"/>
      <c r="S2010" s="154"/>
      <c r="T2010" s="154"/>
      <c r="U2010" s="154"/>
      <c r="V2010" s="154"/>
      <c r="W2010" s="154"/>
      <c r="X2010" s="154"/>
      <c r="Y2010" s="154"/>
      <c r="Z2010" s="154"/>
      <c r="AA2010" s="154"/>
      <c r="AB2010" s="154"/>
      <c r="AC2010" s="154"/>
      <c r="AD2010" s="154"/>
      <c r="AE2010" s="154"/>
      <c r="AF2010" s="154"/>
      <c r="AG2010" s="154"/>
      <c r="AH2010" s="154"/>
      <c r="AI2010" s="154"/>
      <c r="AJ2010" s="154"/>
      <c r="AK2010" s="154"/>
      <c r="AL2010" s="154"/>
      <c r="AM2010" s="154"/>
      <c r="AN2010" s="154"/>
      <c r="AO2010" s="154"/>
      <c r="AP2010" s="154"/>
      <c r="AQ2010" s="154"/>
      <c r="AR2010" s="154"/>
      <c r="AS2010" s="154"/>
      <c r="AT2010" s="154"/>
      <c r="AU2010" s="154"/>
      <c r="AV2010" s="154"/>
      <c r="AW2010" s="154"/>
      <c r="AX2010" s="154"/>
      <c r="AY2010" s="154"/>
      <c r="AZ2010" s="154"/>
      <c r="BA2010" s="154"/>
      <c r="BB2010" s="154"/>
      <c r="BC2010" s="154"/>
      <c r="BD2010" s="154"/>
      <c r="BE2010" s="154"/>
      <c r="BF2010" s="154"/>
      <c r="BG2010" s="154"/>
      <c r="BH2010" s="154"/>
      <c r="BI2010" s="154"/>
      <c r="BJ2010" s="154"/>
      <c r="BK2010" s="154"/>
      <c r="BL2010" s="154"/>
      <c r="BM2010" s="154"/>
      <c r="BN2010" s="154"/>
      <c r="BO2010" s="154"/>
      <c r="BP2010" s="154"/>
      <c r="BQ2010" s="154"/>
      <c r="BR2010" s="154"/>
      <c r="BS2010" s="154"/>
      <c r="BT2010" s="154"/>
      <c r="BU2010" s="154"/>
      <c r="BV2010" s="154"/>
    </row>
    <row r="2011" spans="1:74" x14ac:dyDescent="0.25">
      <c r="A2011" s="154"/>
      <c r="B2011" s="154"/>
      <c r="C2011" s="154"/>
      <c r="D2011" s="154"/>
      <c r="E2011" s="154"/>
      <c r="F2011" s="154"/>
      <c r="G2011" s="154"/>
      <c r="H2011" s="154"/>
      <c r="I2011" s="154"/>
      <c r="J2011" s="154"/>
      <c r="K2011" s="154"/>
      <c r="L2011" s="154"/>
      <c r="M2011" s="154"/>
      <c r="N2011" s="154"/>
      <c r="O2011" s="154"/>
      <c r="P2011" s="154"/>
      <c r="Q2011" s="154"/>
      <c r="R2011" s="154"/>
      <c r="S2011" s="154"/>
      <c r="T2011" s="154"/>
      <c r="U2011" s="154"/>
      <c r="V2011" s="154"/>
      <c r="W2011" s="154"/>
      <c r="X2011" s="154"/>
      <c r="Y2011" s="154"/>
      <c r="Z2011" s="154"/>
      <c r="AA2011" s="154"/>
      <c r="AB2011" s="154"/>
      <c r="AC2011" s="154"/>
      <c r="AD2011" s="154"/>
      <c r="AE2011" s="154"/>
      <c r="AF2011" s="154"/>
      <c r="AG2011" s="154"/>
      <c r="AH2011" s="154"/>
      <c r="AI2011" s="154"/>
      <c r="AJ2011" s="154"/>
      <c r="AK2011" s="154"/>
      <c r="AL2011" s="154"/>
      <c r="AM2011" s="154"/>
      <c r="AN2011" s="154"/>
      <c r="AO2011" s="154"/>
      <c r="AP2011" s="154"/>
      <c r="AQ2011" s="154"/>
      <c r="AR2011" s="154"/>
      <c r="AS2011" s="154"/>
      <c r="AT2011" s="154"/>
      <c r="AU2011" s="154"/>
      <c r="AV2011" s="154"/>
      <c r="AW2011" s="154"/>
      <c r="AX2011" s="154"/>
      <c r="AY2011" s="154"/>
      <c r="AZ2011" s="154"/>
      <c r="BA2011" s="154"/>
      <c r="BB2011" s="154"/>
      <c r="BC2011" s="154"/>
      <c r="BD2011" s="154"/>
      <c r="BE2011" s="154"/>
      <c r="BF2011" s="154"/>
      <c r="BG2011" s="154"/>
      <c r="BH2011" s="154"/>
      <c r="BI2011" s="154"/>
      <c r="BJ2011" s="154"/>
      <c r="BK2011" s="154"/>
      <c r="BL2011" s="154"/>
      <c r="BM2011" s="154"/>
      <c r="BN2011" s="154"/>
      <c r="BO2011" s="154"/>
      <c r="BP2011" s="154"/>
      <c r="BQ2011" s="154"/>
      <c r="BR2011" s="154"/>
      <c r="BS2011" s="154"/>
      <c r="BT2011" s="154"/>
      <c r="BU2011" s="154"/>
      <c r="BV2011" s="154"/>
    </row>
    <row r="2012" spans="1:74" x14ac:dyDescent="0.25">
      <c r="A2012" s="154"/>
      <c r="B2012" s="154"/>
      <c r="C2012" s="154"/>
      <c r="D2012" s="154"/>
      <c r="E2012" s="154"/>
      <c r="F2012" s="154"/>
      <c r="G2012" s="154"/>
      <c r="H2012" s="154"/>
      <c r="I2012" s="154"/>
      <c r="J2012" s="154"/>
      <c r="K2012" s="154"/>
      <c r="L2012" s="154"/>
      <c r="M2012" s="154"/>
      <c r="N2012" s="154"/>
      <c r="O2012" s="154"/>
      <c r="P2012" s="154"/>
      <c r="Q2012" s="154"/>
      <c r="R2012" s="154"/>
      <c r="S2012" s="154"/>
      <c r="T2012" s="154"/>
      <c r="U2012" s="154"/>
      <c r="V2012" s="154"/>
      <c r="W2012" s="154"/>
      <c r="X2012" s="154"/>
      <c r="Y2012" s="154"/>
      <c r="Z2012" s="154"/>
      <c r="AA2012" s="154"/>
      <c r="AB2012" s="154"/>
      <c r="AC2012" s="154"/>
      <c r="AD2012" s="154"/>
      <c r="AE2012" s="154"/>
      <c r="AF2012" s="154"/>
      <c r="AG2012" s="154"/>
      <c r="AH2012" s="154"/>
      <c r="AI2012" s="154"/>
      <c r="AJ2012" s="154"/>
      <c r="AK2012" s="154"/>
      <c r="AL2012" s="154"/>
      <c r="AM2012" s="154"/>
      <c r="AN2012" s="154"/>
      <c r="AO2012" s="154"/>
      <c r="AP2012" s="154"/>
      <c r="AQ2012" s="154"/>
      <c r="AR2012" s="154"/>
      <c r="AS2012" s="154"/>
      <c r="AT2012" s="154"/>
      <c r="AU2012" s="154"/>
      <c r="AV2012" s="154"/>
      <c r="AW2012" s="154"/>
      <c r="AX2012" s="154"/>
      <c r="AY2012" s="154"/>
      <c r="AZ2012" s="154"/>
      <c r="BA2012" s="154"/>
      <c r="BB2012" s="154"/>
      <c r="BC2012" s="154"/>
      <c r="BD2012" s="154"/>
      <c r="BE2012" s="154"/>
      <c r="BF2012" s="154"/>
      <c r="BG2012" s="154"/>
      <c r="BH2012" s="154"/>
      <c r="BI2012" s="154"/>
      <c r="BJ2012" s="154"/>
      <c r="BK2012" s="154"/>
      <c r="BL2012" s="154"/>
      <c r="BM2012" s="154"/>
      <c r="BN2012" s="154"/>
      <c r="BO2012" s="154"/>
      <c r="BP2012" s="154"/>
      <c r="BQ2012" s="154"/>
      <c r="BR2012" s="154"/>
      <c r="BS2012" s="154"/>
      <c r="BT2012" s="154"/>
      <c r="BU2012" s="154"/>
      <c r="BV2012" s="154"/>
    </row>
    <row r="2013" spans="1:74" x14ac:dyDescent="0.25">
      <c r="A2013" s="154"/>
      <c r="B2013" s="154"/>
      <c r="C2013" s="154"/>
      <c r="D2013" s="154"/>
      <c r="E2013" s="154"/>
      <c r="F2013" s="154"/>
      <c r="G2013" s="154"/>
      <c r="H2013" s="154"/>
      <c r="I2013" s="154"/>
      <c r="J2013" s="154"/>
      <c r="K2013" s="154"/>
      <c r="L2013" s="154"/>
      <c r="M2013" s="154"/>
      <c r="N2013" s="154"/>
      <c r="O2013" s="154"/>
      <c r="P2013" s="154"/>
      <c r="Q2013" s="154"/>
      <c r="R2013" s="154"/>
      <c r="S2013" s="154"/>
      <c r="T2013" s="154"/>
      <c r="U2013" s="154"/>
      <c r="V2013" s="154"/>
      <c r="W2013" s="154"/>
      <c r="X2013" s="154"/>
      <c r="Y2013" s="154"/>
      <c r="Z2013" s="154"/>
      <c r="AA2013" s="154"/>
      <c r="AB2013" s="154"/>
      <c r="AC2013" s="154"/>
      <c r="AD2013" s="154"/>
      <c r="AE2013" s="154"/>
      <c r="AF2013" s="154"/>
      <c r="AG2013" s="154"/>
      <c r="AH2013" s="154"/>
      <c r="AI2013" s="154"/>
      <c r="AJ2013" s="154"/>
      <c r="AK2013" s="154"/>
      <c r="AL2013" s="154"/>
      <c r="AM2013" s="154"/>
      <c r="AN2013" s="154"/>
      <c r="AO2013" s="154"/>
      <c r="AP2013" s="154"/>
      <c r="AQ2013" s="154"/>
      <c r="AR2013" s="154"/>
      <c r="AS2013" s="154"/>
      <c r="AT2013" s="154"/>
      <c r="AU2013" s="154"/>
      <c r="AV2013" s="154"/>
      <c r="AW2013" s="154"/>
      <c r="AX2013" s="154"/>
      <c r="AY2013" s="154"/>
      <c r="AZ2013" s="154"/>
      <c r="BA2013" s="154"/>
      <c r="BB2013" s="154"/>
      <c r="BC2013" s="154"/>
      <c r="BD2013" s="154"/>
      <c r="BE2013" s="154"/>
      <c r="BF2013" s="154"/>
      <c r="BG2013" s="154"/>
      <c r="BH2013" s="154"/>
      <c r="BI2013" s="154"/>
      <c r="BJ2013" s="154"/>
      <c r="BK2013" s="154"/>
      <c r="BL2013" s="154"/>
      <c r="BM2013" s="154"/>
      <c r="BN2013" s="154"/>
      <c r="BO2013" s="154"/>
      <c r="BP2013" s="154"/>
      <c r="BQ2013" s="154"/>
      <c r="BR2013" s="154"/>
      <c r="BS2013" s="154"/>
      <c r="BT2013" s="154"/>
      <c r="BU2013" s="154"/>
      <c r="BV2013" s="154"/>
    </row>
    <row r="2014" spans="1:74" x14ac:dyDescent="0.25">
      <c r="A2014" s="154"/>
      <c r="B2014" s="154"/>
      <c r="C2014" s="154"/>
      <c r="D2014" s="154"/>
      <c r="E2014" s="154"/>
      <c r="F2014" s="154"/>
      <c r="G2014" s="154"/>
      <c r="H2014" s="154"/>
      <c r="I2014" s="154"/>
      <c r="J2014" s="154"/>
      <c r="K2014" s="154"/>
      <c r="L2014" s="154"/>
      <c r="M2014" s="154"/>
      <c r="N2014" s="154"/>
      <c r="O2014" s="154"/>
      <c r="P2014" s="154"/>
      <c r="Q2014" s="154"/>
      <c r="R2014" s="154"/>
      <c r="S2014" s="154"/>
      <c r="T2014" s="154"/>
      <c r="U2014" s="154"/>
      <c r="V2014" s="154"/>
      <c r="W2014" s="154"/>
      <c r="X2014" s="154"/>
      <c r="Y2014" s="154"/>
      <c r="Z2014" s="154"/>
      <c r="AA2014" s="154"/>
      <c r="AB2014" s="154"/>
      <c r="AC2014" s="154"/>
      <c r="AD2014" s="154"/>
      <c r="AE2014" s="154"/>
      <c r="AF2014" s="154"/>
      <c r="AG2014" s="154"/>
      <c r="AH2014" s="154"/>
      <c r="AI2014" s="154"/>
      <c r="AJ2014" s="154"/>
      <c r="AK2014" s="154"/>
      <c r="AL2014" s="154"/>
      <c r="AM2014" s="154"/>
      <c r="AN2014" s="154"/>
      <c r="AO2014" s="154"/>
      <c r="AP2014" s="154"/>
      <c r="AQ2014" s="154"/>
      <c r="AR2014" s="154"/>
      <c r="AS2014" s="154"/>
      <c r="AT2014" s="154"/>
      <c r="AU2014" s="154"/>
      <c r="AV2014" s="154"/>
      <c r="AW2014" s="154"/>
      <c r="AX2014" s="154"/>
      <c r="AY2014" s="154"/>
      <c r="AZ2014" s="154"/>
      <c r="BA2014" s="154"/>
      <c r="BB2014" s="154"/>
      <c r="BC2014" s="154"/>
      <c r="BD2014" s="154"/>
      <c r="BE2014" s="154"/>
      <c r="BF2014" s="154"/>
      <c r="BG2014" s="154"/>
      <c r="BH2014" s="154"/>
      <c r="BI2014" s="154"/>
      <c r="BJ2014" s="154"/>
      <c r="BK2014" s="154"/>
      <c r="BL2014" s="154"/>
      <c r="BM2014" s="154"/>
      <c r="BN2014" s="154"/>
      <c r="BO2014" s="154"/>
      <c r="BP2014" s="154"/>
      <c r="BQ2014" s="154"/>
      <c r="BR2014" s="154"/>
      <c r="BS2014" s="154"/>
      <c r="BT2014" s="154"/>
      <c r="BU2014" s="154"/>
      <c r="BV2014" s="154"/>
    </row>
    <row r="2015" spans="1:74" x14ac:dyDescent="0.25">
      <c r="A2015" s="154"/>
      <c r="B2015" s="154"/>
      <c r="C2015" s="154"/>
      <c r="D2015" s="154"/>
      <c r="E2015" s="154"/>
      <c r="F2015" s="154"/>
      <c r="G2015" s="154"/>
      <c r="H2015" s="154"/>
      <c r="I2015" s="154"/>
      <c r="J2015" s="154"/>
      <c r="K2015" s="154"/>
      <c r="L2015" s="154"/>
      <c r="M2015" s="154"/>
      <c r="N2015" s="154"/>
      <c r="O2015" s="154"/>
      <c r="P2015" s="154"/>
      <c r="Q2015" s="154"/>
      <c r="R2015" s="154"/>
      <c r="S2015" s="154"/>
      <c r="T2015" s="154"/>
      <c r="U2015" s="154"/>
      <c r="V2015" s="154"/>
      <c r="W2015" s="154"/>
      <c r="X2015" s="154"/>
      <c r="Y2015" s="154"/>
      <c r="Z2015" s="154"/>
      <c r="AA2015" s="154"/>
      <c r="AB2015" s="154"/>
      <c r="AC2015" s="154"/>
      <c r="AD2015" s="154"/>
      <c r="AE2015" s="154"/>
      <c r="AF2015" s="154"/>
      <c r="AG2015" s="154"/>
      <c r="AH2015" s="154"/>
      <c r="AI2015" s="154"/>
      <c r="AJ2015" s="154"/>
      <c r="AK2015" s="154"/>
      <c r="AL2015" s="154"/>
      <c r="AM2015" s="154"/>
      <c r="AN2015" s="154"/>
      <c r="AO2015" s="154"/>
      <c r="AP2015" s="154"/>
      <c r="AQ2015" s="154"/>
      <c r="AR2015" s="154"/>
      <c r="AS2015" s="154"/>
      <c r="AT2015" s="154"/>
      <c r="AU2015" s="154"/>
      <c r="AV2015" s="154"/>
      <c r="AW2015" s="154"/>
      <c r="AX2015" s="154"/>
      <c r="AY2015" s="154"/>
      <c r="AZ2015" s="154"/>
      <c r="BA2015" s="154"/>
      <c r="BB2015" s="154"/>
      <c r="BC2015" s="154"/>
      <c r="BD2015" s="154"/>
      <c r="BE2015" s="154"/>
      <c r="BF2015" s="154"/>
      <c r="BG2015" s="154"/>
      <c r="BH2015" s="154"/>
      <c r="BI2015" s="154"/>
      <c r="BJ2015" s="154"/>
      <c r="BK2015" s="154"/>
      <c r="BL2015" s="154"/>
      <c r="BM2015" s="154"/>
      <c r="BN2015" s="154"/>
      <c r="BO2015" s="154"/>
      <c r="BP2015" s="154"/>
      <c r="BQ2015" s="154"/>
      <c r="BR2015" s="154"/>
      <c r="BS2015" s="154"/>
      <c r="BT2015" s="154"/>
      <c r="BU2015" s="154"/>
      <c r="BV2015" s="154"/>
    </row>
    <row r="2016" spans="1:74" x14ac:dyDescent="0.25">
      <c r="A2016" s="154"/>
      <c r="B2016" s="154"/>
      <c r="C2016" s="154"/>
      <c r="D2016" s="154"/>
      <c r="E2016" s="154"/>
      <c r="F2016" s="154"/>
      <c r="G2016" s="154"/>
      <c r="H2016" s="154"/>
      <c r="I2016" s="154"/>
      <c r="J2016" s="154"/>
      <c r="K2016" s="154"/>
      <c r="L2016" s="154"/>
      <c r="M2016" s="154"/>
      <c r="N2016" s="154"/>
      <c r="O2016" s="154"/>
      <c r="P2016" s="154"/>
      <c r="Q2016" s="154"/>
      <c r="R2016" s="154"/>
      <c r="S2016" s="154"/>
      <c r="T2016" s="154"/>
      <c r="U2016" s="154"/>
      <c r="V2016" s="154"/>
      <c r="W2016" s="154"/>
      <c r="X2016" s="154"/>
      <c r="Y2016" s="154"/>
      <c r="Z2016" s="154"/>
      <c r="AA2016" s="154"/>
      <c r="AB2016" s="154"/>
      <c r="AC2016" s="154"/>
      <c r="AD2016" s="154"/>
      <c r="AE2016" s="154"/>
      <c r="AF2016" s="154"/>
      <c r="AG2016" s="154"/>
      <c r="AH2016" s="154"/>
      <c r="AI2016" s="154"/>
      <c r="AJ2016" s="154"/>
      <c r="AK2016" s="154"/>
      <c r="AL2016" s="154"/>
      <c r="AM2016" s="154"/>
      <c r="AN2016" s="154"/>
      <c r="AO2016" s="154"/>
      <c r="AP2016" s="154"/>
      <c r="AQ2016" s="154"/>
      <c r="AR2016" s="154"/>
      <c r="AS2016" s="154"/>
      <c r="AT2016" s="154"/>
      <c r="AU2016" s="154"/>
      <c r="AV2016" s="154"/>
      <c r="AW2016" s="154"/>
      <c r="AX2016" s="154"/>
      <c r="AY2016" s="154"/>
      <c r="AZ2016" s="154"/>
      <c r="BA2016" s="154"/>
      <c r="BB2016" s="154"/>
      <c r="BC2016" s="154"/>
      <c r="BD2016" s="154"/>
      <c r="BE2016" s="154"/>
      <c r="BF2016" s="154"/>
      <c r="BG2016" s="154"/>
      <c r="BH2016" s="154"/>
      <c r="BI2016" s="154"/>
      <c r="BJ2016" s="154"/>
      <c r="BK2016" s="154"/>
      <c r="BL2016" s="154"/>
      <c r="BM2016" s="154"/>
      <c r="BN2016" s="154"/>
      <c r="BO2016" s="154"/>
      <c r="BP2016" s="154"/>
      <c r="BQ2016" s="154"/>
      <c r="BR2016" s="154"/>
      <c r="BS2016" s="154"/>
      <c r="BT2016" s="154"/>
      <c r="BU2016" s="154"/>
      <c r="BV2016" s="154"/>
    </row>
    <row r="2017" spans="1:74" x14ac:dyDescent="0.25">
      <c r="A2017" s="154"/>
      <c r="B2017" s="154"/>
      <c r="C2017" s="154"/>
      <c r="D2017" s="154"/>
      <c r="E2017" s="154"/>
      <c r="F2017" s="154"/>
      <c r="G2017" s="154"/>
      <c r="H2017" s="154"/>
      <c r="I2017" s="154"/>
      <c r="J2017" s="154"/>
      <c r="K2017" s="154"/>
      <c r="L2017" s="154"/>
      <c r="M2017" s="154"/>
      <c r="N2017" s="154"/>
      <c r="O2017" s="154"/>
      <c r="P2017" s="154"/>
      <c r="Q2017" s="154"/>
      <c r="R2017" s="154"/>
      <c r="S2017" s="154"/>
      <c r="T2017" s="154"/>
      <c r="U2017" s="154"/>
      <c r="V2017" s="154"/>
      <c r="W2017" s="154"/>
      <c r="X2017" s="154"/>
      <c r="Y2017" s="154"/>
      <c r="Z2017" s="154"/>
      <c r="AA2017" s="154"/>
      <c r="AB2017" s="154"/>
      <c r="AC2017" s="154"/>
      <c r="AD2017" s="154"/>
      <c r="AE2017" s="154"/>
      <c r="AF2017" s="154"/>
      <c r="AG2017" s="154"/>
      <c r="AH2017" s="154"/>
      <c r="AI2017" s="154"/>
      <c r="AJ2017" s="154"/>
      <c r="AK2017" s="154"/>
      <c r="AL2017" s="154"/>
      <c r="AM2017" s="154"/>
      <c r="AN2017" s="154"/>
      <c r="AO2017" s="154"/>
      <c r="AP2017" s="154"/>
      <c r="AQ2017" s="154"/>
      <c r="AR2017" s="154"/>
      <c r="AS2017" s="154"/>
      <c r="AT2017" s="154"/>
      <c r="AU2017" s="154"/>
      <c r="AV2017" s="154"/>
      <c r="AW2017" s="154"/>
      <c r="AX2017" s="154"/>
      <c r="AY2017" s="154"/>
      <c r="AZ2017" s="154"/>
      <c r="BA2017" s="154"/>
      <c r="BB2017" s="154"/>
      <c r="BC2017" s="154"/>
      <c r="BD2017" s="154"/>
      <c r="BE2017" s="154"/>
      <c r="BF2017" s="154"/>
      <c r="BG2017" s="154"/>
      <c r="BH2017" s="154"/>
      <c r="BI2017" s="154"/>
      <c r="BJ2017" s="154"/>
      <c r="BK2017" s="154"/>
      <c r="BL2017" s="154"/>
      <c r="BM2017" s="154"/>
      <c r="BN2017" s="154"/>
      <c r="BO2017" s="154"/>
      <c r="BP2017" s="154"/>
      <c r="BQ2017" s="154"/>
      <c r="BR2017" s="154"/>
      <c r="BS2017" s="154"/>
      <c r="BT2017" s="154"/>
      <c r="BU2017" s="154"/>
      <c r="BV2017" s="154"/>
    </row>
    <row r="2018" spans="1:74" x14ac:dyDescent="0.25">
      <c r="A2018" s="154"/>
      <c r="B2018" s="154"/>
      <c r="C2018" s="154"/>
      <c r="D2018" s="154"/>
      <c r="E2018" s="154"/>
      <c r="F2018" s="154"/>
      <c r="G2018" s="154"/>
      <c r="H2018" s="154"/>
      <c r="I2018" s="154"/>
      <c r="J2018" s="154"/>
      <c r="K2018" s="154"/>
      <c r="L2018" s="154"/>
      <c r="M2018" s="154"/>
      <c r="N2018" s="154"/>
      <c r="O2018" s="154"/>
      <c r="P2018" s="154"/>
      <c r="Q2018" s="154"/>
      <c r="R2018" s="154"/>
      <c r="S2018" s="154"/>
      <c r="T2018" s="154"/>
      <c r="U2018" s="154"/>
      <c r="V2018" s="154"/>
      <c r="W2018" s="154"/>
      <c r="X2018" s="154"/>
      <c r="Y2018" s="154"/>
      <c r="Z2018" s="154"/>
      <c r="AA2018" s="154"/>
      <c r="AB2018" s="154"/>
      <c r="AC2018" s="154"/>
      <c r="AD2018" s="154"/>
      <c r="AE2018" s="154"/>
      <c r="AF2018" s="154"/>
      <c r="AG2018" s="154"/>
      <c r="AH2018" s="154"/>
      <c r="AI2018" s="154"/>
      <c r="AJ2018" s="154"/>
      <c r="AK2018" s="154"/>
      <c r="AL2018" s="154"/>
      <c r="AM2018" s="154"/>
      <c r="AN2018" s="154"/>
      <c r="AO2018" s="154"/>
      <c r="AP2018" s="154"/>
      <c r="AQ2018" s="154"/>
      <c r="AR2018" s="154"/>
      <c r="AS2018" s="154"/>
      <c r="AT2018" s="154"/>
      <c r="AU2018" s="154"/>
      <c r="AV2018" s="154"/>
      <c r="AW2018" s="154"/>
      <c r="AX2018" s="154"/>
      <c r="AY2018" s="154"/>
      <c r="AZ2018" s="154"/>
      <c r="BA2018" s="154"/>
      <c r="BB2018" s="154"/>
      <c r="BC2018" s="154"/>
      <c r="BD2018" s="154"/>
      <c r="BE2018" s="154"/>
      <c r="BF2018" s="154"/>
      <c r="BG2018" s="154"/>
      <c r="BH2018" s="154"/>
      <c r="BI2018" s="154"/>
      <c r="BJ2018" s="154"/>
      <c r="BK2018" s="154"/>
      <c r="BL2018" s="154"/>
      <c r="BM2018" s="154"/>
      <c r="BN2018" s="154"/>
      <c r="BO2018" s="154"/>
      <c r="BP2018" s="154"/>
      <c r="BQ2018" s="154"/>
      <c r="BR2018" s="154"/>
      <c r="BS2018" s="154"/>
      <c r="BT2018" s="154"/>
      <c r="BU2018" s="154"/>
      <c r="BV2018" s="154"/>
    </row>
    <row r="2019" spans="1:74" x14ac:dyDescent="0.25">
      <c r="A2019" s="154"/>
      <c r="B2019" s="154"/>
      <c r="C2019" s="154"/>
      <c r="D2019" s="154"/>
      <c r="E2019" s="154"/>
      <c r="F2019" s="154"/>
      <c r="G2019" s="154"/>
      <c r="H2019" s="154"/>
      <c r="I2019" s="154"/>
      <c r="J2019" s="154"/>
      <c r="K2019" s="154"/>
      <c r="L2019" s="154"/>
      <c r="M2019" s="154"/>
      <c r="N2019" s="154"/>
      <c r="O2019" s="154"/>
      <c r="P2019" s="154"/>
      <c r="Q2019" s="154"/>
      <c r="R2019" s="154"/>
      <c r="S2019" s="154"/>
      <c r="T2019" s="154"/>
      <c r="U2019" s="154"/>
      <c r="V2019" s="154"/>
      <c r="W2019" s="154"/>
      <c r="X2019" s="154"/>
      <c r="Y2019" s="154"/>
      <c r="Z2019" s="154"/>
      <c r="AA2019" s="154"/>
      <c r="AB2019" s="154"/>
      <c r="AC2019" s="154"/>
      <c r="AD2019" s="154"/>
      <c r="AE2019" s="154"/>
      <c r="AF2019" s="154"/>
      <c r="AG2019" s="154"/>
      <c r="AH2019" s="154"/>
      <c r="AI2019" s="154"/>
      <c r="AJ2019" s="154"/>
      <c r="AK2019" s="154"/>
      <c r="AL2019" s="154"/>
      <c r="AM2019" s="154"/>
      <c r="AN2019" s="154"/>
      <c r="AO2019" s="154"/>
      <c r="AP2019" s="154"/>
      <c r="AQ2019" s="154"/>
      <c r="AR2019" s="154"/>
      <c r="AS2019" s="154"/>
      <c r="AT2019" s="154"/>
      <c r="AU2019" s="154"/>
      <c r="AV2019" s="154"/>
      <c r="AW2019" s="154"/>
      <c r="AX2019" s="154"/>
      <c r="AY2019" s="154"/>
      <c r="AZ2019" s="154"/>
      <c r="BA2019" s="154"/>
      <c r="BB2019" s="154"/>
      <c r="BC2019" s="154"/>
      <c r="BD2019" s="154"/>
      <c r="BE2019" s="154"/>
      <c r="BF2019" s="154"/>
      <c r="BG2019" s="154"/>
      <c r="BH2019" s="154"/>
      <c r="BI2019" s="154"/>
      <c r="BJ2019" s="154"/>
      <c r="BK2019" s="154"/>
      <c r="BL2019" s="154"/>
      <c r="BM2019" s="154"/>
      <c r="BN2019" s="154"/>
      <c r="BO2019" s="154"/>
      <c r="BP2019" s="154"/>
      <c r="BQ2019" s="154"/>
      <c r="BR2019" s="154"/>
      <c r="BS2019" s="154"/>
      <c r="BT2019" s="154"/>
      <c r="BU2019" s="154"/>
      <c r="BV2019" s="154"/>
    </row>
    <row r="2020" spans="1:74" x14ac:dyDescent="0.25">
      <c r="A2020" s="154"/>
      <c r="B2020" s="154"/>
      <c r="C2020" s="154"/>
      <c r="D2020" s="154"/>
      <c r="E2020" s="154"/>
      <c r="F2020" s="154"/>
      <c r="G2020" s="154"/>
      <c r="H2020" s="154"/>
      <c r="I2020" s="154"/>
      <c r="J2020" s="154"/>
      <c r="K2020" s="154"/>
      <c r="L2020" s="154"/>
      <c r="M2020" s="154"/>
      <c r="N2020" s="154"/>
      <c r="O2020" s="154"/>
      <c r="P2020" s="154"/>
      <c r="Q2020" s="154"/>
      <c r="R2020" s="154"/>
      <c r="S2020" s="154"/>
      <c r="T2020" s="154"/>
      <c r="U2020" s="154"/>
      <c r="V2020" s="154"/>
      <c r="W2020" s="154"/>
      <c r="X2020" s="154"/>
      <c r="Y2020" s="154"/>
      <c r="Z2020" s="154"/>
      <c r="AA2020" s="154"/>
      <c r="AB2020" s="154"/>
      <c r="AC2020" s="154"/>
      <c r="AD2020" s="154"/>
      <c r="AE2020" s="154"/>
      <c r="AF2020" s="154"/>
      <c r="AG2020" s="154"/>
      <c r="AH2020" s="154"/>
      <c r="AI2020" s="154"/>
      <c r="AJ2020" s="154"/>
      <c r="AK2020" s="154"/>
      <c r="AL2020" s="154"/>
      <c r="AM2020" s="154"/>
      <c r="AN2020" s="154"/>
      <c r="AO2020" s="154"/>
      <c r="AP2020" s="154"/>
      <c r="AQ2020" s="154"/>
      <c r="AR2020" s="154"/>
      <c r="AS2020" s="154"/>
      <c r="AT2020" s="154"/>
      <c r="AU2020" s="154"/>
      <c r="AV2020" s="154"/>
      <c r="AW2020" s="154"/>
      <c r="AX2020" s="154"/>
      <c r="AY2020" s="154"/>
      <c r="AZ2020" s="154"/>
      <c r="BA2020" s="154"/>
      <c r="BB2020" s="154"/>
      <c r="BC2020" s="154"/>
      <c r="BD2020" s="154"/>
      <c r="BE2020" s="154"/>
      <c r="BF2020" s="154"/>
      <c r="BG2020" s="154"/>
      <c r="BH2020" s="154"/>
      <c r="BI2020" s="154"/>
      <c r="BJ2020" s="154"/>
      <c r="BK2020" s="154"/>
      <c r="BL2020" s="154"/>
      <c r="BM2020" s="154"/>
      <c r="BN2020" s="154"/>
      <c r="BO2020" s="154"/>
      <c r="BP2020" s="154"/>
      <c r="BQ2020" s="154"/>
      <c r="BR2020" s="154"/>
      <c r="BS2020" s="154"/>
      <c r="BT2020" s="154"/>
      <c r="BU2020" s="154"/>
      <c r="BV2020" s="154"/>
    </row>
    <row r="2021" spans="1:74" x14ac:dyDescent="0.25">
      <c r="A2021" s="154"/>
      <c r="B2021" s="154"/>
      <c r="C2021" s="154"/>
      <c r="D2021" s="154"/>
      <c r="E2021" s="154"/>
      <c r="F2021" s="154"/>
      <c r="G2021" s="154"/>
      <c r="H2021" s="154"/>
      <c r="I2021" s="154"/>
      <c r="J2021" s="154"/>
      <c r="K2021" s="154"/>
      <c r="L2021" s="154"/>
      <c r="M2021" s="154"/>
      <c r="N2021" s="154"/>
      <c r="O2021" s="154"/>
      <c r="P2021" s="154"/>
      <c r="Q2021" s="154"/>
      <c r="R2021" s="154"/>
      <c r="S2021" s="154"/>
      <c r="T2021" s="154"/>
      <c r="U2021" s="154"/>
      <c r="V2021" s="154"/>
      <c r="W2021" s="154"/>
      <c r="X2021" s="154"/>
      <c r="Y2021" s="154"/>
      <c r="Z2021" s="154"/>
      <c r="AA2021" s="154"/>
      <c r="AB2021" s="154"/>
      <c r="AC2021" s="154"/>
      <c r="AD2021" s="154"/>
      <c r="AE2021" s="154"/>
      <c r="AF2021" s="154"/>
      <c r="AG2021" s="154"/>
      <c r="AH2021" s="154"/>
      <c r="AI2021" s="154"/>
      <c r="AJ2021" s="154"/>
      <c r="AK2021" s="154"/>
      <c r="AL2021" s="154"/>
      <c r="AM2021" s="154"/>
      <c r="AN2021" s="154"/>
      <c r="AO2021" s="154"/>
      <c r="AP2021" s="154"/>
      <c r="AQ2021" s="154"/>
      <c r="AR2021" s="154"/>
      <c r="AS2021" s="154"/>
      <c r="AT2021" s="154"/>
      <c r="AU2021" s="154"/>
      <c r="AV2021" s="154"/>
      <c r="AW2021" s="154"/>
      <c r="AX2021" s="154"/>
      <c r="AY2021" s="154"/>
      <c r="AZ2021" s="154"/>
      <c r="BA2021" s="154"/>
      <c r="BB2021" s="154"/>
      <c r="BC2021" s="154"/>
      <c r="BD2021" s="154"/>
      <c r="BE2021" s="154"/>
      <c r="BF2021" s="154"/>
      <c r="BG2021" s="154"/>
      <c r="BH2021" s="154"/>
      <c r="BI2021" s="154"/>
      <c r="BJ2021" s="154"/>
      <c r="BK2021" s="154"/>
      <c r="BL2021" s="154"/>
      <c r="BM2021" s="154"/>
      <c r="BN2021" s="154"/>
      <c r="BO2021" s="154"/>
      <c r="BP2021" s="154"/>
      <c r="BQ2021" s="154"/>
      <c r="BR2021" s="154"/>
      <c r="BS2021" s="154"/>
      <c r="BT2021" s="154"/>
      <c r="BU2021" s="154"/>
      <c r="BV2021" s="154"/>
    </row>
    <row r="2022" spans="1:74" x14ac:dyDescent="0.25">
      <c r="A2022" s="154"/>
      <c r="B2022" s="154"/>
      <c r="C2022" s="154"/>
      <c r="D2022" s="154"/>
      <c r="E2022" s="154"/>
      <c r="F2022" s="154"/>
      <c r="G2022" s="154"/>
      <c r="H2022" s="154"/>
      <c r="I2022" s="154"/>
      <c r="J2022" s="154"/>
      <c r="K2022" s="154"/>
      <c r="L2022" s="154"/>
      <c r="M2022" s="154"/>
      <c r="N2022" s="154"/>
      <c r="O2022" s="154"/>
      <c r="P2022" s="154"/>
      <c r="Q2022" s="154"/>
      <c r="R2022" s="154"/>
      <c r="S2022" s="154"/>
      <c r="T2022" s="154"/>
      <c r="U2022" s="154"/>
      <c r="V2022" s="154"/>
      <c r="W2022" s="154"/>
      <c r="X2022" s="154"/>
      <c r="Y2022" s="154"/>
      <c r="Z2022" s="154"/>
      <c r="AA2022" s="154"/>
      <c r="AB2022" s="154"/>
      <c r="AC2022" s="154"/>
      <c r="AD2022" s="154"/>
      <c r="AE2022" s="154"/>
      <c r="AF2022" s="154"/>
      <c r="AG2022" s="154"/>
      <c r="AH2022" s="154"/>
      <c r="AI2022" s="154"/>
      <c r="AJ2022" s="154"/>
      <c r="AK2022" s="154"/>
      <c r="AL2022" s="154"/>
      <c r="AM2022" s="154"/>
      <c r="AN2022" s="154"/>
      <c r="AO2022" s="154"/>
      <c r="AP2022" s="154"/>
      <c r="AQ2022" s="154"/>
      <c r="AR2022" s="154"/>
      <c r="AS2022" s="154"/>
      <c r="AT2022" s="154"/>
      <c r="AU2022" s="154"/>
      <c r="AV2022" s="154"/>
      <c r="AW2022" s="154"/>
      <c r="AX2022" s="154"/>
      <c r="AY2022" s="154"/>
      <c r="AZ2022" s="154"/>
      <c r="BA2022" s="154"/>
      <c r="BB2022" s="154"/>
      <c r="BC2022" s="154"/>
      <c r="BD2022" s="154"/>
      <c r="BE2022" s="154"/>
      <c r="BF2022" s="154"/>
      <c r="BG2022" s="154"/>
      <c r="BH2022" s="154"/>
      <c r="BI2022" s="154"/>
      <c r="BJ2022" s="154"/>
      <c r="BK2022" s="154"/>
      <c r="BL2022" s="154"/>
      <c r="BM2022" s="154"/>
      <c r="BN2022" s="154"/>
      <c r="BO2022" s="154"/>
      <c r="BP2022" s="154"/>
      <c r="BQ2022" s="154"/>
      <c r="BR2022" s="154"/>
      <c r="BS2022" s="154"/>
      <c r="BT2022" s="154"/>
      <c r="BU2022" s="154"/>
      <c r="BV2022" s="154"/>
    </row>
    <row r="2023" spans="1:74" x14ac:dyDescent="0.25">
      <c r="A2023" s="154"/>
      <c r="B2023" s="154"/>
      <c r="C2023" s="154"/>
      <c r="D2023" s="154"/>
      <c r="E2023" s="154"/>
      <c r="F2023" s="154"/>
      <c r="G2023" s="154"/>
      <c r="H2023" s="154"/>
      <c r="I2023" s="154"/>
      <c r="J2023" s="154"/>
      <c r="K2023" s="154"/>
      <c r="L2023" s="154"/>
      <c r="M2023" s="154"/>
      <c r="N2023" s="154"/>
      <c r="O2023" s="154"/>
      <c r="P2023" s="154"/>
      <c r="Q2023" s="154"/>
      <c r="R2023" s="154"/>
      <c r="S2023" s="154"/>
      <c r="T2023" s="154"/>
      <c r="U2023" s="154"/>
      <c r="V2023" s="154"/>
      <c r="W2023" s="154"/>
      <c r="X2023" s="154"/>
      <c r="Y2023" s="154"/>
      <c r="Z2023" s="154"/>
      <c r="AA2023" s="154"/>
      <c r="AB2023" s="154"/>
      <c r="AC2023" s="154"/>
      <c r="AD2023" s="154"/>
      <c r="AE2023" s="154"/>
      <c r="AF2023" s="154"/>
      <c r="AG2023" s="154"/>
      <c r="AH2023" s="154"/>
      <c r="AI2023" s="154"/>
      <c r="AJ2023" s="154"/>
      <c r="AK2023" s="154"/>
      <c r="AL2023" s="154"/>
      <c r="AM2023" s="154"/>
      <c r="AN2023" s="154"/>
      <c r="AO2023" s="154"/>
      <c r="AP2023" s="154"/>
      <c r="AQ2023" s="154"/>
      <c r="AR2023" s="154"/>
      <c r="AS2023" s="154"/>
      <c r="AT2023" s="154"/>
      <c r="AU2023" s="154"/>
      <c r="AV2023" s="154"/>
      <c r="AW2023" s="154"/>
      <c r="AX2023" s="154"/>
      <c r="AY2023" s="154"/>
      <c r="AZ2023" s="154"/>
      <c r="BA2023" s="154"/>
      <c r="BB2023" s="154"/>
      <c r="BC2023" s="154"/>
      <c r="BD2023" s="154"/>
      <c r="BE2023" s="154"/>
      <c r="BF2023" s="154"/>
      <c r="BG2023" s="154"/>
      <c r="BH2023" s="154"/>
      <c r="BI2023" s="154"/>
      <c r="BJ2023" s="154"/>
      <c r="BK2023" s="154"/>
      <c r="BL2023" s="154"/>
      <c r="BM2023" s="154"/>
      <c r="BN2023" s="154"/>
      <c r="BO2023" s="154"/>
      <c r="BP2023" s="154"/>
      <c r="BQ2023" s="154"/>
      <c r="BR2023" s="154"/>
      <c r="BS2023" s="154"/>
      <c r="BT2023" s="154"/>
      <c r="BU2023" s="154"/>
      <c r="BV2023" s="154"/>
    </row>
    <row r="2024" spans="1:74" x14ac:dyDescent="0.25">
      <c r="A2024" s="154"/>
      <c r="B2024" s="154"/>
      <c r="C2024" s="154"/>
      <c r="D2024" s="154"/>
      <c r="E2024" s="154"/>
      <c r="F2024" s="154"/>
      <c r="G2024" s="154"/>
      <c r="H2024" s="154"/>
      <c r="I2024" s="154"/>
      <c r="J2024" s="154"/>
      <c r="K2024" s="154"/>
      <c r="L2024" s="154"/>
      <c r="M2024" s="154"/>
      <c r="N2024" s="154"/>
      <c r="O2024" s="154"/>
      <c r="P2024" s="154"/>
      <c r="Q2024" s="154"/>
      <c r="R2024" s="154"/>
      <c r="S2024" s="154"/>
      <c r="T2024" s="154"/>
      <c r="U2024" s="154"/>
      <c r="V2024" s="154"/>
      <c r="W2024" s="154"/>
      <c r="X2024" s="154"/>
      <c r="Y2024" s="154"/>
      <c r="Z2024" s="154"/>
      <c r="AA2024" s="154"/>
      <c r="AB2024" s="154"/>
      <c r="AC2024" s="154"/>
      <c r="AD2024" s="154"/>
      <c r="AE2024" s="154"/>
      <c r="AF2024" s="154"/>
      <c r="AG2024" s="154"/>
      <c r="AH2024" s="154"/>
      <c r="AI2024" s="154"/>
      <c r="AJ2024" s="154"/>
      <c r="AK2024" s="154"/>
      <c r="AL2024" s="154"/>
      <c r="AM2024" s="154"/>
      <c r="AN2024" s="154"/>
      <c r="AO2024" s="154"/>
      <c r="AP2024" s="154"/>
      <c r="AQ2024" s="154"/>
      <c r="AR2024" s="154"/>
      <c r="AS2024" s="154"/>
      <c r="AT2024" s="154"/>
      <c r="AU2024" s="154"/>
      <c r="AV2024" s="154"/>
      <c r="AW2024" s="154"/>
      <c r="AX2024" s="154"/>
      <c r="AY2024" s="154"/>
      <c r="AZ2024" s="154"/>
      <c r="BA2024" s="154"/>
      <c r="BB2024" s="154"/>
      <c r="BC2024" s="154"/>
      <c r="BD2024" s="154"/>
      <c r="BE2024" s="154"/>
      <c r="BF2024" s="154"/>
      <c r="BG2024" s="154"/>
      <c r="BH2024" s="154"/>
      <c r="BI2024" s="154"/>
      <c r="BJ2024" s="154"/>
      <c r="BK2024" s="154"/>
      <c r="BL2024" s="154"/>
      <c r="BM2024" s="154"/>
      <c r="BN2024" s="154"/>
      <c r="BO2024" s="154"/>
      <c r="BP2024" s="154"/>
      <c r="BQ2024" s="154"/>
      <c r="BR2024" s="154"/>
      <c r="BS2024" s="154"/>
      <c r="BT2024" s="154"/>
      <c r="BU2024" s="154"/>
      <c r="BV2024" s="154"/>
    </row>
    <row r="2025" spans="1:74" x14ac:dyDescent="0.25">
      <c r="A2025" s="154"/>
      <c r="B2025" s="154"/>
      <c r="C2025" s="154"/>
      <c r="D2025" s="154"/>
      <c r="E2025" s="154"/>
      <c r="F2025" s="154"/>
      <c r="G2025" s="154"/>
      <c r="H2025" s="154"/>
      <c r="I2025" s="154"/>
      <c r="J2025" s="154"/>
      <c r="K2025" s="154"/>
      <c r="L2025" s="154"/>
      <c r="M2025" s="154"/>
      <c r="N2025" s="154"/>
      <c r="O2025" s="154"/>
      <c r="P2025" s="154"/>
      <c r="Q2025" s="154"/>
      <c r="R2025" s="154"/>
      <c r="S2025" s="154"/>
      <c r="T2025" s="154"/>
      <c r="U2025" s="154"/>
      <c r="V2025" s="154"/>
      <c r="W2025" s="154"/>
      <c r="X2025" s="154"/>
      <c r="Y2025" s="154"/>
      <c r="Z2025" s="154"/>
      <c r="AA2025" s="154"/>
      <c r="AB2025" s="154"/>
      <c r="AC2025" s="154"/>
      <c r="AD2025" s="154"/>
      <c r="AE2025" s="154"/>
      <c r="AF2025" s="154"/>
      <c r="AG2025" s="154"/>
      <c r="AH2025" s="154"/>
      <c r="AI2025" s="154"/>
      <c r="AJ2025" s="154"/>
      <c r="AK2025" s="154"/>
      <c r="AL2025" s="154"/>
      <c r="AM2025" s="154"/>
      <c r="AN2025" s="154"/>
      <c r="AO2025" s="154"/>
      <c r="AP2025" s="154"/>
      <c r="AQ2025" s="154"/>
      <c r="AR2025" s="154"/>
      <c r="AS2025" s="154"/>
      <c r="AT2025" s="154"/>
      <c r="AU2025" s="154"/>
      <c r="AV2025" s="154"/>
      <c r="AW2025" s="154"/>
      <c r="AX2025" s="154"/>
      <c r="AY2025" s="154"/>
      <c r="AZ2025" s="154"/>
      <c r="BA2025" s="154"/>
      <c r="BB2025" s="154"/>
      <c r="BC2025" s="154"/>
      <c r="BD2025" s="154"/>
      <c r="BE2025" s="154"/>
      <c r="BF2025" s="154"/>
      <c r="BG2025" s="154"/>
      <c r="BH2025" s="154"/>
      <c r="BI2025" s="154"/>
      <c r="BJ2025" s="154"/>
      <c r="BK2025" s="154"/>
      <c r="BL2025" s="154"/>
      <c r="BM2025" s="154"/>
      <c r="BN2025" s="154"/>
      <c r="BO2025" s="154"/>
      <c r="BP2025" s="154"/>
      <c r="BQ2025" s="154"/>
      <c r="BR2025" s="154"/>
      <c r="BS2025" s="154"/>
      <c r="BT2025" s="154"/>
      <c r="BU2025" s="154"/>
      <c r="BV2025" s="154"/>
    </row>
    <row r="2026" spans="1:74" x14ac:dyDescent="0.25">
      <c r="A2026" s="154"/>
      <c r="B2026" s="154"/>
      <c r="C2026" s="154"/>
      <c r="D2026" s="154"/>
      <c r="E2026" s="154"/>
      <c r="F2026" s="154"/>
      <c r="G2026" s="154"/>
      <c r="H2026" s="154"/>
      <c r="I2026" s="154"/>
      <c r="J2026" s="154"/>
      <c r="K2026" s="154"/>
      <c r="L2026" s="154"/>
      <c r="M2026" s="154"/>
      <c r="N2026" s="154"/>
      <c r="O2026" s="154"/>
      <c r="P2026" s="154"/>
      <c r="Q2026" s="154"/>
      <c r="R2026" s="154"/>
      <c r="S2026" s="154"/>
      <c r="T2026" s="154"/>
      <c r="U2026" s="154"/>
      <c r="V2026" s="154"/>
      <c r="W2026" s="154"/>
      <c r="X2026" s="154"/>
      <c r="Y2026" s="154"/>
      <c r="Z2026" s="154"/>
      <c r="AA2026" s="154"/>
      <c r="AB2026" s="154"/>
      <c r="AC2026" s="154"/>
      <c r="AD2026" s="154"/>
      <c r="AE2026" s="154"/>
      <c r="AF2026" s="154"/>
      <c r="AG2026" s="154"/>
      <c r="AH2026" s="154"/>
      <c r="AI2026" s="154"/>
      <c r="AJ2026" s="154"/>
      <c r="AK2026" s="154"/>
      <c r="AL2026" s="154"/>
      <c r="AM2026" s="154"/>
      <c r="AN2026" s="154"/>
      <c r="AO2026" s="154"/>
      <c r="AP2026" s="154"/>
      <c r="AQ2026" s="154"/>
      <c r="AR2026" s="154"/>
      <c r="AS2026" s="154"/>
      <c r="AT2026" s="154"/>
      <c r="AU2026" s="154"/>
      <c r="AV2026" s="154"/>
      <c r="AW2026" s="154"/>
      <c r="AX2026" s="154"/>
      <c r="AY2026" s="154"/>
      <c r="AZ2026" s="154"/>
      <c r="BA2026" s="154"/>
      <c r="BB2026" s="154"/>
      <c r="BC2026" s="154"/>
      <c r="BD2026" s="154"/>
      <c r="BE2026" s="154"/>
      <c r="BF2026" s="154"/>
      <c r="BG2026" s="154"/>
      <c r="BH2026" s="154"/>
      <c r="BI2026" s="154"/>
      <c r="BJ2026" s="154"/>
      <c r="BK2026" s="154"/>
      <c r="BL2026" s="154"/>
      <c r="BM2026" s="154"/>
      <c r="BN2026" s="154"/>
      <c r="BO2026" s="154"/>
      <c r="BP2026" s="154"/>
      <c r="BQ2026" s="154"/>
      <c r="BR2026" s="154"/>
      <c r="BS2026" s="154"/>
      <c r="BT2026" s="154"/>
      <c r="BU2026" s="154"/>
      <c r="BV2026" s="154"/>
    </row>
    <row r="2027" spans="1:74" x14ac:dyDescent="0.25">
      <c r="A2027" s="154"/>
      <c r="B2027" s="154"/>
      <c r="C2027" s="154"/>
      <c r="D2027" s="154"/>
      <c r="E2027" s="154"/>
      <c r="F2027" s="154"/>
      <c r="G2027" s="154"/>
      <c r="H2027" s="154"/>
      <c r="I2027" s="154"/>
      <c r="J2027" s="154"/>
      <c r="K2027" s="154"/>
      <c r="L2027" s="154"/>
      <c r="M2027" s="154"/>
      <c r="N2027" s="154"/>
      <c r="O2027" s="154"/>
      <c r="P2027" s="154"/>
      <c r="Q2027" s="154"/>
      <c r="R2027" s="154"/>
      <c r="S2027" s="154"/>
      <c r="T2027" s="154"/>
      <c r="U2027" s="154"/>
      <c r="V2027" s="154"/>
      <c r="W2027" s="154"/>
      <c r="X2027" s="154"/>
      <c r="Y2027" s="154"/>
      <c r="Z2027" s="154"/>
      <c r="AA2027" s="154"/>
      <c r="AB2027" s="154"/>
      <c r="AC2027" s="154"/>
      <c r="AD2027" s="154"/>
      <c r="AE2027" s="154"/>
      <c r="AF2027" s="154"/>
      <c r="AG2027" s="154"/>
      <c r="AH2027" s="154"/>
      <c r="AI2027" s="154"/>
      <c r="AJ2027" s="154"/>
      <c r="AK2027" s="154"/>
      <c r="AL2027" s="154"/>
      <c r="AM2027" s="154"/>
      <c r="AN2027" s="154"/>
      <c r="AO2027" s="154"/>
      <c r="AP2027" s="154"/>
      <c r="AQ2027" s="154"/>
      <c r="AR2027" s="154"/>
      <c r="AS2027" s="154"/>
      <c r="AT2027" s="154"/>
      <c r="AU2027" s="154"/>
      <c r="AV2027" s="154"/>
      <c r="AW2027" s="154"/>
      <c r="AX2027" s="154"/>
      <c r="AY2027" s="154"/>
      <c r="AZ2027" s="154"/>
      <c r="BA2027" s="154"/>
      <c r="BB2027" s="154"/>
      <c r="BC2027" s="154"/>
      <c r="BD2027" s="154"/>
      <c r="BE2027" s="154"/>
      <c r="BF2027" s="154"/>
      <c r="BG2027" s="154"/>
      <c r="BH2027" s="154"/>
      <c r="BI2027" s="154"/>
      <c r="BJ2027" s="154"/>
      <c r="BK2027" s="154"/>
      <c r="BL2027" s="154"/>
      <c r="BM2027" s="154"/>
      <c r="BN2027" s="154"/>
      <c r="BO2027" s="154"/>
      <c r="BP2027" s="154"/>
      <c r="BQ2027" s="154"/>
      <c r="BR2027" s="154"/>
      <c r="BS2027" s="154"/>
      <c r="BT2027" s="154"/>
      <c r="BU2027" s="154"/>
      <c r="BV2027" s="154"/>
    </row>
    <row r="2028" spans="1:74" x14ac:dyDescent="0.25">
      <c r="A2028" s="154"/>
      <c r="B2028" s="154"/>
      <c r="C2028" s="154"/>
      <c r="D2028" s="154"/>
      <c r="E2028" s="154"/>
      <c r="F2028" s="154"/>
      <c r="G2028" s="154"/>
      <c r="H2028" s="154"/>
      <c r="I2028" s="154"/>
      <c r="J2028" s="154"/>
      <c r="K2028" s="154"/>
      <c r="L2028" s="154"/>
      <c r="M2028" s="154"/>
      <c r="N2028" s="154"/>
      <c r="O2028" s="154"/>
      <c r="P2028" s="154"/>
      <c r="Q2028" s="154"/>
      <c r="R2028" s="154"/>
      <c r="S2028" s="154"/>
      <c r="T2028" s="154"/>
      <c r="U2028" s="154"/>
      <c r="V2028" s="154"/>
      <c r="W2028" s="154"/>
      <c r="X2028" s="154"/>
      <c r="Y2028" s="154"/>
      <c r="Z2028" s="154"/>
      <c r="AA2028" s="154"/>
      <c r="AB2028" s="154"/>
      <c r="AC2028" s="154"/>
      <c r="AD2028" s="154"/>
      <c r="AE2028" s="154"/>
      <c r="AF2028" s="154"/>
      <c r="AG2028" s="154"/>
      <c r="AH2028" s="154"/>
      <c r="AI2028" s="154"/>
      <c r="AJ2028" s="154"/>
      <c r="AK2028" s="154"/>
      <c r="AL2028" s="154"/>
      <c r="AM2028" s="154"/>
      <c r="AN2028" s="154"/>
      <c r="AO2028" s="154"/>
      <c r="AP2028" s="154"/>
      <c r="AQ2028" s="154"/>
      <c r="AR2028" s="154"/>
      <c r="AS2028" s="154"/>
      <c r="AT2028" s="154"/>
      <c r="AU2028" s="154"/>
      <c r="AV2028" s="154"/>
      <c r="AW2028" s="154"/>
      <c r="AX2028" s="154"/>
      <c r="AY2028" s="154"/>
      <c r="AZ2028" s="154"/>
      <c r="BA2028" s="154"/>
      <c r="BB2028" s="154"/>
      <c r="BC2028" s="154"/>
      <c r="BD2028" s="154"/>
      <c r="BE2028" s="154"/>
      <c r="BF2028" s="154"/>
      <c r="BG2028" s="154"/>
      <c r="BH2028" s="154"/>
      <c r="BI2028" s="154"/>
      <c r="BJ2028" s="154"/>
      <c r="BK2028" s="154"/>
      <c r="BL2028" s="154"/>
      <c r="BM2028" s="154"/>
      <c r="BN2028" s="154"/>
      <c r="BO2028" s="154"/>
      <c r="BP2028" s="154"/>
      <c r="BQ2028" s="154"/>
      <c r="BR2028" s="154"/>
      <c r="BS2028" s="154"/>
      <c r="BT2028" s="154"/>
      <c r="BU2028" s="154"/>
      <c r="BV2028" s="154"/>
    </row>
    <row r="2029" spans="1:74" x14ac:dyDescent="0.25">
      <c r="A2029" s="154"/>
      <c r="B2029" s="154"/>
      <c r="C2029" s="154"/>
      <c r="D2029" s="154"/>
      <c r="E2029" s="154"/>
      <c r="F2029" s="154"/>
      <c r="G2029" s="154"/>
      <c r="H2029" s="154"/>
      <c r="I2029" s="154"/>
      <c r="J2029" s="154"/>
      <c r="K2029" s="154"/>
      <c r="L2029" s="154"/>
      <c r="M2029" s="154"/>
      <c r="N2029" s="154"/>
      <c r="O2029" s="154"/>
      <c r="P2029" s="154"/>
      <c r="Q2029" s="154"/>
      <c r="R2029" s="154"/>
      <c r="S2029" s="154"/>
      <c r="T2029" s="154"/>
      <c r="U2029" s="154"/>
      <c r="V2029" s="154"/>
      <c r="W2029" s="154"/>
      <c r="X2029" s="154"/>
      <c r="Y2029" s="154"/>
      <c r="Z2029" s="154"/>
      <c r="AA2029" s="154"/>
      <c r="AB2029" s="154"/>
      <c r="AC2029" s="154"/>
      <c r="AD2029" s="154"/>
      <c r="AE2029" s="154"/>
      <c r="AF2029" s="154"/>
      <c r="AG2029" s="154"/>
      <c r="AH2029" s="154"/>
      <c r="AI2029" s="154"/>
      <c r="AJ2029" s="154"/>
      <c r="AK2029" s="154"/>
      <c r="AL2029" s="154"/>
      <c r="AM2029" s="154"/>
      <c r="AN2029" s="154"/>
      <c r="AO2029" s="154"/>
      <c r="AP2029" s="154"/>
      <c r="AQ2029" s="154"/>
      <c r="AR2029" s="154"/>
      <c r="AS2029" s="154"/>
      <c r="AT2029" s="154"/>
      <c r="AU2029" s="154"/>
      <c r="AV2029" s="154"/>
      <c r="AW2029" s="154"/>
      <c r="AX2029" s="154"/>
      <c r="AY2029" s="154"/>
      <c r="AZ2029" s="154"/>
      <c r="BA2029" s="154"/>
      <c r="BB2029" s="154"/>
      <c r="BC2029" s="154"/>
      <c r="BD2029" s="154"/>
      <c r="BE2029" s="154"/>
      <c r="BF2029" s="154"/>
      <c r="BG2029" s="154"/>
      <c r="BH2029" s="154"/>
      <c r="BI2029" s="154"/>
      <c r="BJ2029" s="154"/>
      <c r="BK2029" s="154"/>
      <c r="BL2029" s="154"/>
      <c r="BM2029" s="154"/>
      <c r="BN2029" s="154"/>
      <c r="BO2029" s="154"/>
      <c r="BP2029" s="154"/>
      <c r="BQ2029" s="154"/>
      <c r="BR2029" s="154"/>
      <c r="BS2029" s="154"/>
      <c r="BT2029" s="154"/>
      <c r="BU2029" s="154"/>
      <c r="BV2029" s="154"/>
    </row>
    <row r="2030" spans="1:74" x14ac:dyDescent="0.25">
      <c r="A2030" s="154"/>
      <c r="B2030" s="154"/>
      <c r="C2030" s="154"/>
      <c r="D2030" s="154"/>
      <c r="E2030" s="154"/>
      <c r="F2030" s="154"/>
      <c r="G2030" s="154"/>
      <c r="H2030" s="154"/>
      <c r="I2030" s="154"/>
      <c r="J2030" s="154"/>
      <c r="K2030" s="154"/>
      <c r="L2030" s="154"/>
      <c r="M2030" s="154"/>
      <c r="N2030" s="154"/>
      <c r="O2030" s="154"/>
      <c r="P2030" s="154"/>
      <c r="Q2030" s="154"/>
      <c r="R2030" s="154"/>
      <c r="S2030" s="154"/>
      <c r="T2030" s="154"/>
      <c r="U2030" s="154"/>
      <c r="V2030" s="154"/>
      <c r="W2030" s="154"/>
      <c r="X2030" s="154"/>
      <c r="Y2030" s="154"/>
      <c r="Z2030" s="154"/>
      <c r="AA2030" s="154"/>
      <c r="AB2030" s="154"/>
      <c r="AC2030" s="154"/>
      <c r="AD2030" s="154"/>
      <c r="AE2030" s="154"/>
      <c r="AF2030" s="154"/>
      <c r="AG2030" s="154"/>
      <c r="AH2030" s="154"/>
      <c r="AI2030" s="154"/>
      <c r="AJ2030" s="154"/>
      <c r="AK2030" s="154"/>
      <c r="AL2030" s="154"/>
      <c r="AM2030" s="154"/>
      <c r="AN2030" s="154"/>
      <c r="AO2030" s="154"/>
      <c r="AP2030" s="154"/>
      <c r="AQ2030" s="154"/>
      <c r="AR2030" s="154"/>
      <c r="AS2030" s="154"/>
      <c r="AT2030" s="154"/>
      <c r="AU2030" s="154"/>
      <c r="AV2030" s="154"/>
      <c r="AW2030" s="154"/>
      <c r="AX2030" s="154"/>
      <c r="AY2030" s="154"/>
      <c r="AZ2030" s="154"/>
      <c r="BA2030" s="154"/>
      <c r="BB2030" s="154"/>
      <c r="BC2030" s="154"/>
      <c r="BD2030" s="154"/>
      <c r="BE2030" s="154"/>
      <c r="BF2030" s="154"/>
      <c r="BG2030" s="154"/>
      <c r="BH2030" s="154"/>
      <c r="BI2030" s="154"/>
      <c r="BJ2030" s="154"/>
      <c r="BK2030" s="154"/>
      <c r="BL2030" s="154"/>
      <c r="BM2030" s="154"/>
      <c r="BN2030" s="154"/>
      <c r="BO2030" s="154"/>
      <c r="BP2030" s="154"/>
      <c r="BQ2030" s="154"/>
      <c r="BR2030" s="154"/>
      <c r="BS2030" s="154"/>
      <c r="BT2030" s="154"/>
      <c r="BU2030" s="154"/>
      <c r="BV2030" s="154"/>
    </row>
    <row r="2031" spans="1:74" x14ac:dyDescent="0.25">
      <c r="A2031" s="154"/>
      <c r="B2031" s="154"/>
      <c r="C2031" s="154"/>
      <c r="D2031" s="154"/>
      <c r="E2031" s="154"/>
      <c r="F2031" s="154"/>
      <c r="G2031" s="154"/>
      <c r="H2031" s="154"/>
      <c r="I2031" s="154"/>
      <c r="J2031" s="154"/>
      <c r="K2031" s="154"/>
      <c r="L2031" s="154"/>
      <c r="M2031" s="154"/>
      <c r="N2031" s="154"/>
      <c r="O2031" s="154"/>
      <c r="P2031" s="154"/>
      <c r="Q2031" s="154"/>
      <c r="R2031" s="154"/>
      <c r="S2031" s="154"/>
      <c r="T2031" s="154"/>
      <c r="U2031" s="154"/>
      <c r="V2031" s="154"/>
      <c r="W2031" s="154"/>
      <c r="X2031" s="154"/>
      <c r="Y2031" s="154"/>
      <c r="Z2031" s="154"/>
      <c r="AA2031" s="154"/>
      <c r="AB2031" s="154"/>
      <c r="AC2031" s="154"/>
      <c r="AD2031" s="154"/>
      <c r="AE2031" s="154"/>
      <c r="AF2031" s="154"/>
      <c r="AG2031" s="154"/>
      <c r="AH2031" s="154"/>
      <c r="AI2031" s="154"/>
      <c r="AJ2031" s="154"/>
      <c r="AK2031" s="154"/>
      <c r="AL2031" s="154"/>
      <c r="AM2031" s="154"/>
      <c r="AN2031" s="154"/>
      <c r="AO2031" s="154"/>
      <c r="AP2031" s="154"/>
      <c r="AQ2031" s="154"/>
      <c r="AR2031" s="154"/>
      <c r="AS2031" s="154"/>
      <c r="AT2031" s="154"/>
      <c r="AU2031" s="154"/>
      <c r="AV2031" s="154"/>
      <c r="AW2031" s="154"/>
      <c r="AX2031" s="154"/>
      <c r="AY2031" s="154"/>
      <c r="AZ2031" s="154"/>
      <c r="BA2031" s="154"/>
      <c r="BB2031" s="154"/>
      <c r="BC2031" s="154"/>
      <c r="BD2031" s="154"/>
      <c r="BE2031" s="154"/>
      <c r="BF2031" s="154"/>
      <c r="BG2031" s="154"/>
      <c r="BH2031" s="154"/>
      <c r="BI2031" s="154"/>
      <c r="BJ2031" s="154"/>
      <c r="BK2031" s="154"/>
      <c r="BL2031" s="154"/>
      <c r="BM2031" s="154"/>
      <c r="BN2031" s="154"/>
      <c r="BO2031" s="154"/>
      <c r="BP2031" s="154"/>
      <c r="BQ2031" s="154"/>
      <c r="BR2031" s="154"/>
      <c r="BS2031" s="154"/>
      <c r="BT2031" s="154"/>
      <c r="BU2031" s="154"/>
      <c r="BV2031" s="154"/>
    </row>
    <row r="2032" spans="1:74" x14ac:dyDescent="0.25">
      <c r="A2032" s="154"/>
      <c r="B2032" s="154"/>
      <c r="C2032" s="154"/>
      <c r="D2032" s="154"/>
      <c r="E2032" s="154"/>
      <c r="F2032" s="154"/>
      <c r="G2032" s="154"/>
      <c r="H2032" s="154"/>
      <c r="I2032" s="154"/>
      <c r="J2032" s="154"/>
      <c r="K2032" s="154"/>
      <c r="L2032" s="154"/>
      <c r="M2032" s="154"/>
      <c r="N2032" s="154"/>
      <c r="O2032" s="154"/>
      <c r="P2032" s="154"/>
      <c r="Q2032" s="154"/>
      <c r="R2032" s="154"/>
      <c r="S2032" s="154"/>
      <c r="T2032" s="154"/>
      <c r="U2032" s="154"/>
      <c r="V2032" s="154"/>
      <c r="W2032" s="154"/>
      <c r="X2032" s="154"/>
      <c r="Y2032" s="154"/>
      <c r="Z2032" s="154"/>
      <c r="AA2032" s="154"/>
      <c r="AB2032" s="154"/>
      <c r="AC2032" s="154"/>
      <c r="AD2032" s="154"/>
      <c r="AE2032" s="154"/>
      <c r="AF2032" s="154"/>
      <c r="AG2032" s="154"/>
      <c r="AH2032" s="154"/>
      <c r="AI2032" s="154"/>
      <c r="AJ2032" s="154"/>
      <c r="AK2032" s="154"/>
      <c r="AL2032" s="154"/>
      <c r="AM2032" s="154"/>
      <c r="AN2032" s="154"/>
      <c r="AO2032" s="154"/>
      <c r="AP2032" s="154"/>
      <c r="AQ2032" s="154"/>
      <c r="AR2032" s="154"/>
      <c r="AS2032" s="154"/>
      <c r="AT2032" s="154"/>
      <c r="AU2032" s="154"/>
      <c r="AV2032" s="154"/>
      <c r="AW2032" s="154"/>
      <c r="AX2032" s="154"/>
      <c r="AY2032" s="154"/>
      <c r="AZ2032" s="154"/>
      <c r="BA2032" s="154"/>
      <c r="BB2032" s="154"/>
      <c r="BC2032" s="154"/>
      <c r="BD2032" s="154"/>
      <c r="BE2032" s="154"/>
      <c r="BF2032" s="154"/>
      <c r="BG2032" s="154"/>
      <c r="BH2032" s="154"/>
      <c r="BI2032" s="154"/>
      <c r="BJ2032" s="154"/>
      <c r="BK2032" s="154"/>
      <c r="BL2032" s="154"/>
      <c r="BM2032" s="154"/>
      <c r="BN2032" s="154"/>
      <c r="BO2032" s="154"/>
      <c r="BP2032" s="154"/>
      <c r="BQ2032" s="154"/>
      <c r="BR2032" s="154"/>
      <c r="BS2032" s="154"/>
      <c r="BT2032" s="154"/>
      <c r="BU2032" s="154"/>
      <c r="BV2032" s="154"/>
    </row>
    <row r="2033" spans="1:74" x14ac:dyDescent="0.25">
      <c r="A2033" s="154"/>
      <c r="B2033" s="154"/>
      <c r="C2033" s="154"/>
      <c r="D2033" s="154"/>
      <c r="E2033" s="154"/>
      <c r="F2033" s="154"/>
      <c r="G2033" s="154"/>
      <c r="H2033" s="154"/>
      <c r="I2033" s="154"/>
      <c r="J2033" s="154"/>
      <c r="K2033" s="154"/>
      <c r="L2033" s="154"/>
      <c r="M2033" s="154"/>
      <c r="N2033" s="154"/>
      <c r="O2033" s="154"/>
      <c r="P2033" s="154"/>
      <c r="Q2033" s="154"/>
      <c r="R2033" s="154"/>
      <c r="S2033" s="154"/>
      <c r="T2033" s="154"/>
      <c r="U2033" s="154"/>
      <c r="V2033" s="154"/>
      <c r="W2033" s="154"/>
      <c r="X2033" s="154"/>
      <c r="Y2033" s="154"/>
      <c r="Z2033" s="154"/>
      <c r="AA2033" s="154"/>
      <c r="AB2033" s="154"/>
      <c r="AC2033" s="154"/>
      <c r="AD2033" s="154"/>
      <c r="AE2033" s="154"/>
      <c r="AF2033" s="154"/>
      <c r="AG2033" s="154"/>
      <c r="AH2033" s="154"/>
      <c r="AI2033" s="154"/>
      <c r="AJ2033" s="154"/>
      <c r="AK2033" s="154"/>
      <c r="AL2033" s="154"/>
      <c r="AM2033" s="154"/>
      <c r="AN2033" s="154"/>
      <c r="AO2033" s="154"/>
      <c r="AP2033" s="154"/>
      <c r="AQ2033" s="154"/>
      <c r="AR2033" s="154"/>
      <c r="AS2033" s="154"/>
      <c r="AT2033" s="154"/>
      <c r="AU2033" s="154"/>
      <c r="AV2033" s="154"/>
      <c r="AW2033" s="154"/>
      <c r="AX2033" s="154"/>
      <c r="AY2033" s="154"/>
      <c r="AZ2033" s="154"/>
      <c r="BA2033" s="154"/>
      <c r="BB2033" s="154"/>
      <c r="BC2033" s="154"/>
      <c r="BD2033" s="154"/>
      <c r="BE2033" s="154"/>
      <c r="BF2033" s="154"/>
      <c r="BG2033" s="154"/>
      <c r="BH2033" s="154"/>
      <c r="BI2033" s="154"/>
      <c r="BJ2033" s="154"/>
      <c r="BK2033" s="154"/>
      <c r="BL2033" s="154"/>
      <c r="BM2033" s="154"/>
      <c r="BN2033" s="154"/>
      <c r="BO2033" s="154"/>
      <c r="BP2033" s="154"/>
      <c r="BQ2033" s="154"/>
      <c r="BR2033" s="154"/>
      <c r="BS2033" s="154"/>
      <c r="BT2033" s="154"/>
      <c r="BU2033" s="154"/>
      <c r="BV2033" s="154"/>
    </row>
    <row r="2034" spans="1:74" x14ac:dyDescent="0.25">
      <c r="A2034" s="154"/>
      <c r="B2034" s="154"/>
      <c r="C2034" s="154"/>
      <c r="D2034" s="154"/>
      <c r="E2034" s="154"/>
      <c r="F2034" s="154"/>
      <c r="G2034" s="154"/>
      <c r="H2034" s="154"/>
      <c r="I2034" s="154"/>
      <c r="J2034" s="154"/>
      <c r="K2034" s="154"/>
      <c r="L2034" s="154"/>
      <c r="M2034" s="154"/>
      <c r="N2034" s="154"/>
      <c r="O2034" s="154"/>
      <c r="P2034" s="154"/>
      <c r="Q2034" s="154"/>
      <c r="R2034" s="154"/>
      <c r="S2034" s="154"/>
      <c r="T2034" s="154"/>
      <c r="U2034" s="154"/>
      <c r="V2034" s="154"/>
      <c r="W2034" s="154"/>
      <c r="X2034" s="154"/>
      <c r="Y2034" s="154"/>
      <c r="Z2034" s="154"/>
      <c r="AA2034" s="154"/>
      <c r="AB2034" s="154"/>
      <c r="AC2034" s="154"/>
      <c r="AD2034" s="154"/>
      <c r="AE2034" s="154"/>
      <c r="AF2034" s="154"/>
      <c r="AG2034" s="154"/>
      <c r="AH2034" s="154"/>
      <c r="AI2034" s="154"/>
      <c r="AJ2034" s="154"/>
      <c r="AK2034" s="154"/>
      <c r="AL2034" s="154"/>
      <c r="AM2034" s="154"/>
      <c r="AN2034" s="154"/>
      <c r="AO2034" s="154"/>
      <c r="AP2034" s="154"/>
      <c r="AQ2034" s="154"/>
      <c r="AR2034" s="154"/>
      <c r="AS2034" s="154"/>
      <c r="AT2034" s="154"/>
      <c r="AU2034" s="154"/>
      <c r="AV2034" s="154"/>
      <c r="AW2034" s="154"/>
      <c r="AX2034" s="154"/>
      <c r="AY2034" s="154"/>
      <c r="AZ2034" s="154"/>
      <c r="BA2034" s="154"/>
      <c r="BB2034" s="154"/>
      <c r="BC2034" s="154"/>
      <c r="BD2034" s="154"/>
      <c r="BE2034" s="154"/>
      <c r="BF2034" s="154"/>
      <c r="BG2034" s="154"/>
      <c r="BH2034" s="154"/>
      <c r="BI2034" s="154"/>
      <c r="BJ2034" s="154"/>
      <c r="BK2034" s="154"/>
      <c r="BL2034" s="154"/>
      <c r="BM2034" s="154"/>
      <c r="BN2034" s="154"/>
      <c r="BO2034" s="154"/>
      <c r="BP2034" s="154"/>
      <c r="BQ2034" s="154"/>
      <c r="BR2034" s="154"/>
      <c r="BS2034" s="154"/>
      <c r="BT2034" s="154"/>
      <c r="BU2034" s="154"/>
      <c r="BV2034" s="154"/>
    </row>
    <row r="2035" spans="1:74" x14ac:dyDescent="0.25">
      <c r="A2035" s="154"/>
      <c r="B2035" s="154"/>
      <c r="C2035" s="154"/>
      <c r="D2035" s="154"/>
      <c r="E2035" s="154"/>
      <c r="F2035" s="154"/>
      <c r="G2035" s="154"/>
      <c r="H2035" s="154"/>
      <c r="I2035" s="154"/>
      <c r="J2035" s="154"/>
      <c r="K2035" s="154"/>
      <c r="L2035" s="154"/>
      <c r="M2035" s="154"/>
      <c r="N2035" s="154"/>
      <c r="O2035" s="154"/>
      <c r="P2035" s="154"/>
      <c r="Q2035" s="154"/>
      <c r="R2035" s="154"/>
      <c r="S2035" s="154"/>
      <c r="T2035" s="154"/>
      <c r="U2035" s="154"/>
      <c r="V2035" s="154"/>
      <c r="W2035" s="154"/>
      <c r="X2035" s="154"/>
      <c r="Y2035" s="154"/>
      <c r="Z2035" s="154"/>
      <c r="AA2035" s="154"/>
      <c r="AB2035" s="154"/>
      <c r="AC2035" s="154"/>
      <c r="AD2035" s="154"/>
      <c r="AE2035" s="154"/>
      <c r="AF2035" s="154"/>
      <c r="AG2035" s="154"/>
      <c r="AH2035" s="154"/>
      <c r="AI2035" s="154"/>
      <c r="AJ2035" s="154"/>
      <c r="AK2035" s="154"/>
      <c r="AL2035" s="154"/>
      <c r="AM2035" s="154"/>
      <c r="AN2035" s="154"/>
      <c r="AO2035" s="154"/>
      <c r="AP2035" s="154"/>
      <c r="AQ2035" s="154"/>
      <c r="AR2035" s="154"/>
      <c r="AS2035" s="154"/>
      <c r="AT2035" s="154"/>
      <c r="AU2035" s="154"/>
      <c r="AV2035" s="154"/>
      <c r="AW2035" s="154"/>
      <c r="AX2035" s="154"/>
      <c r="AY2035" s="154"/>
      <c r="AZ2035" s="154"/>
      <c r="BA2035" s="154"/>
      <c r="BB2035" s="154"/>
      <c r="BC2035" s="154"/>
      <c r="BD2035" s="154"/>
      <c r="BE2035" s="154"/>
      <c r="BF2035" s="154"/>
      <c r="BG2035" s="154"/>
      <c r="BH2035" s="154"/>
      <c r="BI2035" s="154"/>
      <c r="BJ2035" s="154"/>
      <c r="BK2035" s="154"/>
      <c r="BL2035" s="154"/>
      <c r="BM2035" s="154"/>
      <c r="BN2035" s="154"/>
      <c r="BO2035" s="154"/>
      <c r="BP2035" s="154"/>
      <c r="BQ2035" s="154"/>
      <c r="BR2035" s="154"/>
      <c r="BS2035" s="154"/>
      <c r="BT2035" s="154"/>
      <c r="BU2035" s="154"/>
      <c r="BV2035" s="154"/>
    </row>
    <row r="2036" spans="1:74" x14ac:dyDescent="0.25">
      <c r="A2036" s="154"/>
      <c r="B2036" s="154"/>
      <c r="C2036" s="154"/>
      <c r="D2036" s="154"/>
      <c r="E2036" s="154"/>
      <c r="F2036" s="154"/>
      <c r="G2036" s="154"/>
      <c r="H2036" s="154"/>
      <c r="I2036" s="154"/>
      <c r="J2036" s="154"/>
      <c r="K2036" s="154"/>
      <c r="L2036" s="154"/>
      <c r="M2036" s="154"/>
      <c r="N2036" s="154"/>
      <c r="O2036" s="154"/>
      <c r="P2036" s="154"/>
      <c r="Q2036" s="154"/>
      <c r="R2036" s="154"/>
      <c r="S2036" s="154"/>
      <c r="T2036" s="154"/>
      <c r="U2036" s="154"/>
      <c r="V2036" s="154"/>
      <c r="W2036" s="154"/>
      <c r="X2036" s="154"/>
      <c r="Y2036" s="154"/>
      <c r="Z2036" s="154"/>
      <c r="AA2036" s="154"/>
      <c r="AB2036" s="154"/>
      <c r="AC2036" s="154"/>
      <c r="AD2036" s="154"/>
      <c r="AE2036" s="154"/>
      <c r="AF2036" s="154"/>
      <c r="AG2036" s="154"/>
      <c r="AH2036" s="154"/>
      <c r="AI2036" s="154"/>
      <c r="AJ2036" s="154"/>
      <c r="AK2036" s="154"/>
      <c r="AL2036" s="154"/>
      <c r="AM2036" s="154"/>
      <c r="AN2036" s="154"/>
      <c r="AO2036" s="154"/>
      <c r="AP2036" s="154"/>
      <c r="AQ2036" s="154"/>
      <c r="AR2036" s="154"/>
      <c r="AS2036" s="154"/>
      <c r="AT2036" s="154"/>
      <c r="AU2036" s="154"/>
      <c r="AV2036" s="154"/>
      <c r="AW2036" s="154"/>
      <c r="AX2036" s="154"/>
      <c r="AY2036" s="154"/>
      <c r="AZ2036" s="154"/>
      <c r="BA2036" s="154"/>
      <c r="BB2036" s="154"/>
      <c r="BC2036" s="154"/>
      <c r="BD2036" s="154"/>
      <c r="BE2036" s="154"/>
      <c r="BF2036" s="154"/>
      <c r="BG2036" s="154"/>
      <c r="BH2036" s="154"/>
      <c r="BI2036" s="154"/>
      <c r="BJ2036" s="154"/>
      <c r="BK2036" s="154"/>
      <c r="BL2036" s="154"/>
      <c r="BM2036" s="154"/>
      <c r="BN2036" s="154"/>
      <c r="BO2036" s="154"/>
      <c r="BP2036" s="154"/>
      <c r="BQ2036" s="154"/>
      <c r="BR2036" s="154"/>
      <c r="BS2036" s="154"/>
      <c r="BT2036" s="154"/>
      <c r="BU2036" s="154"/>
      <c r="BV2036" s="154"/>
    </row>
    <row r="2037" spans="1:74" x14ac:dyDescent="0.25">
      <c r="A2037" s="154"/>
      <c r="B2037" s="154"/>
      <c r="C2037" s="154"/>
      <c r="D2037" s="154"/>
      <c r="E2037" s="154"/>
      <c r="F2037" s="154"/>
      <c r="G2037" s="154"/>
      <c r="H2037" s="154"/>
      <c r="I2037" s="154"/>
      <c r="J2037" s="154"/>
      <c r="K2037" s="154"/>
      <c r="L2037" s="154"/>
      <c r="M2037" s="154"/>
      <c r="N2037" s="154"/>
      <c r="O2037" s="154"/>
      <c r="P2037" s="154"/>
      <c r="Q2037" s="154"/>
      <c r="R2037" s="154"/>
      <c r="S2037" s="154"/>
      <c r="T2037" s="154"/>
      <c r="U2037" s="154"/>
      <c r="V2037" s="154"/>
      <c r="W2037" s="154"/>
      <c r="X2037" s="154"/>
      <c r="Y2037" s="154"/>
      <c r="Z2037" s="154"/>
      <c r="AA2037" s="154"/>
      <c r="AB2037" s="154"/>
      <c r="AC2037" s="154"/>
      <c r="AD2037" s="154"/>
      <c r="AE2037" s="154"/>
      <c r="AF2037" s="154"/>
      <c r="AG2037" s="154"/>
      <c r="AH2037" s="154"/>
      <c r="AI2037" s="154"/>
      <c r="AJ2037" s="154"/>
      <c r="AK2037" s="154"/>
      <c r="AL2037" s="154"/>
      <c r="AM2037" s="154"/>
      <c r="AN2037" s="154"/>
      <c r="AO2037" s="154"/>
      <c r="AP2037" s="154"/>
      <c r="AQ2037" s="154"/>
      <c r="AR2037" s="154"/>
      <c r="AS2037" s="154"/>
      <c r="AT2037" s="154"/>
      <c r="AU2037" s="154"/>
      <c r="AV2037" s="154"/>
      <c r="AW2037" s="154"/>
      <c r="AX2037" s="154"/>
      <c r="AY2037" s="154"/>
      <c r="AZ2037" s="154"/>
      <c r="BA2037" s="154"/>
      <c r="BB2037" s="154"/>
      <c r="BC2037" s="154"/>
      <c r="BD2037" s="154"/>
      <c r="BE2037" s="154"/>
      <c r="BF2037" s="154"/>
      <c r="BG2037" s="154"/>
      <c r="BH2037" s="154"/>
      <c r="BI2037" s="154"/>
      <c r="BJ2037" s="154"/>
      <c r="BK2037" s="154"/>
      <c r="BL2037" s="154"/>
      <c r="BM2037" s="154"/>
      <c r="BN2037" s="154"/>
      <c r="BO2037" s="154"/>
      <c r="BP2037" s="154"/>
      <c r="BQ2037" s="154"/>
      <c r="BR2037" s="154"/>
      <c r="BS2037" s="154"/>
      <c r="BT2037" s="154"/>
      <c r="BU2037" s="154"/>
      <c r="BV2037" s="154"/>
    </row>
    <row r="2038" spans="1:74" x14ac:dyDescent="0.25">
      <c r="A2038" s="154"/>
      <c r="B2038" s="154"/>
      <c r="C2038" s="154"/>
      <c r="D2038" s="154"/>
      <c r="E2038" s="154"/>
      <c r="F2038" s="154"/>
      <c r="G2038" s="154"/>
      <c r="H2038" s="154"/>
      <c r="I2038" s="154"/>
      <c r="J2038" s="154"/>
      <c r="K2038" s="154"/>
      <c r="L2038" s="154"/>
      <c r="M2038" s="154"/>
      <c r="N2038" s="154"/>
      <c r="O2038" s="154"/>
      <c r="P2038" s="154"/>
      <c r="Q2038" s="154"/>
      <c r="R2038" s="154"/>
      <c r="S2038" s="154"/>
      <c r="T2038" s="154"/>
      <c r="U2038" s="154"/>
      <c r="V2038" s="154"/>
      <c r="W2038" s="154"/>
      <c r="X2038" s="154"/>
      <c r="Y2038" s="154"/>
      <c r="Z2038" s="154"/>
      <c r="AA2038" s="154"/>
      <c r="AB2038" s="154"/>
      <c r="AC2038" s="154"/>
      <c r="AD2038" s="154"/>
      <c r="AE2038" s="154"/>
      <c r="AF2038" s="154"/>
      <c r="AG2038" s="154"/>
      <c r="AH2038" s="154"/>
      <c r="AI2038" s="154"/>
      <c r="AJ2038" s="154"/>
      <c r="AK2038" s="154"/>
      <c r="AL2038" s="154"/>
      <c r="AM2038" s="154"/>
      <c r="AN2038" s="154"/>
      <c r="AO2038" s="154"/>
      <c r="AP2038" s="154"/>
      <c r="AQ2038" s="154"/>
      <c r="AR2038" s="154"/>
      <c r="AS2038" s="154"/>
      <c r="AT2038" s="154"/>
      <c r="AU2038" s="154"/>
      <c r="AV2038" s="154"/>
      <c r="AW2038" s="154"/>
      <c r="AX2038" s="154"/>
      <c r="AY2038" s="154"/>
      <c r="AZ2038" s="154"/>
      <c r="BA2038" s="154"/>
      <c r="BB2038" s="154"/>
      <c r="BC2038" s="154"/>
      <c r="BD2038" s="154"/>
      <c r="BE2038" s="154"/>
      <c r="BF2038" s="154"/>
      <c r="BG2038" s="154"/>
      <c r="BH2038" s="154"/>
      <c r="BI2038" s="154"/>
      <c r="BJ2038" s="154"/>
      <c r="BK2038" s="154"/>
      <c r="BL2038" s="154"/>
      <c r="BM2038" s="154"/>
      <c r="BN2038" s="154"/>
      <c r="BO2038" s="154"/>
      <c r="BP2038" s="154"/>
      <c r="BQ2038" s="154"/>
      <c r="BR2038" s="154"/>
      <c r="BS2038" s="154"/>
      <c r="BT2038" s="154"/>
      <c r="BU2038" s="154"/>
      <c r="BV2038" s="154"/>
    </row>
    <row r="2039" spans="1:74" x14ac:dyDescent="0.25">
      <c r="A2039" s="154"/>
      <c r="B2039" s="154"/>
      <c r="C2039" s="154"/>
      <c r="D2039" s="154"/>
      <c r="E2039" s="154"/>
      <c r="F2039" s="154"/>
      <c r="G2039" s="154"/>
      <c r="H2039" s="154"/>
      <c r="I2039" s="154"/>
      <c r="J2039" s="154"/>
      <c r="K2039" s="154"/>
      <c r="L2039" s="154"/>
      <c r="M2039" s="154"/>
      <c r="N2039" s="154"/>
      <c r="O2039" s="154"/>
      <c r="P2039" s="154"/>
      <c r="Q2039" s="154"/>
      <c r="R2039" s="154"/>
      <c r="S2039" s="154"/>
      <c r="T2039" s="154"/>
      <c r="U2039" s="154"/>
      <c r="V2039" s="154"/>
      <c r="W2039" s="154"/>
      <c r="X2039" s="154"/>
      <c r="Y2039" s="154"/>
      <c r="Z2039" s="154"/>
      <c r="AA2039" s="154"/>
      <c r="AB2039" s="154"/>
      <c r="AC2039" s="154"/>
      <c r="AD2039" s="154"/>
      <c r="AE2039" s="154"/>
      <c r="AF2039" s="154"/>
      <c r="AG2039" s="154"/>
      <c r="AH2039" s="154"/>
      <c r="AI2039" s="154"/>
      <c r="AJ2039" s="154"/>
      <c r="AK2039" s="154"/>
      <c r="AL2039" s="154"/>
      <c r="AM2039" s="154"/>
      <c r="AN2039" s="154"/>
      <c r="AO2039" s="154"/>
      <c r="AP2039" s="154"/>
      <c r="AQ2039" s="154"/>
      <c r="AR2039" s="154"/>
      <c r="AS2039" s="154"/>
      <c r="AT2039" s="154"/>
      <c r="AU2039" s="154"/>
      <c r="AV2039" s="154"/>
      <c r="AW2039" s="154"/>
      <c r="AX2039" s="154"/>
      <c r="AY2039" s="154"/>
      <c r="AZ2039" s="154"/>
      <c r="BA2039" s="154"/>
      <c r="BB2039" s="154"/>
      <c r="BC2039" s="154"/>
      <c r="BD2039" s="154"/>
      <c r="BE2039" s="154"/>
      <c r="BF2039" s="154"/>
      <c r="BG2039" s="154"/>
      <c r="BH2039" s="154"/>
      <c r="BI2039" s="154"/>
      <c r="BJ2039" s="154"/>
      <c r="BK2039" s="154"/>
      <c r="BL2039" s="154"/>
      <c r="BM2039" s="154"/>
      <c r="BN2039" s="154"/>
      <c r="BO2039" s="154"/>
      <c r="BP2039" s="154"/>
      <c r="BQ2039" s="154"/>
      <c r="BR2039" s="154"/>
      <c r="BS2039" s="154"/>
      <c r="BT2039" s="154"/>
      <c r="BU2039" s="154"/>
      <c r="BV2039" s="154"/>
    </row>
    <row r="2040" spans="1:74" x14ac:dyDescent="0.25">
      <c r="A2040" s="154"/>
      <c r="B2040" s="154"/>
      <c r="C2040" s="154"/>
      <c r="D2040" s="154"/>
      <c r="E2040" s="154"/>
      <c r="F2040" s="154"/>
      <c r="G2040" s="154"/>
      <c r="H2040" s="154"/>
      <c r="I2040" s="154"/>
      <c r="J2040" s="154"/>
      <c r="K2040" s="154"/>
      <c r="L2040" s="154"/>
      <c r="M2040" s="154"/>
      <c r="N2040" s="154"/>
      <c r="O2040" s="154"/>
      <c r="P2040" s="154"/>
      <c r="Q2040" s="154"/>
      <c r="R2040" s="154"/>
      <c r="S2040" s="154"/>
      <c r="T2040" s="154"/>
      <c r="U2040" s="154"/>
      <c r="V2040" s="154"/>
      <c r="W2040" s="154"/>
      <c r="X2040" s="154"/>
      <c r="Y2040" s="154"/>
      <c r="Z2040" s="154"/>
      <c r="AA2040" s="154"/>
      <c r="AB2040" s="154"/>
      <c r="AC2040" s="154"/>
      <c r="AD2040" s="154"/>
      <c r="AE2040" s="154"/>
      <c r="AF2040" s="154"/>
      <c r="AG2040" s="154"/>
      <c r="AH2040" s="154"/>
      <c r="AI2040" s="154"/>
      <c r="AJ2040" s="154"/>
      <c r="AK2040" s="154"/>
      <c r="AL2040" s="154"/>
      <c r="AM2040" s="154"/>
      <c r="AN2040" s="154"/>
      <c r="AO2040" s="154"/>
      <c r="AP2040" s="154"/>
      <c r="AQ2040" s="154"/>
      <c r="AR2040" s="154"/>
      <c r="AS2040" s="154"/>
      <c r="AT2040" s="154"/>
      <c r="AU2040" s="154"/>
      <c r="AV2040" s="154"/>
      <c r="AW2040" s="154"/>
      <c r="AX2040" s="154"/>
      <c r="AY2040" s="154"/>
      <c r="AZ2040" s="154"/>
      <c r="BA2040" s="154"/>
      <c r="BB2040" s="154"/>
      <c r="BC2040" s="154"/>
      <c r="BD2040" s="154"/>
      <c r="BE2040" s="154"/>
      <c r="BF2040" s="154"/>
      <c r="BG2040" s="154"/>
      <c r="BH2040" s="154"/>
      <c r="BI2040" s="154"/>
      <c r="BJ2040" s="154"/>
      <c r="BK2040" s="154"/>
      <c r="BL2040" s="154"/>
      <c r="BM2040" s="154"/>
      <c r="BN2040" s="154"/>
      <c r="BO2040" s="154"/>
      <c r="BP2040" s="154"/>
      <c r="BQ2040" s="154"/>
      <c r="BR2040" s="154"/>
      <c r="BS2040" s="154"/>
      <c r="BT2040" s="154"/>
      <c r="BU2040" s="154"/>
      <c r="BV2040" s="154"/>
    </row>
    <row r="2041" spans="1:74" x14ac:dyDescent="0.25">
      <c r="A2041" s="154"/>
      <c r="B2041" s="154"/>
      <c r="C2041" s="154"/>
      <c r="D2041" s="154"/>
      <c r="E2041" s="154"/>
      <c r="F2041" s="154"/>
      <c r="G2041" s="154"/>
      <c r="H2041" s="154"/>
      <c r="I2041" s="154"/>
      <c r="J2041" s="154"/>
      <c r="K2041" s="154"/>
      <c r="L2041" s="154"/>
      <c r="M2041" s="154"/>
      <c r="N2041" s="154"/>
      <c r="O2041" s="154"/>
      <c r="P2041" s="154"/>
      <c r="Q2041" s="154"/>
      <c r="R2041" s="154"/>
      <c r="S2041" s="154"/>
      <c r="T2041" s="154"/>
      <c r="U2041" s="154"/>
      <c r="V2041" s="154"/>
      <c r="W2041" s="154"/>
      <c r="X2041" s="154"/>
      <c r="Y2041" s="154"/>
      <c r="Z2041" s="154"/>
      <c r="AA2041" s="154"/>
      <c r="AB2041" s="154"/>
      <c r="AC2041" s="154"/>
      <c r="AD2041" s="154"/>
      <c r="AE2041" s="154"/>
      <c r="AF2041" s="154"/>
      <c r="AG2041" s="154"/>
      <c r="AH2041" s="154"/>
      <c r="AI2041" s="154"/>
      <c r="AJ2041" s="154"/>
      <c r="AK2041" s="154"/>
      <c r="AL2041" s="154"/>
      <c r="AM2041" s="154"/>
      <c r="AN2041" s="154"/>
      <c r="AO2041" s="154"/>
      <c r="AP2041" s="154"/>
      <c r="AQ2041" s="154"/>
      <c r="AR2041" s="154"/>
      <c r="AS2041" s="154"/>
      <c r="AT2041" s="154"/>
      <c r="AU2041" s="154"/>
      <c r="AV2041" s="154"/>
      <c r="AW2041" s="154"/>
      <c r="AX2041" s="154"/>
      <c r="AY2041" s="154"/>
      <c r="AZ2041" s="154"/>
      <c r="BA2041" s="154"/>
      <c r="BB2041" s="154"/>
      <c r="BC2041" s="154"/>
      <c r="BD2041" s="154"/>
      <c r="BE2041" s="154"/>
      <c r="BF2041" s="154"/>
      <c r="BG2041" s="154"/>
      <c r="BH2041" s="154"/>
      <c r="BI2041" s="154"/>
      <c r="BJ2041" s="154"/>
      <c r="BK2041" s="154"/>
      <c r="BL2041" s="154"/>
      <c r="BM2041" s="154"/>
      <c r="BN2041" s="154"/>
      <c r="BO2041" s="154"/>
      <c r="BP2041" s="154"/>
      <c r="BQ2041" s="154"/>
      <c r="BR2041" s="154"/>
      <c r="BS2041" s="154"/>
      <c r="BT2041" s="154"/>
      <c r="BU2041" s="154"/>
      <c r="BV2041" s="154"/>
    </row>
    <row r="2042" spans="1:74" x14ac:dyDescent="0.25">
      <c r="A2042" s="154"/>
      <c r="B2042" s="154"/>
      <c r="C2042" s="154"/>
      <c r="D2042" s="154"/>
      <c r="E2042" s="154"/>
      <c r="F2042" s="154"/>
      <c r="G2042" s="154"/>
      <c r="H2042" s="154"/>
      <c r="I2042" s="154"/>
      <c r="J2042" s="154"/>
      <c r="K2042" s="154"/>
      <c r="L2042" s="154"/>
      <c r="M2042" s="154"/>
      <c r="N2042" s="154"/>
      <c r="O2042" s="154"/>
      <c r="P2042" s="154"/>
      <c r="Q2042" s="154"/>
      <c r="R2042" s="154"/>
      <c r="S2042" s="154"/>
      <c r="T2042" s="154"/>
      <c r="U2042" s="154"/>
      <c r="V2042" s="154"/>
      <c r="W2042" s="154"/>
      <c r="X2042" s="154"/>
      <c r="Y2042" s="154"/>
      <c r="Z2042" s="154"/>
      <c r="AA2042" s="154"/>
      <c r="AB2042" s="154"/>
      <c r="AC2042" s="154"/>
      <c r="AD2042" s="154"/>
      <c r="AE2042" s="154"/>
      <c r="AF2042" s="154"/>
      <c r="AG2042" s="154"/>
      <c r="AH2042" s="154"/>
      <c r="AI2042" s="154"/>
      <c r="AJ2042" s="154"/>
      <c r="AK2042" s="154"/>
      <c r="AL2042" s="154"/>
      <c r="AM2042" s="154"/>
      <c r="AN2042" s="154"/>
      <c r="AO2042" s="154"/>
      <c r="AP2042" s="154"/>
      <c r="AQ2042" s="154"/>
      <c r="AR2042" s="154"/>
      <c r="AS2042" s="154"/>
      <c r="AT2042" s="154"/>
      <c r="AU2042" s="154"/>
      <c r="AV2042" s="154"/>
      <c r="AW2042" s="154"/>
      <c r="AX2042" s="154"/>
      <c r="AY2042" s="154"/>
      <c r="AZ2042" s="154"/>
      <c r="BA2042" s="154"/>
      <c r="BB2042" s="154"/>
      <c r="BC2042" s="154"/>
      <c r="BD2042" s="154"/>
      <c r="BE2042" s="154"/>
      <c r="BF2042" s="154"/>
      <c r="BG2042" s="154"/>
      <c r="BH2042" s="154"/>
      <c r="BI2042" s="154"/>
      <c r="BJ2042" s="154"/>
      <c r="BK2042" s="154"/>
      <c r="BL2042" s="154"/>
      <c r="BM2042" s="154"/>
      <c r="BN2042" s="154"/>
      <c r="BO2042" s="154"/>
      <c r="BP2042" s="154"/>
      <c r="BQ2042" s="154"/>
      <c r="BR2042" s="154"/>
      <c r="BS2042" s="154"/>
      <c r="BT2042" s="154"/>
      <c r="BU2042" s="154"/>
      <c r="BV2042" s="154"/>
    </row>
    <row r="2043" spans="1:74" x14ac:dyDescent="0.25">
      <c r="A2043" s="154"/>
      <c r="B2043" s="154"/>
      <c r="C2043" s="154"/>
      <c r="D2043" s="154"/>
      <c r="E2043" s="154"/>
      <c r="F2043" s="154"/>
      <c r="G2043" s="154"/>
      <c r="H2043" s="154"/>
      <c r="I2043" s="154"/>
      <c r="J2043" s="154"/>
      <c r="K2043" s="154"/>
      <c r="L2043" s="154"/>
      <c r="M2043" s="154"/>
      <c r="N2043" s="154"/>
      <c r="O2043" s="154"/>
      <c r="P2043" s="154"/>
      <c r="Q2043" s="154"/>
      <c r="R2043" s="154"/>
      <c r="S2043" s="154"/>
      <c r="T2043" s="154"/>
      <c r="U2043" s="154"/>
      <c r="V2043" s="154"/>
      <c r="W2043" s="154"/>
      <c r="X2043" s="154"/>
      <c r="Y2043" s="154"/>
      <c r="Z2043" s="154"/>
      <c r="AA2043" s="154"/>
      <c r="AB2043" s="154"/>
      <c r="AC2043" s="154"/>
      <c r="AD2043" s="154"/>
      <c r="AE2043" s="154"/>
      <c r="AF2043" s="154"/>
      <c r="AG2043" s="154"/>
      <c r="AH2043" s="154"/>
      <c r="AI2043" s="154"/>
      <c r="AJ2043" s="154"/>
      <c r="AK2043" s="154"/>
      <c r="AL2043" s="154"/>
      <c r="AM2043" s="154"/>
      <c r="AN2043" s="154"/>
      <c r="AO2043" s="154"/>
      <c r="AP2043" s="154"/>
      <c r="AQ2043" s="154"/>
      <c r="AR2043" s="154"/>
      <c r="AS2043" s="154"/>
      <c r="AT2043" s="154"/>
      <c r="AU2043" s="154"/>
      <c r="AV2043" s="154"/>
      <c r="AW2043" s="154"/>
      <c r="AX2043" s="154"/>
      <c r="AY2043" s="154"/>
      <c r="AZ2043" s="154"/>
      <c r="BA2043" s="154"/>
      <c r="BB2043" s="154"/>
      <c r="BC2043" s="154"/>
      <c r="BD2043" s="154"/>
      <c r="BE2043" s="154"/>
      <c r="BF2043" s="154"/>
      <c r="BG2043" s="154"/>
      <c r="BH2043" s="154"/>
      <c r="BI2043" s="154"/>
      <c r="BJ2043" s="154"/>
      <c r="BK2043" s="154"/>
      <c r="BL2043" s="154"/>
      <c r="BM2043" s="154"/>
      <c r="BN2043" s="154"/>
      <c r="BO2043" s="154"/>
      <c r="BP2043" s="154"/>
      <c r="BQ2043" s="154"/>
      <c r="BR2043" s="154"/>
      <c r="BS2043" s="154"/>
      <c r="BT2043" s="154"/>
      <c r="BU2043" s="154"/>
      <c r="BV2043" s="154"/>
    </row>
    <row r="2044" spans="1:74" x14ac:dyDescent="0.25">
      <c r="A2044" s="154"/>
      <c r="B2044" s="154"/>
      <c r="C2044" s="154"/>
      <c r="D2044" s="154"/>
      <c r="E2044" s="154"/>
      <c r="F2044" s="154"/>
      <c r="G2044" s="154"/>
      <c r="H2044" s="154"/>
      <c r="I2044" s="154"/>
      <c r="J2044" s="154"/>
      <c r="K2044" s="154"/>
      <c r="L2044" s="154"/>
      <c r="M2044" s="154"/>
      <c r="N2044" s="154"/>
      <c r="O2044" s="154"/>
      <c r="P2044" s="154"/>
      <c r="Q2044" s="154"/>
      <c r="R2044" s="154"/>
      <c r="S2044" s="154"/>
      <c r="T2044" s="154"/>
      <c r="U2044" s="154"/>
      <c r="V2044" s="154"/>
      <c r="W2044" s="154"/>
      <c r="X2044" s="154"/>
      <c r="Y2044" s="154"/>
      <c r="Z2044" s="154"/>
      <c r="AA2044" s="154"/>
      <c r="AB2044" s="154"/>
      <c r="AC2044" s="154"/>
      <c r="AD2044" s="154"/>
      <c r="AE2044" s="154"/>
      <c r="AF2044" s="154"/>
      <c r="AG2044" s="154"/>
      <c r="AH2044" s="154"/>
      <c r="AI2044" s="154"/>
      <c r="AJ2044" s="154"/>
      <c r="AK2044" s="154"/>
      <c r="AL2044" s="154"/>
      <c r="AM2044" s="154"/>
      <c r="AN2044" s="154"/>
      <c r="AO2044" s="154"/>
      <c r="AP2044" s="154"/>
      <c r="AQ2044" s="154"/>
      <c r="AR2044" s="154"/>
      <c r="AS2044" s="154"/>
      <c r="AT2044" s="154"/>
      <c r="AU2044" s="154"/>
      <c r="AV2044" s="154"/>
      <c r="AW2044" s="154"/>
      <c r="AX2044" s="154"/>
      <c r="AY2044" s="154"/>
      <c r="AZ2044" s="154"/>
      <c r="BA2044" s="154"/>
      <c r="BB2044" s="154"/>
      <c r="BC2044" s="154"/>
      <c r="BD2044" s="154"/>
      <c r="BE2044" s="154"/>
      <c r="BF2044" s="154"/>
      <c r="BG2044" s="154"/>
      <c r="BH2044" s="154"/>
      <c r="BI2044" s="154"/>
      <c r="BJ2044" s="154"/>
      <c r="BK2044" s="154"/>
      <c r="BL2044" s="154"/>
      <c r="BM2044" s="154"/>
      <c r="BN2044" s="154"/>
      <c r="BO2044" s="154"/>
      <c r="BP2044" s="154"/>
      <c r="BQ2044" s="154"/>
      <c r="BR2044" s="154"/>
      <c r="BS2044" s="154"/>
      <c r="BT2044" s="154"/>
      <c r="BU2044" s="154"/>
      <c r="BV2044" s="154"/>
    </row>
    <row r="2045" spans="1:74" x14ac:dyDescent="0.25">
      <c r="A2045" s="154"/>
      <c r="B2045" s="154"/>
      <c r="C2045" s="154"/>
      <c r="D2045" s="154"/>
      <c r="E2045" s="154"/>
      <c r="F2045" s="154"/>
      <c r="G2045" s="154"/>
      <c r="H2045" s="154"/>
      <c r="I2045" s="154"/>
      <c r="J2045" s="154"/>
      <c r="K2045" s="154"/>
      <c r="L2045" s="154"/>
      <c r="M2045" s="154"/>
      <c r="N2045" s="154"/>
      <c r="O2045" s="154"/>
      <c r="P2045" s="154"/>
      <c r="Q2045" s="154"/>
      <c r="R2045" s="154"/>
      <c r="S2045" s="154"/>
      <c r="T2045" s="154"/>
      <c r="U2045" s="154"/>
      <c r="V2045" s="154"/>
      <c r="W2045" s="154"/>
      <c r="X2045" s="154"/>
      <c r="Y2045" s="154"/>
      <c r="Z2045" s="154"/>
      <c r="AA2045" s="154"/>
      <c r="AB2045" s="154"/>
      <c r="AC2045" s="154"/>
      <c r="AD2045" s="154"/>
      <c r="AE2045" s="154"/>
      <c r="AF2045" s="154"/>
      <c r="AG2045" s="154"/>
      <c r="AH2045" s="154"/>
      <c r="AI2045" s="154"/>
      <c r="AJ2045" s="154"/>
      <c r="AK2045" s="154"/>
      <c r="AL2045" s="154"/>
      <c r="AM2045" s="154"/>
      <c r="AN2045" s="154"/>
      <c r="AO2045" s="154"/>
      <c r="AP2045" s="154"/>
      <c r="AQ2045" s="154"/>
      <c r="AR2045" s="154"/>
      <c r="AS2045" s="154"/>
      <c r="AT2045" s="154"/>
      <c r="AU2045" s="154"/>
      <c r="AV2045" s="154"/>
      <c r="AW2045" s="154"/>
      <c r="AX2045" s="154"/>
      <c r="AY2045" s="154"/>
      <c r="AZ2045" s="154"/>
      <c r="BA2045" s="154"/>
      <c r="BB2045" s="154"/>
      <c r="BC2045" s="154"/>
      <c r="BD2045" s="154"/>
      <c r="BE2045" s="154"/>
      <c r="BF2045" s="154"/>
      <c r="BG2045" s="154"/>
      <c r="BH2045" s="154"/>
      <c r="BI2045" s="154"/>
      <c r="BJ2045" s="154"/>
      <c r="BK2045" s="154"/>
      <c r="BL2045" s="154"/>
      <c r="BM2045" s="154"/>
      <c r="BN2045" s="154"/>
      <c r="BO2045" s="154"/>
      <c r="BP2045" s="154"/>
      <c r="BQ2045" s="154"/>
      <c r="BR2045" s="154"/>
      <c r="BS2045" s="154"/>
      <c r="BT2045" s="154"/>
      <c r="BU2045" s="154"/>
      <c r="BV2045" s="154"/>
    </row>
    <row r="2046" spans="1:74" x14ac:dyDescent="0.25">
      <c r="A2046" s="154"/>
      <c r="B2046" s="154"/>
      <c r="C2046" s="154"/>
      <c r="D2046" s="154"/>
      <c r="E2046" s="154"/>
      <c r="F2046" s="154"/>
      <c r="G2046" s="154"/>
      <c r="H2046" s="154"/>
      <c r="I2046" s="154"/>
      <c r="J2046" s="154"/>
      <c r="K2046" s="154"/>
      <c r="L2046" s="154"/>
      <c r="M2046" s="154"/>
      <c r="N2046" s="154"/>
      <c r="O2046" s="154"/>
      <c r="P2046" s="154"/>
      <c r="Q2046" s="154"/>
      <c r="R2046" s="154"/>
      <c r="S2046" s="154"/>
      <c r="T2046" s="154"/>
      <c r="U2046" s="154"/>
      <c r="V2046" s="154"/>
      <c r="W2046" s="154"/>
      <c r="X2046" s="154"/>
      <c r="Y2046" s="154"/>
      <c r="Z2046" s="154"/>
      <c r="AA2046" s="154"/>
      <c r="AB2046" s="154"/>
      <c r="AC2046" s="154"/>
      <c r="AD2046" s="154"/>
      <c r="AE2046" s="154"/>
      <c r="AF2046" s="154"/>
      <c r="AG2046" s="154"/>
      <c r="AH2046" s="154"/>
      <c r="AI2046" s="154"/>
      <c r="AJ2046" s="154"/>
      <c r="AK2046" s="154"/>
      <c r="AL2046" s="154"/>
      <c r="AM2046" s="154"/>
      <c r="AN2046" s="154"/>
      <c r="AO2046" s="154"/>
      <c r="AP2046" s="154"/>
      <c r="AQ2046" s="154"/>
      <c r="AR2046" s="154"/>
      <c r="AS2046" s="154"/>
      <c r="AT2046" s="154"/>
      <c r="AU2046" s="154"/>
      <c r="AV2046" s="154"/>
      <c r="AW2046" s="154"/>
      <c r="AX2046" s="154"/>
      <c r="AY2046" s="154"/>
      <c r="AZ2046" s="154"/>
      <c r="BA2046" s="154"/>
      <c r="BB2046" s="154"/>
      <c r="BC2046" s="154"/>
      <c r="BD2046" s="154"/>
      <c r="BE2046" s="154"/>
      <c r="BF2046" s="154"/>
      <c r="BG2046" s="154"/>
      <c r="BH2046" s="154"/>
      <c r="BI2046" s="154"/>
      <c r="BJ2046" s="154"/>
      <c r="BK2046" s="154"/>
      <c r="BL2046" s="154"/>
      <c r="BM2046" s="154"/>
      <c r="BN2046" s="154"/>
      <c r="BO2046" s="154"/>
      <c r="BP2046" s="154"/>
      <c r="BQ2046" s="154"/>
      <c r="BR2046" s="154"/>
      <c r="BS2046" s="154"/>
      <c r="BT2046" s="154"/>
      <c r="BU2046" s="154"/>
      <c r="BV2046" s="154"/>
    </row>
    <row r="2047" spans="1:74" x14ac:dyDescent="0.25">
      <c r="A2047" s="154"/>
      <c r="B2047" s="154"/>
      <c r="C2047" s="154"/>
      <c r="D2047" s="154"/>
      <c r="E2047" s="154"/>
      <c r="F2047" s="154"/>
      <c r="G2047" s="154"/>
      <c r="H2047" s="154"/>
      <c r="I2047" s="154"/>
      <c r="J2047" s="154"/>
      <c r="K2047" s="154"/>
      <c r="L2047" s="154"/>
      <c r="M2047" s="154"/>
      <c r="N2047" s="154"/>
      <c r="O2047" s="154"/>
      <c r="P2047" s="154"/>
      <c r="Q2047" s="154"/>
      <c r="R2047" s="154"/>
      <c r="S2047" s="154"/>
      <c r="T2047" s="154"/>
      <c r="U2047" s="154"/>
      <c r="V2047" s="154"/>
      <c r="W2047" s="154"/>
      <c r="X2047" s="154"/>
      <c r="Y2047" s="154"/>
      <c r="Z2047" s="154"/>
      <c r="AA2047" s="154"/>
      <c r="AB2047" s="154"/>
      <c r="AC2047" s="154"/>
      <c r="AD2047" s="154"/>
      <c r="AE2047" s="154"/>
      <c r="AF2047" s="154"/>
      <c r="AG2047" s="154"/>
      <c r="AH2047" s="154"/>
      <c r="AI2047" s="154"/>
      <c r="AJ2047" s="154"/>
      <c r="AK2047" s="154"/>
      <c r="AL2047" s="154"/>
      <c r="AM2047" s="154"/>
      <c r="AN2047" s="154"/>
      <c r="AO2047" s="154"/>
      <c r="AP2047" s="154"/>
      <c r="AQ2047" s="154"/>
      <c r="AR2047" s="154"/>
      <c r="AS2047" s="154"/>
      <c r="AT2047" s="154"/>
      <c r="AU2047" s="154"/>
      <c r="AV2047" s="154"/>
      <c r="AW2047" s="154"/>
      <c r="AX2047" s="154"/>
      <c r="AY2047" s="154"/>
      <c r="AZ2047" s="154"/>
      <c r="BA2047" s="154"/>
      <c r="BB2047" s="154"/>
      <c r="BC2047" s="154"/>
      <c r="BD2047" s="154"/>
      <c r="BE2047" s="154"/>
      <c r="BF2047" s="154"/>
      <c r="BG2047" s="154"/>
      <c r="BH2047" s="154"/>
      <c r="BI2047" s="154"/>
      <c r="BJ2047" s="154"/>
      <c r="BK2047" s="154"/>
      <c r="BL2047" s="154"/>
      <c r="BM2047" s="154"/>
      <c r="BN2047" s="154"/>
      <c r="BO2047" s="154"/>
      <c r="BP2047" s="154"/>
      <c r="BQ2047" s="154"/>
      <c r="BR2047" s="154"/>
      <c r="BS2047" s="154"/>
      <c r="BT2047" s="154"/>
      <c r="BU2047" s="154"/>
      <c r="BV2047" s="154"/>
    </row>
    <row r="2048" spans="1:74" x14ac:dyDescent="0.25">
      <c r="A2048" s="154"/>
      <c r="B2048" s="154"/>
      <c r="C2048" s="154"/>
      <c r="D2048" s="154"/>
      <c r="E2048" s="154"/>
      <c r="F2048" s="154"/>
      <c r="G2048" s="154"/>
      <c r="H2048" s="154"/>
      <c r="I2048" s="154"/>
      <c r="J2048" s="154"/>
      <c r="K2048" s="154"/>
      <c r="L2048" s="154"/>
      <c r="M2048" s="154"/>
      <c r="N2048" s="154"/>
      <c r="O2048" s="154"/>
      <c r="P2048" s="154"/>
      <c r="Q2048" s="154"/>
      <c r="R2048" s="154"/>
      <c r="S2048" s="154"/>
      <c r="T2048" s="154"/>
      <c r="U2048" s="154"/>
      <c r="V2048" s="154"/>
      <c r="W2048" s="154"/>
      <c r="X2048" s="154"/>
      <c r="Y2048" s="154"/>
      <c r="Z2048" s="154"/>
      <c r="AA2048" s="154"/>
      <c r="AB2048" s="154"/>
      <c r="AC2048" s="154"/>
      <c r="AD2048" s="154"/>
      <c r="AE2048" s="154"/>
      <c r="AF2048" s="154"/>
      <c r="AG2048" s="154"/>
      <c r="AH2048" s="154"/>
      <c r="AI2048" s="154"/>
      <c r="AJ2048" s="154"/>
      <c r="AK2048" s="154"/>
      <c r="AL2048" s="154"/>
      <c r="AM2048" s="154"/>
      <c r="AN2048" s="154"/>
      <c r="AO2048" s="154"/>
      <c r="AP2048" s="154"/>
      <c r="AQ2048" s="154"/>
      <c r="AR2048" s="154"/>
      <c r="AS2048" s="154"/>
      <c r="AT2048" s="154"/>
      <c r="AU2048" s="154"/>
      <c r="AV2048" s="154"/>
      <c r="AW2048" s="154"/>
      <c r="AX2048" s="154"/>
      <c r="AY2048" s="154"/>
      <c r="AZ2048" s="154"/>
      <c r="BA2048" s="154"/>
      <c r="BB2048" s="154"/>
      <c r="BC2048" s="154"/>
      <c r="BD2048" s="154"/>
      <c r="BE2048" s="154"/>
      <c r="BF2048" s="154"/>
      <c r="BG2048" s="154"/>
      <c r="BH2048" s="154"/>
      <c r="BI2048" s="154"/>
      <c r="BJ2048" s="154"/>
      <c r="BK2048" s="154"/>
      <c r="BL2048" s="154"/>
      <c r="BM2048" s="154"/>
      <c r="BN2048" s="154"/>
      <c r="BO2048" s="154"/>
      <c r="BP2048" s="154"/>
      <c r="BQ2048" s="154"/>
      <c r="BR2048" s="154"/>
      <c r="BS2048" s="154"/>
      <c r="BT2048" s="154"/>
      <c r="BU2048" s="154"/>
      <c r="BV2048" s="154"/>
    </row>
    <row r="2049" spans="1:74" x14ac:dyDescent="0.25">
      <c r="A2049" s="154"/>
      <c r="B2049" s="154"/>
      <c r="C2049" s="154"/>
      <c r="D2049" s="154"/>
      <c r="E2049" s="154"/>
      <c r="F2049" s="154"/>
      <c r="G2049" s="154"/>
      <c r="H2049" s="154"/>
      <c r="I2049" s="154"/>
      <c r="J2049" s="154"/>
      <c r="K2049" s="154"/>
      <c r="L2049" s="154"/>
      <c r="M2049" s="154"/>
      <c r="N2049" s="154"/>
      <c r="O2049" s="154"/>
      <c r="P2049" s="154"/>
      <c r="Q2049" s="154"/>
      <c r="R2049" s="154"/>
      <c r="S2049" s="154"/>
      <c r="T2049" s="154"/>
      <c r="U2049" s="154"/>
      <c r="V2049" s="154"/>
      <c r="W2049" s="154"/>
      <c r="X2049" s="154"/>
      <c r="Y2049" s="154"/>
      <c r="Z2049" s="154"/>
      <c r="AA2049" s="154"/>
      <c r="AB2049" s="154"/>
      <c r="AC2049" s="154"/>
      <c r="AD2049" s="154"/>
      <c r="AE2049" s="154"/>
      <c r="AF2049" s="154"/>
      <c r="AG2049" s="154"/>
      <c r="AH2049" s="154"/>
      <c r="AI2049" s="154"/>
      <c r="AJ2049" s="154"/>
      <c r="AK2049" s="154"/>
      <c r="AL2049" s="154"/>
      <c r="AM2049" s="154"/>
      <c r="AN2049" s="154"/>
      <c r="AO2049" s="154"/>
      <c r="AP2049" s="154"/>
      <c r="AQ2049" s="154"/>
      <c r="AR2049" s="154"/>
      <c r="AS2049" s="154"/>
      <c r="AT2049" s="154"/>
      <c r="AU2049" s="154"/>
      <c r="AV2049" s="154"/>
      <c r="AW2049" s="154"/>
      <c r="AX2049" s="154"/>
      <c r="AY2049" s="154"/>
      <c r="AZ2049" s="154"/>
      <c r="BA2049" s="154"/>
      <c r="BB2049" s="154"/>
      <c r="BC2049" s="154"/>
      <c r="BD2049" s="154"/>
      <c r="BE2049" s="154"/>
      <c r="BF2049" s="154"/>
      <c r="BG2049" s="154"/>
      <c r="BH2049" s="154"/>
      <c r="BI2049" s="154"/>
      <c r="BJ2049" s="154"/>
      <c r="BK2049" s="154"/>
      <c r="BL2049" s="154"/>
      <c r="BM2049" s="154"/>
      <c r="BN2049" s="154"/>
      <c r="BO2049" s="154"/>
      <c r="BP2049" s="154"/>
      <c r="BQ2049" s="154"/>
      <c r="BR2049" s="154"/>
      <c r="BS2049" s="154"/>
      <c r="BT2049" s="154"/>
      <c r="BU2049" s="154"/>
      <c r="BV2049" s="154"/>
    </row>
    <row r="2050" spans="1:74" x14ac:dyDescent="0.25">
      <c r="A2050" s="154"/>
      <c r="B2050" s="154"/>
      <c r="C2050" s="154"/>
      <c r="D2050" s="154"/>
      <c r="E2050" s="154"/>
      <c r="F2050" s="154"/>
      <c r="G2050" s="154"/>
      <c r="H2050" s="154"/>
      <c r="I2050" s="154"/>
      <c r="J2050" s="154"/>
      <c r="K2050" s="154"/>
      <c r="L2050" s="154"/>
      <c r="M2050" s="154"/>
      <c r="N2050" s="154"/>
      <c r="O2050" s="154"/>
      <c r="P2050" s="154"/>
      <c r="Q2050" s="154"/>
      <c r="R2050" s="154"/>
      <c r="S2050" s="154"/>
      <c r="T2050" s="154"/>
      <c r="U2050" s="154"/>
      <c r="V2050" s="154"/>
      <c r="W2050" s="154"/>
      <c r="X2050" s="154"/>
      <c r="Y2050" s="154"/>
      <c r="Z2050" s="154"/>
      <c r="AA2050" s="154"/>
      <c r="AB2050" s="154"/>
      <c r="AC2050" s="154"/>
      <c r="AD2050" s="154"/>
      <c r="AE2050" s="154"/>
      <c r="AF2050" s="154"/>
      <c r="AG2050" s="154"/>
      <c r="AH2050" s="154"/>
      <c r="AI2050" s="154"/>
      <c r="AJ2050" s="154"/>
      <c r="AK2050" s="154"/>
      <c r="AL2050" s="154"/>
      <c r="AM2050" s="154"/>
      <c r="AN2050" s="154"/>
      <c r="AO2050" s="154"/>
      <c r="AP2050" s="154"/>
      <c r="AQ2050" s="154"/>
      <c r="AR2050" s="154"/>
      <c r="AS2050" s="154"/>
      <c r="AT2050" s="154"/>
      <c r="AU2050" s="154"/>
      <c r="AV2050" s="154"/>
      <c r="AW2050" s="154"/>
      <c r="AX2050" s="154"/>
      <c r="AY2050" s="154"/>
      <c r="AZ2050" s="154"/>
      <c r="BA2050" s="154"/>
      <c r="BB2050" s="154"/>
      <c r="BC2050" s="154"/>
      <c r="BD2050" s="154"/>
      <c r="BE2050" s="154"/>
      <c r="BF2050" s="154"/>
      <c r="BG2050" s="154"/>
      <c r="BH2050" s="154"/>
      <c r="BI2050" s="154"/>
      <c r="BJ2050" s="154"/>
      <c r="BK2050" s="154"/>
      <c r="BL2050" s="154"/>
      <c r="BM2050" s="154"/>
      <c r="BN2050" s="154"/>
      <c r="BO2050" s="154"/>
      <c r="BP2050" s="154"/>
      <c r="BQ2050" s="154"/>
      <c r="BR2050" s="154"/>
      <c r="BS2050" s="154"/>
      <c r="BT2050" s="154"/>
      <c r="BU2050" s="154"/>
      <c r="BV2050" s="154"/>
    </row>
    <row r="2051" spans="1:74" x14ac:dyDescent="0.25">
      <c r="A2051" s="154"/>
      <c r="B2051" s="154"/>
      <c r="C2051" s="154"/>
      <c r="D2051" s="154"/>
      <c r="E2051" s="154"/>
      <c r="F2051" s="154"/>
      <c r="G2051" s="154"/>
      <c r="H2051" s="154"/>
      <c r="I2051" s="154"/>
      <c r="J2051" s="154"/>
      <c r="K2051" s="154"/>
      <c r="L2051" s="154"/>
      <c r="M2051" s="154"/>
      <c r="N2051" s="154"/>
      <c r="O2051" s="154"/>
      <c r="P2051" s="154"/>
      <c r="Q2051" s="154"/>
      <c r="R2051" s="154"/>
      <c r="S2051" s="154"/>
      <c r="T2051" s="154"/>
      <c r="U2051" s="154"/>
      <c r="V2051" s="154"/>
      <c r="W2051" s="154"/>
      <c r="X2051" s="154"/>
      <c r="Y2051" s="154"/>
      <c r="Z2051" s="154"/>
      <c r="AA2051" s="154"/>
      <c r="AB2051" s="154"/>
      <c r="AC2051" s="154"/>
      <c r="AD2051" s="154"/>
      <c r="AE2051" s="154"/>
      <c r="AF2051" s="154"/>
      <c r="AG2051" s="154"/>
      <c r="AH2051" s="154"/>
      <c r="AI2051" s="154"/>
      <c r="AJ2051" s="154"/>
      <c r="AK2051" s="154"/>
      <c r="AL2051" s="154"/>
      <c r="AM2051" s="154"/>
      <c r="AN2051" s="154"/>
      <c r="AO2051" s="154"/>
      <c r="AP2051" s="154"/>
      <c r="AQ2051" s="154"/>
      <c r="AR2051" s="154"/>
      <c r="AS2051" s="154"/>
      <c r="AT2051" s="154"/>
      <c r="AU2051" s="154"/>
      <c r="AV2051" s="154"/>
      <c r="AW2051" s="154"/>
      <c r="AX2051" s="154"/>
      <c r="AY2051" s="154"/>
      <c r="AZ2051" s="154"/>
      <c r="BA2051" s="154"/>
      <c r="BB2051" s="154"/>
      <c r="BC2051" s="154"/>
      <c r="BD2051" s="154"/>
      <c r="BE2051" s="154"/>
      <c r="BF2051" s="154"/>
      <c r="BG2051" s="154"/>
      <c r="BH2051" s="154"/>
      <c r="BI2051" s="154"/>
      <c r="BJ2051" s="154"/>
      <c r="BK2051" s="154"/>
      <c r="BL2051" s="154"/>
      <c r="BM2051" s="154"/>
      <c r="BN2051" s="154"/>
      <c r="BO2051" s="154"/>
      <c r="BP2051" s="154"/>
      <c r="BQ2051" s="154"/>
      <c r="BR2051" s="154"/>
      <c r="BS2051" s="154"/>
      <c r="BT2051" s="154"/>
      <c r="BU2051" s="154"/>
      <c r="BV2051" s="154"/>
    </row>
    <row r="2052" spans="1:74" x14ac:dyDescent="0.25">
      <c r="A2052" s="154"/>
      <c r="B2052" s="154"/>
      <c r="C2052" s="154"/>
      <c r="D2052" s="154"/>
      <c r="E2052" s="154"/>
      <c r="F2052" s="154"/>
      <c r="G2052" s="154"/>
      <c r="H2052" s="154"/>
      <c r="I2052" s="154"/>
      <c r="J2052" s="154"/>
      <c r="K2052" s="154"/>
      <c r="L2052" s="154"/>
      <c r="M2052" s="154"/>
      <c r="N2052" s="154"/>
      <c r="O2052" s="154"/>
      <c r="P2052" s="154"/>
      <c r="Q2052" s="154"/>
      <c r="R2052" s="154"/>
      <c r="S2052" s="154"/>
      <c r="T2052" s="154"/>
      <c r="U2052" s="154"/>
      <c r="V2052" s="154"/>
      <c r="W2052" s="154"/>
      <c r="X2052" s="154"/>
      <c r="Y2052" s="154"/>
      <c r="Z2052" s="154"/>
      <c r="AA2052" s="154"/>
      <c r="AB2052" s="154"/>
      <c r="AC2052" s="154"/>
      <c r="AD2052" s="154"/>
      <c r="AE2052" s="154"/>
      <c r="AF2052" s="154"/>
      <c r="AG2052" s="154"/>
      <c r="AH2052" s="154"/>
      <c r="AI2052" s="154"/>
      <c r="AJ2052" s="154"/>
      <c r="AK2052" s="154"/>
      <c r="AL2052" s="154"/>
      <c r="AM2052" s="154"/>
      <c r="AN2052" s="154"/>
      <c r="AO2052" s="154"/>
      <c r="AP2052" s="154"/>
      <c r="AQ2052" s="154"/>
      <c r="AR2052" s="154"/>
      <c r="AS2052" s="154"/>
      <c r="AT2052" s="154"/>
      <c r="AU2052" s="154"/>
      <c r="AV2052" s="154"/>
      <c r="AW2052" s="154"/>
      <c r="AX2052" s="154"/>
      <c r="AY2052" s="154"/>
      <c r="AZ2052" s="154"/>
      <c r="BA2052" s="154"/>
      <c r="BB2052" s="154"/>
      <c r="BC2052" s="154"/>
      <c r="BD2052" s="154"/>
      <c r="BE2052" s="154"/>
      <c r="BF2052" s="154"/>
      <c r="BG2052" s="154"/>
      <c r="BH2052" s="154"/>
      <c r="BI2052" s="154"/>
      <c r="BJ2052" s="154"/>
      <c r="BK2052" s="154"/>
      <c r="BL2052" s="154"/>
      <c r="BM2052" s="154"/>
      <c r="BN2052" s="154"/>
      <c r="BO2052" s="154"/>
      <c r="BP2052" s="154"/>
      <c r="BQ2052" s="154"/>
      <c r="BR2052" s="154"/>
      <c r="BS2052" s="154"/>
      <c r="BT2052" s="154"/>
      <c r="BU2052" s="154"/>
      <c r="BV2052" s="154"/>
    </row>
    <row r="2053" spans="1:74" x14ac:dyDescent="0.25">
      <c r="A2053" s="154"/>
      <c r="B2053" s="154"/>
      <c r="C2053" s="154"/>
      <c r="D2053" s="154"/>
      <c r="E2053" s="154"/>
      <c r="F2053" s="154"/>
      <c r="G2053" s="154"/>
      <c r="H2053" s="154"/>
      <c r="I2053" s="154"/>
      <c r="J2053" s="154"/>
      <c r="K2053" s="154"/>
      <c r="L2053" s="154"/>
      <c r="M2053" s="154"/>
      <c r="N2053" s="154"/>
      <c r="O2053" s="154"/>
      <c r="P2053" s="154"/>
      <c r="Q2053" s="154"/>
      <c r="R2053" s="154"/>
      <c r="S2053" s="154"/>
      <c r="T2053" s="154"/>
      <c r="U2053" s="154"/>
      <c r="V2053" s="154"/>
      <c r="W2053" s="154"/>
      <c r="X2053" s="154"/>
      <c r="Y2053" s="154"/>
      <c r="Z2053" s="154"/>
      <c r="AA2053" s="154"/>
      <c r="AB2053" s="154"/>
      <c r="AC2053" s="154"/>
      <c r="AD2053" s="154"/>
      <c r="AE2053" s="154"/>
      <c r="AF2053" s="154"/>
      <c r="AG2053" s="154"/>
      <c r="AH2053" s="154"/>
      <c r="AI2053" s="154"/>
      <c r="AJ2053" s="154"/>
      <c r="AK2053" s="154"/>
      <c r="AL2053" s="154"/>
      <c r="AM2053" s="154"/>
      <c r="AN2053" s="154"/>
      <c r="AO2053" s="154"/>
      <c r="AP2053" s="154"/>
      <c r="AQ2053" s="154"/>
      <c r="AR2053" s="154"/>
      <c r="AS2053" s="154"/>
      <c r="AT2053" s="154"/>
      <c r="AU2053" s="154"/>
      <c r="AV2053" s="154"/>
      <c r="AW2053" s="154"/>
      <c r="AX2053" s="154"/>
      <c r="AY2053" s="154"/>
      <c r="AZ2053" s="154"/>
      <c r="BA2053" s="154"/>
      <c r="BB2053" s="154"/>
      <c r="BC2053" s="154"/>
      <c r="BD2053" s="154"/>
      <c r="BE2053" s="154"/>
      <c r="BF2053" s="154"/>
      <c r="BG2053" s="154"/>
      <c r="BH2053" s="154"/>
      <c r="BI2053" s="154"/>
      <c r="BJ2053" s="154"/>
      <c r="BK2053" s="154"/>
      <c r="BL2053" s="154"/>
      <c r="BM2053" s="154"/>
      <c r="BN2053" s="154"/>
      <c r="BO2053" s="154"/>
      <c r="BP2053" s="154"/>
      <c r="BQ2053" s="154"/>
      <c r="BR2053" s="154"/>
      <c r="BS2053" s="154"/>
      <c r="BT2053" s="154"/>
      <c r="BU2053" s="154"/>
      <c r="BV2053" s="154"/>
    </row>
    <row r="2054" spans="1:74" x14ac:dyDescent="0.25">
      <c r="A2054" s="154"/>
      <c r="B2054" s="154"/>
      <c r="C2054" s="154"/>
      <c r="D2054" s="154"/>
      <c r="E2054" s="154"/>
      <c r="F2054" s="154"/>
      <c r="G2054" s="154"/>
      <c r="H2054" s="154"/>
      <c r="I2054" s="154"/>
      <c r="J2054" s="154"/>
      <c r="K2054" s="154"/>
      <c r="L2054" s="154"/>
      <c r="M2054" s="154"/>
      <c r="N2054" s="154"/>
      <c r="O2054" s="154"/>
      <c r="P2054" s="154"/>
      <c r="Q2054" s="154"/>
      <c r="R2054" s="154"/>
      <c r="S2054" s="154"/>
      <c r="T2054" s="154"/>
      <c r="U2054" s="154"/>
      <c r="V2054" s="154"/>
      <c r="W2054" s="154"/>
      <c r="X2054" s="154"/>
      <c r="Y2054" s="154"/>
      <c r="Z2054" s="154"/>
      <c r="AA2054" s="154"/>
      <c r="AB2054" s="154"/>
      <c r="AC2054" s="154"/>
      <c r="AD2054" s="154"/>
      <c r="AE2054" s="154"/>
      <c r="AF2054" s="154"/>
      <c r="AG2054" s="154"/>
      <c r="AH2054" s="154"/>
      <c r="AI2054" s="154"/>
      <c r="AJ2054" s="154"/>
      <c r="AK2054" s="154"/>
      <c r="AL2054" s="154"/>
      <c r="AM2054" s="154"/>
      <c r="AN2054" s="154"/>
      <c r="AO2054" s="154"/>
      <c r="AP2054" s="154"/>
      <c r="AQ2054" s="154"/>
      <c r="AR2054" s="154"/>
      <c r="AS2054" s="154"/>
      <c r="AT2054" s="154"/>
      <c r="AU2054" s="154"/>
      <c r="AV2054" s="154"/>
      <c r="AW2054" s="154"/>
      <c r="AX2054" s="154"/>
      <c r="AY2054" s="154"/>
      <c r="AZ2054" s="154"/>
      <c r="BA2054" s="154"/>
      <c r="BB2054" s="154"/>
      <c r="BC2054" s="154"/>
      <c r="BD2054" s="154"/>
      <c r="BE2054" s="154"/>
      <c r="BF2054" s="154"/>
      <c r="BG2054" s="154"/>
      <c r="BH2054" s="154"/>
      <c r="BI2054" s="154"/>
      <c r="BJ2054" s="154"/>
      <c r="BK2054" s="154"/>
      <c r="BL2054" s="154"/>
      <c r="BM2054" s="154"/>
      <c r="BN2054" s="154"/>
      <c r="BO2054" s="154"/>
      <c r="BP2054" s="154"/>
      <c r="BQ2054" s="154"/>
      <c r="BR2054" s="154"/>
      <c r="BS2054" s="154"/>
      <c r="BT2054" s="154"/>
      <c r="BU2054" s="154"/>
      <c r="BV2054" s="154"/>
    </row>
    <row r="2055" spans="1:74" x14ac:dyDescent="0.25">
      <c r="A2055" s="154"/>
      <c r="B2055" s="154"/>
      <c r="C2055" s="154"/>
      <c r="D2055" s="154"/>
      <c r="E2055" s="154"/>
      <c r="F2055" s="154"/>
      <c r="G2055" s="154"/>
      <c r="H2055" s="154"/>
      <c r="I2055" s="154"/>
      <c r="J2055" s="154"/>
      <c r="K2055" s="154"/>
      <c r="L2055" s="154"/>
      <c r="M2055" s="154"/>
      <c r="N2055" s="154"/>
      <c r="O2055" s="154"/>
      <c r="P2055" s="154"/>
      <c r="Q2055" s="154"/>
      <c r="R2055" s="154"/>
      <c r="S2055" s="154"/>
      <c r="T2055" s="154"/>
      <c r="U2055" s="154"/>
      <c r="V2055" s="154"/>
      <c r="W2055" s="154"/>
      <c r="X2055" s="154"/>
      <c r="Y2055" s="154"/>
      <c r="Z2055" s="154"/>
      <c r="AA2055" s="154"/>
      <c r="AB2055" s="154"/>
      <c r="AC2055" s="154"/>
      <c r="AD2055" s="154"/>
      <c r="AE2055" s="154"/>
      <c r="AF2055" s="154"/>
      <c r="AG2055" s="154"/>
      <c r="AH2055" s="154"/>
      <c r="AI2055" s="154"/>
      <c r="AJ2055" s="154"/>
      <c r="AK2055" s="154"/>
      <c r="AL2055" s="154"/>
      <c r="AM2055" s="154"/>
      <c r="AN2055" s="154"/>
      <c r="AO2055" s="154"/>
      <c r="AP2055" s="154"/>
      <c r="AQ2055" s="154"/>
      <c r="AR2055" s="154"/>
      <c r="AS2055" s="154"/>
      <c r="AT2055" s="154"/>
      <c r="AU2055" s="154"/>
      <c r="AV2055" s="154"/>
      <c r="AW2055" s="154"/>
      <c r="AX2055" s="154"/>
      <c r="AY2055" s="154"/>
      <c r="AZ2055" s="154"/>
      <c r="BA2055" s="154"/>
      <c r="BB2055" s="154"/>
      <c r="BC2055" s="154"/>
      <c r="BD2055" s="154"/>
      <c r="BE2055" s="154"/>
      <c r="BF2055" s="154"/>
      <c r="BG2055" s="154"/>
      <c r="BH2055" s="154"/>
      <c r="BI2055" s="154"/>
      <c r="BJ2055" s="154"/>
      <c r="BK2055" s="154"/>
      <c r="BL2055" s="154"/>
      <c r="BM2055" s="154"/>
      <c r="BN2055" s="154"/>
      <c r="BO2055" s="154"/>
      <c r="BP2055" s="154"/>
      <c r="BQ2055" s="154"/>
      <c r="BR2055" s="154"/>
      <c r="BS2055" s="154"/>
      <c r="BT2055" s="154"/>
      <c r="BU2055" s="154"/>
      <c r="BV2055" s="154"/>
    </row>
    <row r="2056" spans="1:74" x14ac:dyDescent="0.25">
      <c r="A2056" s="154"/>
      <c r="B2056" s="154"/>
      <c r="C2056" s="154"/>
      <c r="D2056" s="154"/>
      <c r="E2056" s="154"/>
      <c r="F2056" s="154"/>
      <c r="G2056" s="154"/>
      <c r="H2056" s="154"/>
      <c r="I2056" s="154"/>
      <c r="J2056" s="154"/>
      <c r="K2056" s="154"/>
      <c r="L2056" s="154"/>
      <c r="M2056" s="154"/>
      <c r="N2056" s="154"/>
      <c r="O2056" s="154"/>
      <c r="P2056" s="154"/>
      <c r="Q2056" s="154"/>
      <c r="R2056" s="154"/>
      <c r="S2056" s="154"/>
      <c r="T2056" s="154"/>
      <c r="U2056" s="154"/>
      <c r="V2056" s="154"/>
      <c r="W2056" s="154"/>
      <c r="X2056" s="154"/>
      <c r="Y2056" s="154"/>
      <c r="Z2056" s="154"/>
      <c r="AA2056" s="154"/>
      <c r="AB2056" s="154"/>
      <c r="AC2056" s="154"/>
      <c r="AD2056" s="154"/>
      <c r="AE2056" s="154"/>
      <c r="AF2056" s="154"/>
      <c r="AG2056" s="154"/>
      <c r="AH2056" s="154"/>
      <c r="AI2056" s="154"/>
      <c r="AJ2056" s="154"/>
      <c r="AK2056" s="154"/>
      <c r="AL2056" s="154"/>
      <c r="AM2056" s="154"/>
      <c r="AN2056" s="154"/>
      <c r="AO2056" s="154"/>
      <c r="AP2056" s="154"/>
      <c r="AQ2056" s="154"/>
      <c r="AR2056" s="154"/>
      <c r="AS2056" s="154"/>
      <c r="AT2056" s="154"/>
      <c r="AU2056" s="154"/>
      <c r="AV2056" s="154"/>
      <c r="AW2056" s="154"/>
      <c r="AX2056" s="154"/>
      <c r="AY2056" s="154"/>
      <c r="AZ2056" s="154"/>
      <c r="BA2056" s="154"/>
      <c r="BB2056" s="154"/>
      <c r="BC2056" s="154"/>
      <c r="BD2056" s="154"/>
      <c r="BE2056" s="154"/>
      <c r="BF2056" s="154"/>
      <c r="BG2056" s="154"/>
      <c r="BH2056" s="154"/>
      <c r="BI2056" s="154"/>
      <c r="BJ2056" s="154"/>
      <c r="BK2056" s="154"/>
      <c r="BL2056" s="154"/>
      <c r="BM2056" s="154"/>
      <c r="BN2056" s="154"/>
      <c r="BO2056" s="154"/>
      <c r="BP2056" s="154"/>
      <c r="BQ2056" s="154"/>
      <c r="BR2056" s="154"/>
      <c r="BS2056" s="154"/>
      <c r="BT2056" s="154"/>
      <c r="BU2056" s="154"/>
      <c r="BV2056" s="154"/>
    </row>
    <row r="2057" spans="1:74" x14ac:dyDescent="0.25">
      <c r="A2057" s="154"/>
      <c r="B2057" s="154"/>
      <c r="C2057" s="154"/>
      <c r="D2057" s="154"/>
      <c r="E2057" s="154"/>
      <c r="F2057" s="154"/>
      <c r="G2057" s="154"/>
      <c r="H2057" s="154"/>
      <c r="I2057" s="154"/>
      <c r="J2057" s="154"/>
      <c r="K2057" s="154"/>
      <c r="L2057" s="154"/>
      <c r="M2057" s="154"/>
      <c r="N2057" s="154"/>
      <c r="O2057" s="154"/>
      <c r="P2057" s="154"/>
      <c r="Q2057" s="154"/>
      <c r="R2057" s="154"/>
      <c r="S2057" s="154"/>
      <c r="T2057" s="154"/>
      <c r="U2057" s="154"/>
      <c r="V2057" s="154"/>
      <c r="W2057" s="154"/>
      <c r="X2057" s="154"/>
      <c r="Y2057" s="154"/>
      <c r="Z2057" s="154"/>
      <c r="AA2057" s="154"/>
      <c r="AB2057" s="154"/>
      <c r="AC2057" s="154"/>
      <c r="AD2057" s="154"/>
      <c r="AE2057" s="154"/>
      <c r="AF2057" s="154"/>
      <c r="AG2057" s="154"/>
      <c r="AH2057" s="154"/>
      <c r="AI2057" s="154"/>
      <c r="AJ2057" s="154"/>
      <c r="AK2057" s="154"/>
      <c r="AL2057" s="154"/>
      <c r="AM2057" s="154"/>
      <c r="AN2057" s="154"/>
      <c r="AO2057" s="154"/>
      <c r="AP2057" s="154"/>
      <c r="AQ2057" s="154"/>
      <c r="AR2057" s="154"/>
      <c r="AS2057" s="154"/>
      <c r="AT2057" s="154"/>
      <c r="AU2057" s="154"/>
      <c r="AV2057" s="154"/>
      <c r="AW2057" s="154"/>
      <c r="AX2057" s="154"/>
      <c r="AY2057" s="154"/>
      <c r="AZ2057" s="154"/>
      <c r="BA2057" s="154"/>
      <c r="BB2057" s="154"/>
      <c r="BC2057" s="154"/>
      <c r="BD2057" s="154"/>
      <c r="BE2057" s="154"/>
      <c r="BF2057" s="154"/>
      <c r="BG2057" s="154"/>
      <c r="BH2057" s="154"/>
      <c r="BI2057" s="154"/>
      <c r="BJ2057" s="154"/>
      <c r="BK2057" s="154"/>
      <c r="BL2057" s="154"/>
      <c r="BM2057" s="154"/>
      <c r="BN2057" s="154"/>
      <c r="BO2057" s="154"/>
      <c r="BP2057" s="154"/>
      <c r="BQ2057" s="154"/>
      <c r="BR2057" s="154"/>
      <c r="BS2057" s="154"/>
      <c r="BT2057" s="154"/>
      <c r="BU2057" s="154"/>
      <c r="BV2057" s="154"/>
    </row>
    <row r="2058" spans="1:74" x14ac:dyDescent="0.25">
      <c r="A2058" s="154"/>
      <c r="B2058" s="154"/>
      <c r="C2058" s="154"/>
      <c r="D2058" s="154"/>
      <c r="E2058" s="154"/>
      <c r="F2058" s="154"/>
      <c r="G2058" s="154"/>
      <c r="H2058" s="154"/>
      <c r="I2058" s="154"/>
      <c r="J2058" s="154"/>
      <c r="K2058" s="154"/>
      <c r="L2058" s="154"/>
      <c r="M2058" s="154"/>
      <c r="N2058" s="154"/>
      <c r="O2058" s="154"/>
      <c r="P2058" s="154"/>
      <c r="Q2058" s="154"/>
      <c r="R2058" s="154"/>
      <c r="S2058" s="154"/>
      <c r="T2058" s="154"/>
      <c r="U2058" s="154"/>
      <c r="V2058" s="154"/>
      <c r="W2058" s="154"/>
      <c r="X2058" s="154"/>
      <c r="Y2058" s="154"/>
      <c r="Z2058" s="154"/>
      <c r="AA2058" s="154"/>
      <c r="AB2058" s="154"/>
      <c r="AC2058" s="154"/>
      <c r="AD2058" s="154"/>
      <c r="AE2058" s="154"/>
      <c r="AF2058" s="154"/>
      <c r="AG2058" s="154"/>
      <c r="AH2058" s="154"/>
      <c r="AI2058" s="154"/>
      <c r="AJ2058" s="154"/>
      <c r="AK2058" s="154"/>
      <c r="AL2058" s="154"/>
      <c r="AM2058" s="154"/>
      <c r="AN2058" s="154"/>
      <c r="AO2058" s="154"/>
      <c r="AP2058" s="154"/>
      <c r="AQ2058" s="154"/>
      <c r="AR2058" s="154"/>
      <c r="AS2058" s="154"/>
      <c r="AT2058" s="154"/>
      <c r="AU2058" s="154"/>
      <c r="AV2058" s="154"/>
      <c r="AW2058" s="154"/>
      <c r="AX2058" s="154"/>
      <c r="AY2058" s="154"/>
      <c r="AZ2058" s="154"/>
      <c r="BA2058" s="154"/>
      <c r="BB2058" s="154"/>
      <c r="BC2058" s="154"/>
      <c r="BD2058" s="154"/>
      <c r="BE2058" s="154"/>
      <c r="BF2058" s="154"/>
      <c r="BG2058" s="154"/>
      <c r="BH2058" s="154"/>
      <c r="BI2058" s="154"/>
      <c r="BJ2058" s="154"/>
      <c r="BK2058" s="154"/>
      <c r="BL2058" s="154"/>
      <c r="BM2058" s="154"/>
      <c r="BN2058" s="154"/>
      <c r="BO2058" s="154"/>
      <c r="BP2058" s="154"/>
      <c r="BQ2058" s="154"/>
      <c r="BR2058" s="154"/>
      <c r="BS2058" s="154"/>
      <c r="BT2058" s="154"/>
      <c r="BU2058" s="154"/>
      <c r="BV2058" s="154"/>
    </row>
    <row r="2059" spans="1:74" x14ac:dyDescent="0.25">
      <c r="A2059" s="154"/>
      <c r="B2059" s="154"/>
      <c r="C2059" s="154"/>
      <c r="D2059" s="154"/>
      <c r="E2059" s="154"/>
      <c r="F2059" s="154"/>
      <c r="G2059" s="154"/>
      <c r="H2059" s="154"/>
      <c r="I2059" s="154"/>
      <c r="J2059" s="154"/>
      <c r="K2059" s="154"/>
      <c r="L2059" s="154"/>
      <c r="M2059" s="154"/>
      <c r="N2059" s="154"/>
      <c r="O2059" s="154"/>
      <c r="P2059" s="154"/>
      <c r="Q2059" s="154"/>
      <c r="R2059" s="154"/>
      <c r="S2059" s="154"/>
      <c r="T2059" s="154"/>
      <c r="U2059" s="154"/>
      <c r="V2059" s="154"/>
      <c r="W2059" s="154"/>
      <c r="X2059" s="154"/>
      <c r="Y2059" s="154"/>
      <c r="Z2059" s="154"/>
      <c r="AA2059" s="154"/>
      <c r="AB2059" s="154"/>
      <c r="AC2059" s="154"/>
      <c r="AD2059" s="154"/>
      <c r="AE2059" s="154"/>
      <c r="AF2059" s="154"/>
      <c r="AG2059" s="154"/>
      <c r="AH2059" s="154"/>
      <c r="AI2059" s="154"/>
      <c r="AJ2059" s="154"/>
      <c r="AK2059" s="154"/>
      <c r="AL2059" s="154"/>
      <c r="AM2059" s="154"/>
      <c r="AN2059" s="154"/>
      <c r="AO2059" s="154"/>
      <c r="AP2059" s="154"/>
      <c r="AQ2059" s="154"/>
      <c r="AR2059" s="154"/>
      <c r="AS2059" s="154"/>
      <c r="AT2059" s="154"/>
      <c r="AU2059" s="154"/>
      <c r="AV2059" s="154"/>
      <c r="AW2059" s="154"/>
      <c r="AX2059" s="154"/>
      <c r="AY2059" s="154"/>
      <c r="AZ2059" s="154"/>
      <c r="BA2059" s="154"/>
      <c r="BB2059" s="154"/>
      <c r="BC2059" s="154"/>
      <c r="BD2059" s="154"/>
      <c r="BE2059" s="154"/>
      <c r="BF2059" s="154"/>
      <c r="BG2059" s="154"/>
      <c r="BH2059" s="154"/>
      <c r="BI2059" s="154"/>
      <c r="BJ2059" s="154"/>
      <c r="BK2059" s="154"/>
      <c r="BL2059" s="154"/>
      <c r="BM2059" s="154"/>
      <c r="BN2059" s="154"/>
      <c r="BO2059" s="154"/>
      <c r="BP2059" s="154"/>
      <c r="BQ2059" s="154"/>
      <c r="BR2059" s="154"/>
      <c r="BS2059" s="154"/>
      <c r="BT2059" s="154"/>
      <c r="BU2059" s="154"/>
      <c r="BV2059" s="154"/>
    </row>
    <row r="2060" spans="1:74" x14ac:dyDescent="0.25">
      <c r="A2060" s="154"/>
      <c r="B2060" s="154"/>
      <c r="C2060" s="154"/>
      <c r="D2060" s="154"/>
      <c r="E2060" s="154"/>
      <c r="F2060" s="154"/>
      <c r="G2060" s="154"/>
      <c r="H2060" s="154"/>
      <c r="I2060" s="154"/>
      <c r="J2060" s="154"/>
      <c r="K2060" s="154"/>
      <c r="L2060" s="154"/>
      <c r="M2060" s="154"/>
      <c r="N2060" s="154"/>
      <c r="O2060" s="154"/>
      <c r="P2060" s="154"/>
      <c r="Q2060" s="154"/>
      <c r="R2060" s="154"/>
      <c r="S2060" s="154"/>
      <c r="T2060" s="154"/>
      <c r="U2060" s="154"/>
      <c r="V2060" s="154"/>
      <c r="W2060" s="154"/>
      <c r="X2060" s="154"/>
      <c r="Y2060" s="154"/>
      <c r="Z2060" s="154"/>
      <c r="AA2060" s="154"/>
      <c r="AB2060" s="154"/>
      <c r="AC2060" s="154"/>
      <c r="AD2060" s="154"/>
      <c r="AE2060" s="154"/>
      <c r="AF2060" s="154"/>
      <c r="AG2060" s="154"/>
      <c r="AH2060" s="154"/>
      <c r="AI2060" s="154"/>
      <c r="AJ2060" s="154"/>
      <c r="AK2060" s="154"/>
      <c r="AL2060" s="154"/>
      <c r="AM2060" s="154"/>
      <c r="AN2060" s="154"/>
      <c r="AO2060" s="154"/>
      <c r="AP2060" s="154"/>
      <c r="AQ2060" s="154"/>
      <c r="AR2060" s="154"/>
      <c r="AS2060" s="154"/>
      <c r="AT2060" s="154"/>
      <c r="AU2060" s="154"/>
      <c r="AV2060" s="154"/>
      <c r="AW2060" s="154"/>
      <c r="AX2060" s="154"/>
      <c r="AY2060" s="154"/>
      <c r="AZ2060" s="154"/>
      <c r="BA2060" s="154"/>
      <c r="BB2060" s="154"/>
      <c r="BC2060" s="154"/>
      <c r="BD2060" s="154"/>
      <c r="BE2060" s="154"/>
      <c r="BF2060" s="154"/>
      <c r="BG2060" s="154"/>
      <c r="BH2060" s="154"/>
      <c r="BI2060" s="154"/>
      <c r="BJ2060" s="154"/>
      <c r="BK2060" s="154"/>
      <c r="BL2060" s="154"/>
      <c r="BM2060" s="154"/>
      <c r="BN2060" s="154"/>
      <c r="BO2060" s="154"/>
      <c r="BP2060" s="154"/>
      <c r="BQ2060" s="154"/>
      <c r="BR2060" s="154"/>
      <c r="BS2060" s="154"/>
      <c r="BT2060" s="154"/>
      <c r="BU2060" s="154"/>
      <c r="BV2060" s="154"/>
    </row>
    <row r="2061" spans="1:74" x14ac:dyDescent="0.25">
      <c r="A2061" s="154"/>
      <c r="B2061" s="154"/>
      <c r="C2061" s="154"/>
      <c r="D2061" s="154"/>
      <c r="E2061" s="154"/>
      <c r="F2061" s="154"/>
      <c r="G2061" s="154"/>
      <c r="H2061" s="154"/>
      <c r="I2061" s="154"/>
      <c r="J2061" s="154"/>
      <c r="K2061" s="154"/>
      <c r="L2061" s="154"/>
      <c r="M2061" s="154"/>
      <c r="N2061" s="154"/>
      <c r="O2061" s="154"/>
      <c r="P2061" s="154"/>
      <c r="Q2061" s="154"/>
      <c r="R2061" s="154"/>
      <c r="S2061" s="154"/>
      <c r="T2061" s="154"/>
      <c r="U2061" s="154"/>
      <c r="V2061" s="154"/>
      <c r="W2061" s="154"/>
      <c r="X2061" s="154"/>
      <c r="Y2061" s="154"/>
      <c r="Z2061" s="154"/>
      <c r="AA2061" s="154"/>
      <c r="AB2061" s="154"/>
      <c r="AC2061" s="154"/>
      <c r="AD2061" s="154"/>
      <c r="AE2061" s="154"/>
      <c r="AF2061" s="154"/>
      <c r="AG2061" s="154"/>
      <c r="AH2061" s="154"/>
      <c r="AI2061" s="154"/>
      <c r="AJ2061" s="154"/>
      <c r="AK2061" s="154"/>
      <c r="AL2061" s="154"/>
      <c r="AM2061" s="154"/>
      <c r="AN2061" s="154"/>
      <c r="AO2061" s="154"/>
      <c r="AP2061" s="154"/>
      <c r="AQ2061" s="154"/>
      <c r="AR2061" s="154"/>
      <c r="AS2061" s="154"/>
      <c r="AT2061" s="154"/>
      <c r="AU2061" s="154"/>
      <c r="AV2061" s="154"/>
      <c r="AW2061" s="154"/>
      <c r="AX2061" s="154"/>
      <c r="AY2061" s="154"/>
      <c r="AZ2061" s="154"/>
      <c r="BA2061" s="154"/>
      <c r="BB2061" s="154"/>
      <c r="BC2061" s="154"/>
      <c r="BD2061" s="154"/>
      <c r="BE2061" s="154"/>
      <c r="BF2061" s="154"/>
      <c r="BG2061" s="154"/>
      <c r="BH2061" s="154"/>
      <c r="BI2061" s="154"/>
      <c r="BJ2061" s="154"/>
      <c r="BK2061" s="154"/>
      <c r="BL2061" s="154"/>
      <c r="BM2061" s="154"/>
      <c r="BN2061" s="154"/>
      <c r="BO2061" s="154"/>
      <c r="BP2061" s="154"/>
      <c r="BQ2061" s="154"/>
      <c r="BR2061" s="154"/>
      <c r="BS2061" s="154"/>
      <c r="BT2061" s="154"/>
      <c r="BU2061" s="154"/>
      <c r="BV2061" s="154"/>
    </row>
    <row r="2062" spans="1:74" x14ac:dyDescent="0.25">
      <c r="A2062" s="154"/>
      <c r="B2062" s="154"/>
      <c r="C2062" s="154"/>
      <c r="D2062" s="154"/>
      <c r="E2062" s="154"/>
      <c r="F2062" s="154"/>
      <c r="G2062" s="154"/>
      <c r="H2062" s="154"/>
      <c r="I2062" s="154"/>
      <c r="J2062" s="154"/>
      <c r="K2062" s="154"/>
      <c r="L2062" s="154"/>
      <c r="M2062" s="154"/>
      <c r="N2062" s="154"/>
      <c r="O2062" s="154"/>
      <c r="P2062" s="154"/>
      <c r="Q2062" s="154"/>
      <c r="R2062" s="154"/>
      <c r="S2062" s="154"/>
      <c r="T2062" s="154"/>
      <c r="U2062" s="154"/>
      <c r="V2062" s="154"/>
      <c r="W2062" s="154"/>
      <c r="X2062" s="154"/>
      <c r="Y2062" s="154"/>
      <c r="Z2062" s="154"/>
      <c r="AA2062" s="154"/>
      <c r="AB2062" s="154"/>
      <c r="AC2062" s="154"/>
      <c r="AD2062" s="154"/>
      <c r="AE2062" s="154"/>
      <c r="AF2062" s="154"/>
      <c r="AG2062" s="154"/>
      <c r="AH2062" s="154"/>
      <c r="AI2062" s="154"/>
      <c r="AJ2062" s="154"/>
      <c r="AK2062" s="154"/>
      <c r="AL2062" s="154"/>
      <c r="AM2062" s="154"/>
      <c r="AN2062" s="154"/>
      <c r="AO2062" s="154"/>
      <c r="AP2062" s="154"/>
      <c r="AQ2062" s="154"/>
      <c r="AR2062" s="154"/>
      <c r="AS2062" s="154"/>
      <c r="AT2062" s="154"/>
      <c r="AU2062" s="154"/>
      <c r="AV2062" s="154"/>
      <c r="AW2062" s="154"/>
      <c r="AX2062" s="154"/>
      <c r="AY2062" s="154"/>
      <c r="AZ2062" s="154"/>
      <c r="BA2062" s="154"/>
      <c r="BB2062" s="154"/>
      <c r="BC2062" s="154"/>
      <c r="BD2062" s="154"/>
      <c r="BE2062" s="154"/>
      <c r="BF2062" s="154"/>
      <c r="BG2062" s="154"/>
      <c r="BH2062" s="154"/>
      <c r="BI2062" s="154"/>
      <c r="BJ2062" s="154"/>
      <c r="BK2062" s="154"/>
      <c r="BL2062" s="154"/>
      <c r="BM2062" s="154"/>
      <c r="BN2062" s="154"/>
      <c r="BO2062" s="154"/>
      <c r="BP2062" s="154"/>
      <c r="BQ2062" s="154"/>
      <c r="BR2062" s="154"/>
      <c r="BS2062" s="154"/>
      <c r="BT2062" s="154"/>
      <c r="BU2062" s="154"/>
      <c r="BV2062" s="154"/>
    </row>
    <row r="2063" spans="1:74" x14ac:dyDescent="0.25">
      <c r="A2063" s="154"/>
      <c r="B2063" s="154"/>
      <c r="C2063" s="154"/>
      <c r="D2063" s="154"/>
      <c r="E2063" s="154"/>
      <c r="F2063" s="154"/>
      <c r="G2063" s="154"/>
      <c r="H2063" s="154"/>
      <c r="I2063" s="154"/>
      <c r="J2063" s="154"/>
      <c r="K2063" s="154"/>
      <c r="L2063" s="154"/>
      <c r="M2063" s="154"/>
      <c r="N2063" s="154"/>
      <c r="O2063" s="154"/>
      <c r="P2063" s="154"/>
      <c r="Q2063" s="154"/>
      <c r="R2063" s="154"/>
      <c r="S2063" s="154"/>
      <c r="T2063" s="154"/>
      <c r="U2063" s="154"/>
      <c r="V2063" s="154"/>
      <c r="W2063" s="154"/>
      <c r="X2063" s="154"/>
      <c r="Y2063" s="154"/>
      <c r="Z2063" s="154"/>
      <c r="AA2063" s="154"/>
      <c r="AB2063" s="154"/>
      <c r="AC2063" s="154"/>
      <c r="AD2063" s="154"/>
      <c r="AE2063" s="154"/>
      <c r="AF2063" s="154"/>
      <c r="AG2063" s="154"/>
      <c r="AH2063" s="154"/>
      <c r="AI2063" s="154"/>
      <c r="AJ2063" s="154"/>
      <c r="AK2063" s="154"/>
      <c r="AL2063" s="154"/>
      <c r="AM2063" s="154"/>
      <c r="AN2063" s="154"/>
      <c r="AO2063" s="154"/>
      <c r="AP2063" s="154"/>
      <c r="AQ2063" s="154"/>
      <c r="AR2063" s="154"/>
      <c r="AS2063" s="154"/>
      <c r="AT2063" s="154"/>
      <c r="AU2063" s="154"/>
      <c r="AV2063" s="154"/>
      <c r="AW2063" s="154"/>
      <c r="AX2063" s="154"/>
      <c r="AY2063" s="154"/>
      <c r="AZ2063" s="154"/>
      <c r="BA2063" s="154"/>
      <c r="BB2063" s="154"/>
      <c r="BC2063" s="154"/>
      <c r="BD2063" s="154"/>
      <c r="BE2063" s="154"/>
      <c r="BF2063" s="154"/>
      <c r="BG2063" s="154"/>
      <c r="BH2063" s="154"/>
      <c r="BI2063" s="154"/>
      <c r="BJ2063" s="154"/>
      <c r="BK2063" s="154"/>
      <c r="BL2063" s="154"/>
      <c r="BM2063" s="154"/>
      <c r="BN2063" s="154"/>
      <c r="BO2063" s="154"/>
      <c r="BP2063" s="154"/>
      <c r="BQ2063" s="154"/>
      <c r="BR2063" s="154"/>
      <c r="BS2063" s="154"/>
      <c r="BT2063" s="154"/>
      <c r="BU2063" s="154"/>
      <c r="BV2063" s="154"/>
    </row>
    <row r="2064" spans="1:74" x14ac:dyDescent="0.25">
      <c r="A2064" s="154"/>
      <c r="B2064" s="154"/>
      <c r="C2064" s="154"/>
      <c r="D2064" s="154"/>
      <c r="E2064" s="154"/>
      <c r="F2064" s="154"/>
      <c r="G2064" s="154"/>
      <c r="H2064" s="154"/>
      <c r="I2064" s="154"/>
      <c r="J2064" s="154"/>
      <c r="K2064" s="154"/>
      <c r="L2064" s="154"/>
      <c r="M2064" s="154"/>
      <c r="N2064" s="154"/>
      <c r="O2064" s="154"/>
      <c r="P2064" s="154"/>
      <c r="Q2064" s="154"/>
      <c r="R2064" s="154"/>
      <c r="S2064" s="154"/>
      <c r="T2064" s="154"/>
      <c r="U2064" s="154"/>
      <c r="V2064" s="154"/>
      <c r="W2064" s="154"/>
      <c r="X2064" s="154"/>
      <c r="Y2064" s="154"/>
      <c r="Z2064" s="154"/>
      <c r="AA2064" s="154"/>
      <c r="AB2064" s="154"/>
      <c r="AC2064" s="154"/>
      <c r="AD2064" s="154"/>
      <c r="AE2064" s="154"/>
      <c r="AF2064" s="154"/>
      <c r="AG2064" s="154"/>
      <c r="AH2064" s="154"/>
      <c r="AI2064" s="154"/>
      <c r="AJ2064" s="154"/>
      <c r="AK2064" s="154"/>
      <c r="AL2064" s="154"/>
      <c r="AM2064" s="154"/>
      <c r="AN2064" s="154"/>
      <c r="AO2064" s="154"/>
      <c r="AP2064" s="154"/>
      <c r="AQ2064" s="154"/>
      <c r="AR2064" s="154"/>
      <c r="AS2064" s="154"/>
      <c r="AT2064" s="154"/>
      <c r="AU2064" s="154"/>
      <c r="AV2064" s="154"/>
      <c r="AW2064" s="154"/>
      <c r="AX2064" s="154"/>
      <c r="AY2064" s="154"/>
      <c r="AZ2064" s="154"/>
      <c r="BA2064" s="154"/>
      <c r="BB2064" s="154"/>
      <c r="BC2064" s="154"/>
      <c r="BD2064" s="154"/>
      <c r="BE2064" s="154"/>
      <c r="BF2064" s="154"/>
      <c r="BG2064" s="154"/>
      <c r="BH2064" s="154"/>
      <c r="BI2064" s="154"/>
      <c r="BJ2064" s="154"/>
      <c r="BK2064" s="154"/>
      <c r="BL2064" s="154"/>
      <c r="BM2064" s="154"/>
      <c r="BN2064" s="154"/>
      <c r="BO2064" s="154"/>
      <c r="BP2064" s="154"/>
      <c r="BQ2064" s="154"/>
      <c r="BR2064" s="154"/>
      <c r="BS2064" s="154"/>
      <c r="BT2064" s="154"/>
      <c r="BU2064" s="154"/>
      <c r="BV2064" s="154"/>
    </row>
    <row r="2065" spans="1:74" x14ac:dyDescent="0.25">
      <c r="A2065" s="154"/>
      <c r="B2065" s="154"/>
      <c r="C2065" s="154"/>
      <c r="D2065" s="154"/>
      <c r="E2065" s="154"/>
      <c r="F2065" s="154"/>
      <c r="G2065" s="154"/>
      <c r="H2065" s="154"/>
      <c r="I2065" s="154"/>
      <c r="J2065" s="154"/>
      <c r="K2065" s="154"/>
      <c r="L2065" s="154"/>
      <c r="M2065" s="154"/>
      <c r="N2065" s="154"/>
      <c r="O2065" s="154"/>
      <c r="P2065" s="154"/>
      <c r="Q2065" s="154"/>
      <c r="R2065" s="154"/>
      <c r="S2065" s="154"/>
      <c r="T2065" s="154"/>
      <c r="U2065" s="154"/>
      <c r="V2065" s="154"/>
      <c r="W2065" s="154"/>
      <c r="X2065" s="154"/>
      <c r="Y2065" s="154"/>
      <c r="Z2065" s="154"/>
      <c r="AA2065" s="154"/>
      <c r="AB2065" s="154"/>
      <c r="AC2065" s="154"/>
      <c r="AD2065" s="154"/>
      <c r="AE2065" s="154"/>
      <c r="AF2065" s="154"/>
      <c r="AG2065" s="154"/>
      <c r="AH2065" s="154"/>
      <c r="AI2065" s="154"/>
      <c r="AJ2065" s="154"/>
      <c r="AK2065" s="154"/>
      <c r="AL2065" s="154"/>
      <c r="AM2065" s="154"/>
      <c r="AN2065" s="154"/>
      <c r="AO2065" s="154"/>
      <c r="AP2065" s="154"/>
      <c r="AQ2065" s="154"/>
      <c r="AR2065" s="154"/>
      <c r="AS2065" s="154"/>
      <c r="AT2065" s="154"/>
      <c r="AU2065" s="154"/>
      <c r="AV2065" s="154"/>
      <c r="AW2065" s="154"/>
      <c r="AX2065" s="154"/>
      <c r="AY2065" s="154"/>
      <c r="AZ2065" s="154"/>
      <c r="BA2065" s="154"/>
      <c r="BB2065" s="154"/>
      <c r="BC2065" s="154"/>
      <c r="BD2065" s="154"/>
      <c r="BE2065" s="154"/>
      <c r="BF2065" s="154"/>
      <c r="BG2065" s="154"/>
      <c r="BH2065" s="154"/>
      <c r="BI2065" s="154"/>
      <c r="BJ2065" s="154"/>
      <c r="BK2065" s="154"/>
      <c r="BL2065" s="154"/>
      <c r="BM2065" s="154"/>
      <c r="BN2065" s="154"/>
      <c r="BO2065" s="154"/>
      <c r="BP2065" s="154"/>
      <c r="BQ2065" s="154"/>
      <c r="BR2065" s="154"/>
      <c r="BS2065" s="154"/>
      <c r="BT2065" s="154"/>
      <c r="BU2065" s="154"/>
      <c r="BV2065" s="154"/>
    </row>
    <row r="2066" spans="1:74" x14ac:dyDescent="0.25">
      <c r="A2066" s="154"/>
      <c r="B2066" s="154"/>
      <c r="C2066" s="154"/>
      <c r="D2066" s="154"/>
      <c r="E2066" s="154"/>
      <c r="F2066" s="154"/>
      <c r="G2066" s="154"/>
      <c r="H2066" s="154"/>
      <c r="I2066" s="154"/>
      <c r="J2066" s="154"/>
      <c r="K2066" s="154"/>
      <c r="L2066" s="154"/>
      <c r="M2066" s="154"/>
      <c r="N2066" s="154"/>
      <c r="O2066" s="154"/>
      <c r="P2066" s="154"/>
      <c r="Q2066" s="154"/>
      <c r="R2066" s="154"/>
      <c r="S2066" s="154"/>
      <c r="T2066" s="154"/>
      <c r="U2066" s="154"/>
      <c r="V2066" s="154"/>
      <c r="W2066" s="154"/>
      <c r="X2066" s="154"/>
      <c r="Y2066" s="154"/>
      <c r="Z2066" s="154"/>
      <c r="AA2066" s="154"/>
      <c r="AB2066" s="154"/>
      <c r="AC2066" s="154"/>
      <c r="AD2066" s="154"/>
      <c r="AE2066" s="154"/>
      <c r="AF2066" s="154"/>
      <c r="AG2066" s="154"/>
      <c r="AH2066" s="154"/>
      <c r="AI2066" s="154"/>
      <c r="AJ2066" s="154"/>
      <c r="AK2066" s="154"/>
      <c r="AL2066" s="154"/>
      <c r="AM2066" s="154"/>
      <c r="AN2066" s="154"/>
      <c r="AO2066" s="154"/>
      <c r="AP2066" s="154"/>
      <c r="AQ2066" s="154"/>
      <c r="AR2066" s="154"/>
      <c r="AS2066" s="154"/>
      <c r="AT2066" s="154"/>
      <c r="AU2066" s="154"/>
      <c r="AV2066" s="154"/>
      <c r="AW2066" s="154"/>
      <c r="AX2066" s="154"/>
      <c r="AY2066" s="154"/>
      <c r="AZ2066" s="154"/>
      <c r="BA2066" s="154"/>
      <c r="BB2066" s="154"/>
      <c r="BC2066" s="154"/>
      <c r="BD2066" s="154"/>
      <c r="BE2066" s="154"/>
      <c r="BF2066" s="154"/>
      <c r="BG2066" s="154"/>
      <c r="BH2066" s="154"/>
      <c r="BI2066" s="154"/>
      <c r="BJ2066" s="154"/>
      <c r="BK2066" s="154"/>
      <c r="BL2066" s="154"/>
      <c r="BM2066" s="154"/>
      <c r="BN2066" s="154"/>
      <c r="BO2066" s="154"/>
      <c r="BP2066" s="154"/>
      <c r="BQ2066" s="154"/>
      <c r="BR2066" s="154"/>
      <c r="BS2066" s="154"/>
      <c r="BT2066" s="154"/>
      <c r="BU2066" s="154"/>
      <c r="BV2066" s="154"/>
    </row>
    <row r="2067" spans="1:74" x14ac:dyDescent="0.25">
      <c r="A2067" s="154"/>
      <c r="B2067" s="154"/>
      <c r="C2067" s="154"/>
      <c r="D2067" s="154"/>
      <c r="E2067" s="154"/>
      <c r="F2067" s="154"/>
      <c r="G2067" s="154"/>
      <c r="H2067" s="154"/>
      <c r="I2067" s="154"/>
      <c r="J2067" s="154"/>
      <c r="K2067" s="154"/>
      <c r="L2067" s="154"/>
      <c r="M2067" s="154"/>
      <c r="N2067" s="154"/>
      <c r="O2067" s="154"/>
      <c r="P2067" s="154"/>
      <c r="Q2067" s="154"/>
      <c r="R2067" s="154"/>
      <c r="S2067" s="154"/>
      <c r="T2067" s="154"/>
      <c r="U2067" s="154"/>
      <c r="V2067" s="154"/>
      <c r="W2067" s="154"/>
      <c r="X2067" s="154"/>
      <c r="Y2067" s="154"/>
      <c r="Z2067" s="154"/>
      <c r="AA2067" s="154"/>
      <c r="AB2067" s="154"/>
      <c r="AC2067" s="154"/>
      <c r="AD2067" s="154"/>
      <c r="AE2067" s="154"/>
      <c r="AF2067" s="154"/>
      <c r="AG2067" s="154"/>
      <c r="AH2067" s="154"/>
      <c r="AI2067" s="154"/>
      <c r="AJ2067" s="154"/>
      <c r="AK2067" s="154"/>
      <c r="AL2067" s="154"/>
      <c r="AM2067" s="154"/>
      <c r="AN2067" s="154"/>
      <c r="AO2067" s="154"/>
      <c r="AP2067" s="154"/>
      <c r="AQ2067" s="154"/>
      <c r="AR2067" s="154"/>
      <c r="AS2067" s="154"/>
      <c r="AT2067" s="154"/>
      <c r="AU2067" s="154"/>
      <c r="AV2067" s="154"/>
      <c r="AW2067" s="154"/>
      <c r="AX2067" s="154"/>
      <c r="AY2067" s="154"/>
      <c r="AZ2067" s="154"/>
      <c r="BA2067" s="154"/>
      <c r="BB2067" s="154"/>
      <c r="BC2067" s="154"/>
      <c r="BD2067" s="154"/>
      <c r="BE2067" s="154"/>
      <c r="BF2067" s="154"/>
      <c r="BG2067" s="154"/>
      <c r="BH2067" s="154"/>
      <c r="BI2067" s="154"/>
      <c r="BJ2067" s="154"/>
      <c r="BK2067" s="154"/>
      <c r="BL2067" s="154"/>
      <c r="BM2067" s="154"/>
      <c r="BN2067" s="154"/>
      <c r="BO2067" s="154"/>
      <c r="BP2067" s="154"/>
      <c r="BQ2067" s="154"/>
      <c r="BR2067" s="154"/>
      <c r="BS2067" s="154"/>
      <c r="BT2067" s="154"/>
      <c r="BU2067" s="154"/>
      <c r="BV2067" s="154"/>
    </row>
    <row r="2068" spans="1:74" x14ac:dyDescent="0.25">
      <c r="A2068" s="154"/>
      <c r="B2068" s="154"/>
      <c r="C2068" s="154"/>
      <c r="D2068" s="154"/>
      <c r="E2068" s="154"/>
      <c r="F2068" s="154"/>
      <c r="G2068" s="154"/>
      <c r="H2068" s="154"/>
      <c r="I2068" s="154"/>
      <c r="J2068" s="154"/>
      <c r="K2068" s="154"/>
      <c r="L2068" s="154"/>
      <c r="M2068" s="154"/>
      <c r="N2068" s="154"/>
      <c r="O2068" s="154"/>
      <c r="P2068" s="154"/>
      <c r="Q2068" s="154"/>
      <c r="R2068" s="154"/>
      <c r="S2068" s="154"/>
      <c r="T2068" s="154"/>
      <c r="U2068" s="154"/>
      <c r="V2068" s="154"/>
      <c r="W2068" s="154"/>
      <c r="X2068" s="154"/>
      <c r="Y2068" s="154"/>
      <c r="Z2068" s="154"/>
      <c r="AA2068" s="154"/>
      <c r="AB2068" s="154"/>
      <c r="AC2068" s="154"/>
      <c r="AD2068" s="154"/>
      <c r="AE2068" s="154"/>
      <c r="AF2068" s="154"/>
      <c r="AG2068" s="154"/>
      <c r="AH2068" s="154"/>
      <c r="AI2068" s="154"/>
      <c r="AJ2068" s="154"/>
      <c r="AK2068" s="154"/>
      <c r="AL2068" s="154"/>
      <c r="AM2068" s="154"/>
      <c r="AN2068" s="154"/>
      <c r="AO2068" s="154"/>
      <c r="AP2068" s="154"/>
      <c r="AQ2068" s="154"/>
      <c r="AR2068" s="154"/>
      <c r="AS2068" s="154"/>
      <c r="AT2068" s="154"/>
      <c r="AU2068" s="154"/>
      <c r="AV2068" s="154"/>
      <c r="AW2068" s="154"/>
      <c r="AX2068" s="154"/>
      <c r="AY2068" s="154"/>
      <c r="AZ2068" s="154"/>
      <c r="BA2068" s="154"/>
      <c r="BB2068" s="154"/>
      <c r="BC2068" s="154"/>
      <c r="BD2068" s="154"/>
      <c r="BE2068" s="154"/>
      <c r="BF2068" s="154"/>
      <c r="BG2068" s="154"/>
      <c r="BH2068" s="154"/>
      <c r="BI2068" s="154"/>
      <c r="BJ2068" s="154"/>
      <c r="BK2068" s="154"/>
      <c r="BL2068" s="154"/>
      <c r="BM2068" s="154"/>
      <c r="BN2068" s="154"/>
      <c r="BO2068" s="154"/>
      <c r="BP2068" s="154"/>
      <c r="BQ2068" s="154"/>
      <c r="BR2068" s="154"/>
      <c r="BS2068" s="154"/>
      <c r="BT2068" s="154"/>
      <c r="BU2068" s="154"/>
      <c r="BV2068" s="154"/>
    </row>
    <row r="2069" spans="1:74" x14ac:dyDescent="0.25">
      <c r="A2069" s="154"/>
      <c r="B2069" s="154"/>
      <c r="C2069" s="154"/>
      <c r="D2069" s="154"/>
      <c r="E2069" s="154"/>
      <c r="F2069" s="154"/>
      <c r="G2069" s="154"/>
      <c r="H2069" s="154"/>
      <c r="I2069" s="154"/>
      <c r="J2069" s="154"/>
      <c r="K2069" s="154"/>
      <c r="L2069" s="154"/>
      <c r="M2069" s="154"/>
      <c r="N2069" s="154"/>
      <c r="O2069" s="154"/>
      <c r="P2069" s="154"/>
      <c r="Q2069" s="154"/>
      <c r="R2069" s="154"/>
      <c r="S2069" s="154"/>
      <c r="T2069" s="154"/>
      <c r="U2069" s="154"/>
      <c r="V2069" s="154"/>
      <c r="W2069" s="154"/>
      <c r="X2069" s="154"/>
      <c r="Y2069" s="154"/>
      <c r="Z2069" s="154"/>
      <c r="AA2069" s="154"/>
      <c r="AB2069" s="154"/>
      <c r="AC2069" s="154"/>
      <c r="AD2069" s="154"/>
      <c r="AE2069" s="154"/>
      <c r="AF2069" s="154"/>
      <c r="AG2069" s="154"/>
      <c r="AH2069" s="154"/>
      <c r="AI2069" s="154"/>
      <c r="AJ2069" s="154"/>
      <c r="AK2069" s="154"/>
      <c r="AL2069" s="154"/>
      <c r="AM2069" s="154"/>
      <c r="AN2069" s="154"/>
      <c r="AO2069" s="154"/>
      <c r="AP2069" s="154"/>
      <c r="AQ2069" s="154"/>
      <c r="AR2069" s="154"/>
      <c r="AS2069" s="154"/>
      <c r="AT2069" s="154"/>
      <c r="AU2069" s="154"/>
      <c r="AV2069" s="154"/>
      <c r="AW2069" s="154"/>
      <c r="AX2069" s="154"/>
      <c r="AY2069" s="154"/>
      <c r="AZ2069" s="154"/>
      <c r="BA2069" s="154"/>
      <c r="BB2069" s="154"/>
      <c r="BC2069" s="154"/>
      <c r="BD2069" s="154"/>
      <c r="BE2069" s="154"/>
      <c r="BF2069" s="154"/>
      <c r="BG2069" s="154"/>
      <c r="BH2069" s="154"/>
      <c r="BI2069" s="154"/>
      <c r="BJ2069" s="154"/>
      <c r="BK2069" s="154"/>
      <c r="BL2069" s="154"/>
      <c r="BM2069" s="154"/>
      <c r="BN2069" s="154"/>
      <c r="BO2069" s="154"/>
      <c r="BP2069" s="154"/>
      <c r="BQ2069" s="154"/>
      <c r="BR2069" s="154"/>
      <c r="BS2069" s="154"/>
      <c r="BT2069" s="154"/>
      <c r="BU2069" s="154"/>
      <c r="BV2069" s="154"/>
    </row>
    <row r="2070" spans="1:74" x14ac:dyDescent="0.25">
      <c r="A2070" s="154"/>
      <c r="B2070" s="154"/>
      <c r="C2070" s="154"/>
      <c r="D2070" s="154"/>
      <c r="E2070" s="154"/>
      <c r="F2070" s="154"/>
      <c r="G2070" s="154"/>
      <c r="H2070" s="154"/>
      <c r="I2070" s="154"/>
      <c r="J2070" s="154"/>
      <c r="K2070" s="154"/>
      <c r="L2070" s="154"/>
      <c r="M2070" s="154"/>
      <c r="N2070" s="154"/>
      <c r="O2070" s="154"/>
      <c r="P2070" s="154"/>
      <c r="Q2070" s="154"/>
      <c r="R2070" s="154"/>
      <c r="S2070" s="154"/>
      <c r="T2070" s="154"/>
      <c r="U2070" s="154"/>
      <c r="V2070" s="154"/>
      <c r="W2070" s="154"/>
      <c r="X2070" s="154"/>
      <c r="Y2070" s="154"/>
      <c r="Z2070" s="154"/>
      <c r="AA2070" s="154"/>
      <c r="AB2070" s="154"/>
      <c r="AC2070" s="154"/>
      <c r="AD2070" s="154"/>
      <c r="AE2070" s="154"/>
      <c r="AF2070" s="154"/>
      <c r="AG2070" s="154"/>
      <c r="AH2070" s="154"/>
      <c r="AI2070" s="154"/>
      <c r="AJ2070" s="154"/>
      <c r="AK2070" s="154"/>
      <c r="AL2070" s="154"/>
      <c r="AM2070" s="154"/>
      <c r="AN2070" s="154"/>
      <c r="AO2070" s="154"/>
      <c r="AP2070" s="154"/>
      <c r="AQ2070" s="154"/>
      <c r="AR2070" s="154"/>
      <c r="AS2070" s="154"/>
      <c r="AT2070" s="154"/>
      <c r="AU2070" s="154"/>
      <c r="AV2070" s="154"/>
      <c r="AW2070" s="154"/>
      <c r="AX2070" s="154"/>
      <c r="AY2070" s="154"/>
      <c r="AZ2070" s="154"/>
      <c r="BA2070" s="154"/>
      <c r="BB2070" s="154"/>
      <c r="BC2070" s="154"/>
      <c r="BD2070" s="154"/>
      <c r="BE2070" s="154"/>
      <c r="BF2070" s="154"/>
      <c r="BG2070" s="154"/>
      <c r="BH2070" s="154"/>
      <c r="BI2070" s="154"/>
      <c r="BJ2070" s="154"/>
      <c r="BK2070" s="154"/>
      <c r="BL2070" s="154"/>
      <c r="BM2070" s="154"/>
      <c r="BN2070" s="154"/>
      <c r="BO2070" s="154"/>
      <c r="BP2070" s="154"/>
      <c r="BQ2070" s="154"/>
      <c r="BR2070" s="154"/>
      <c r="BS2070" s="154"/>
      <c r="BT2070" s="154"/>
      <c r="BU2070" s="154"/>
      <c r="BV2070" s="154"/>
    </row>
    <row r="2071" spans="1:74" x14ac:dyDescent="0.25">
      <c r="A2071" s="154"/>
      <c r="B2071" s="154"/>
      <c r="C2071" s="154"/>
      <c r="D2071" s="154"/>
      <c r="E2071" s="154"/>
      <c r="F2071" s="154"/>
      <c r="G2071" s="154"/>
      <c r="H2071" s="154"/>
      <c r="I2071" s="154"/>
      <c r="J2071" s="154"/>
      <c r="K2071" s="154"/>
      <c r="L2071" s="154"/>
      <c r="M2071" s="154"/>
      <c r="N2071" s="154"/>
      <c r="O2071" s="154"/>
      <c r="P2071" s="154"/>
      <c r="Q2071" s="154"/>
      <c r="R2071" s="154"/>
      <c r="S2071" s="154"/>
      <c r="T2071" s="154"/>
      <c r="U2071" s="154"/>
      <c r="V2071" s="154"/>
      <c r="W2071" s="154"/>
      <c r="X2071" s="154"/>
      <c r="Y2071" s="154"/>
      <c r="Z2071" s="154"/>
      <c r="AA2071" s="154"/>
      <c r="AB2071" s="154"/>
      <c r="AC2071" s="154"/>
      <c r="AD2071" s="154"/>
      <c r="AE2071" s="154"/>
      <c r="AF2071" s="154"/>
      <c r="AG2071" s="154"/>
      <c r="AH2071" s="154"/>
      <c r="AI2071" s="154"/>
      <c r="AJ2071" s="154"/>
      <c r="AK2071" s="154"/>
      <c r="AL2071" s="154"/>
      <c r="AM2071" s="154"/>
      <c r="AN2071" s="154"/>
      <c r="AO2071" s="154"/>
      <c r="AP2071" s="154"/>
      <c r="AQ2071" s="154"/>
      <c r="AR2071" s="154"/>
      <c r="AS2071" s="154"/>
      <c r="AT2071" s="154"/>
      <c r="AU2071" s="154"/>
      <c r="AV2071" s="154"/>
      <c r="AW2071" s="154"/>
      <c r="AX2071" s="154"/>
      <c r="AY2071" s="154"/>
      <c r="AZ2071" s="154"/>
      <c r="BA2071" s="154"/>
      <c r="BB2071" s="154"/>
      <c r="BC2071" s="154"/>
      <c r="BD2071" s="154"/>
      <c r="BE2071" s="154"/>
      <c r="BF2071" s="154"/>
      <c r="BG2071" s="154"/>
      <c r="BH2071" s="154"/>
      <c r="BI2071" s="154"/>
      <c r="BJ2071" s="154"/>
      <c r="BK2071" s="154"/>
      <c r="BL2071" s="154"/>
      <c r="BM2071" s="154"/>
      <c r="BN2071" s="154"/>
      <c r="BO2071" s="154"/>
      <c r="BP2071" s="154"/>
      <c r="BQ2071" s="154"/>
      <c r="BR2071" s="154"/>
      <c r="BS2071" s="154"/>
      <c r="BT2071" s="154"/>
      <c r="BU2071" s="154"/>
      <c r="BV2071" s="154"/>
    </row>
    <row r="2072" spans="1:74" x14ac:dyDescent="0.25">
      <c r="A2072" s="154"/>
      <c r="B2072" s="154"/>
      <c r="C2072" s="154"/>
      <c r="D2072" s="154"/>
      <c r="E2072" s="154"/>
      <c r="F2072" s="154"/>
      <c r="G2072" s="154"/>
      <c r="H2072" s="154"/>
      <c r="I2072" s="154"/>
      <c r="J2072" s="154"/>
      <c r="K2072" s="154"/>
      <c r="L2072" s="154"/>
      <c r="M2072" s="154"/>
      <c r="N2072" s="154"/>
      <c r="O2072" s="154"/>
      <c r="P2072" s="154"/>
      <c r="Q2072" s="154"/>
      <c r="R2072" s="154"/>
      <c r="S2072" s="154"/>
      <c r="T2072" s="154"/>
      <c r="U2072" s="154"/>
      <c r="V2072" s="154"/>
      <c r="W2072" s="154"/>
      <c r="X2072" s="154"/>
      <c r="Y2072" s="154"/>
      <c r="Z2072" s="154"/>
      <c r="AA2072" s="154"/>
      <c r="AB2072" s="154"/>
      <c r="AC2072" s="154"/>
      <c r="AD2072" s="154"/>
      <c r="AE2072" s="154"/>
      <c r="AF2072" s="154"/>
      <c r="AG2072" s="154"/>
      <c r="AH2072" s="154"/>
      <c r="AI2072" s="154"/>
      <c r="AJ2072" s="154"/>
      <c r="AK2072" s="154"/>
      <c r="AL2072" s="154"/>
      <c r="AM2072" s="154"/>
      <c r="AN2072" s="154"/>
      <c r="AO2072" s="154"/>
      <c r="AP2072" s="154"/>
      <c r="AQ2072" s="154"/>
      <c r="AR2072" s="154"/>
      <c r="AS2072" s="154"/>
      <c r="AT2072" s="154"/>
      <c r="AU2072" s="154"/>
      <c r="AV2072" s="154"/>
      <c r="AW2072" s="154"/>
      <c r="AX2072" s="154"/>
      <c r="AY2072" s="154"/>
      <c r="AZ2072" s="154"/>
      <c r="BA2072" s="154"/>
      <c r="BB2072" s="154"/>
      <c r="BC2072" s="154"/>
      <c r="BD2072" s="154"/>
      <c r="BE2072" s="154"/>
      <c r="BF2072" s="154"/>
      <c r="BG2072" s="154"/>
      <c r="BH2072" s="154"/>
      <c r="BI2072" s="154"/>
      <c r="BJ2072" s="154"/>
      <c r="BK2072" s="154"/>
      <c r="BL2072" s="154"/>
      <c r="BM2072" s="154"/>
      <c r="BN2072" s="154"/>
      <c r="BO2072" s="154"/>
      <c r="BP2072" s="154"/>
      <c r="BQ2072" s="154"/>
      <c r="BR2072" s="154"/>
      <c r="BS2072" s="154"/>
      <c r="BT2072" s="154"/>
      <c r="BU2072" s="154"/>
      <c r="BV2072" s="154"/>
    </row>
    <row r="2073" spans="1:74" x14ac:dyDescent="0.25">
      <c r="A2073" s="154"/>
      <c r="B2073" s="154"/>
      <c r="C2073" s="154"/>
      <c r="D2073" s="154"/>
      <c r="E2073" s="154"/>
      <c r="F2073" s="154"/>
      <c r="G2073" s="154"/>
      <c r="H2073" s="154"/>
      <c r="I2073" s="154"/>
      <c r="J2073" s="154"/>
      <c r="K2073" s="154"/>
      <c r="L2073" s="154"/>
      <c r="M2073" s="154"/>
      <c r="N2073" s="154"/>
      <c r="O2073" s="154"/>
      <c r="P2073" s="154"/>
      <c r="Q2073" s="154"/>
      <c r="R2073" s="154"/>
      <c r="S2073" s="154"/>
      <c r="T2073" s="154"/>
      <c r="U2073" s="154"/>
      <c r="V2073" s="154"/>
      <c r="W2073" s="154"/>
      <c r="X2073" s="154"/>
      <c r="Y2073" s="154"/>
      <c r="Z2073" s="154"/>
      <c r="AA2073" s="154"/>
      <c r="AB2073" s="154"/>
      <c r="AC2073" s="154"/>
      <c r="AD2073" s="154"/>
      <c r="AE2073" s="154"/>
      <c r="AF2073" s="154"/>
      <c r="AG2073" s="154"/>
      <c r="AH2073" s="154"/>
      <c r="AI2073" s="154"/>
      <c r="AJ2073" s="154"/>
      <c r="AK2073" s="154"/>
      <c r="AL2073" s="154"/>
      <c r="AM2073" s="154"/>
      <c r="AN2073" s="154"/>
      <c r="AO2073" s="154"/>
      <c r="AP2073" s="154"/>
      <c r="AQ2073" s="154"/>
      <c r="AR2073" s="154"/>
      <c r="AS2073" s="154"/>
      <c r="AT2073" s="154"/>
      <c r="AU2073" s="154"/>
      <c r="AV2073" s="154"/>
      <c r="AW2073" s="154"/>
      <c r="AX2073" s="154"/>
      <c r="AY2073" s="154"/>
      <c r="AZ2073" s="154"/>
      <c r="BA2073" s="154"/>
      <c r="BB2073" s="154"/>
      <c r="BC2073" s="154"/>
      <c r="BD2073" s="154"/>
      <c r="BE2073" s="154"/>
      <c r="BF2073" s="154"/>
      <c r="BG2073" s="154"/>
      <c r="BH2073" s="154"/>
      <c r="BI2073" s="154"/>
      <c r="BJ2073" s="154"/>
      <c r="BK2073" s="154"/>
      <c r="BL2073" s="154"/>
      <c r="BM2073" s="154"/>
      <c r="BN2073" s="154"/>
      <c r="BO2073" s="154"/>
      <c r="BP2073" s="154"/>
      <c r="BQ2073" s="154"/>
      <c r="BR2073" s="154"/>
      <c r="BS2073" s="154"/>
      <c r="BT2073" s="154"/>
      <c r="BU2073" s="154"/>
      <c r="BV2073" s="154"/>
    </row>
    <row r="2074" spans="1:74" x14ac:dyDescent="0.25">
      <c r="A2074" s="154"/>
      <c r="B2074" s="154"/>
      <c r="C2074" s="154"/>
      <c r="D2074" s="154"/>
      <c r="E2074" s="154"/>
      <c r="F2074" s="154"/>
      <c r="G2074" s="154"/>
      <c r="H2074" s="154"/>
      <c r="I2074" s="154"/>
      <c r="J2074" s="154"/>
      <c r="K2074" s="154"/>
      <c r="L2074" s="154"/>
      <c r="M2074" s="154"/>
      <c r="N2074" s="154"/>
      <c r="O2074" s="154"/>
      <c r="P2074" s="154"/>
      <c r="Q2074" s="154"/>
      <c r="R2074" s="154"/>
      <c r="S2074" s="154"/>
      <c r="T2074" s="154"/>
      <c r="U2074" s="154"/>
      <c r="V2074" s="154"/>
      <c r="W2074" s="154"/>
      <c r="X2074" s="154"/>
      <c r="Y2074" s="154"/>
      <c r="Z2074" s="154"/>
      <c r="AA2074" s="154"/>
      <c r="AB2074" s="154"/>
      <c r="AC2074" s="154"/>
      <c r="AD2074" s="154"/>
      <c r="AE2074" s="154"/>
      <c r="AF2074" s="154"/>
      <c r="AG2074" s="154"/>
      <c r="AH2074" s="154"/>
      <c r="AI2074" s="154"/>
      <c r="AJ2074" s="154"/>
      <c r="AK2074" s="154"/>
      <c r="AL2074" s="154"/>
      <c r="AM2074" s="154"/>
      <c r="AN2074" s="154"/>
      <c r="AO2074" s="154"/>
      <c r="AP2074" s="154"/>
      <c r="AQ2074" s="154"/>
      <c r="AR2074" s="154"/>
      <c r="AS2074" s="154"/>
      <c r="AT2074" s="154"/>
      <c r="AU2074" s="154"/>
      <c r="AV2074" s="154"/>
      <c r="AW2074" s="154"/>
      <c r="AX2074" s="154"/>
      <c r="AY2074" s="154"/>
      <c r="AZ2074" s="154"/>
      <c r="BA2074" s="154"/>
      <c r="BB2074" s="154"/>
      <c r="BC2074" s="154"/>
      <c r="BD2074" s="154"/>
      <c r="BE2074" s="154"/>
      <c r="BF2074" s="154"/>
      <c r="BG2074" s="154"/>
      <c r="BH2074" s="154"/>
      <c r="BI2074" s="154"/>
      <c r="BJ2074" s="154"/>
      <c r="BK2074" s="154"/>
      <c r="BL2074" s="154"/>
      <c r="BM2074" s="154"/>
      <c r="BN2074" s="154"/>
      <c r="BO2074" s="154"/>
      <c r="BP2074" s="154"/>
      <c r="BQ2074" s="154"/>
      <c r="BR2074" s="154"/>
      <c r="BS2074" s="154"/>
      <c r="BT2074" s="154"/>
      <c r="BU2074" s="154"/>
      <c r="BV2074" s="154"/>
    </row>
    <row r="2075" spans="1:74" x14ac:dyDescent="0.25">
      <c r="A2075" s="154"/>
      <c r="B2075" s="154"/>
      <c r="C2075" s="154"/>
      <c r="D2075" s="154"/>
      <c r="E2075" s="154"/>
      <c r="F2075" s="154"/>
      <c r="G2075" s="154"/>
      <c r="H2075" s="154"/>
      <c r="I2075" s="154"/>
      <c r="J2075" s="154"/>
      <c r="K2075" s="154"/>
      <c r="L2075" s="154"/>
      <c r="M2075" s="154"/>
      <c r="N2075" s="154"/>
      <c r="O2075" s="154"/>
      <c r="P2075" s="154"/>
      <c r="Q2075" s="154"/>
      <c r="R2075" s="154"/>
      <c r="S2075" s="154"/>
      <c r="T2075" s="154"/>
      <c r="U2075" s="154"/>
      <c r="V2075" s="154"/>
      <c r="W2075" s="154"/>
      <c r="X2075" s="154"/>
      <c r="Y2075" s="154"/>
      <c r="Z2075" s="154"/>
      <c r="AA2075" s="154"/>
      <c r="AB2075" s="154"/>
      <c r="AC2075" s="154"/>
      <c r="AD2075" s="154"/>
      <c r="AE2075" s="154"/>
      <c r="AF2075" s="154"/>
      <c r="AG2075" s="154"/>
      <c r="AH2075" s="154"/>
      <c r="AI2075" s="154"/>
      <c r="AJ2075" s="154"/>
      <c r="AK2075" s="154"/>
      <c r="AL2075" s="154"/>
      <c r="AM2075" s="154"/>
      <c r="AN2075" s="154"/>
      <c r="AO2075" s="154"/>
      <c r="AP2075" s="154"/>
      <c r="AQ2075" s="154"/>
      <c r="AR2075" s="154"/>
      <c r="AS2075" s="154"/>
      <c r="AT2075" s="154"/>
      <c r="AU2075" s="154"/>
      <c r="AV2075" s="154"/>
      <c r="AW2075" s="154"/>
      <c r="AX2075" s="154"/>
      <c r="AY2075" s="154"/>
      <c r="AZ2075" s="154"/>
      <c r="BA2075" s="154"/>
      <c r="BB2075" s="154"/>
      <c r="BC2075" s="154"/>
      <c r="BD2075" s="154"/>
      <c r="BE2075" s="154"/>
      <c r="BF2075" s="154"/>
      <c r="BG2075" s="154"/>
      <c r="BH2075" s="154"/>
      <c r="BI2075" s="154"/>
      <c r="BJ2075" s="154"/>
      <c r="BK2075" s="154"/>
      <c r="BL2075" s="154"/>
      <c r="BM2075" s="154"/>
      <c r="BN2075" s="154"/>
      <c r="BO2075" s="154"/>
      <c r="BP2075" s="154"/>
      <c r="BQ2075" s="154"/>
      <c r="BR2075" s="154"/>
      <c r="BS2075" s="154"/>
      <c r="BT2075" s="154"/>
      <c r="BU2075" s="154"/>
      <c r="BV2075" s="154"/>
    </row>
    <row r="2076" spans="1:74" x14ac:dyDescent="0.25">
      <c r="A2076" s="154"/>
      <c r="B2076" s="154"/>
      <c r="C2076" s="154"/>
      <c r="D2076" s="154"/>
      <c r="E2076" s="154"/>
      <c r="F2076" s="154"/>
      <c r="G2076" s="154"/>
      <c r="H2076" s="154"/>
      <c r="I2076" s="154"/>
      <c r="J2076" s="154"/>
      <c r="K2076" s="154"/>
      <c r="L2076" s="154"/>
      <c r="M2076" s="154"/>
      <c r="N2076" s="154"/>
      <c r="O2076" s="154"/>
      <c r="P2076" s="154"/>
      <c r="Q2076" s="154"/>
      <c r="R2076" s="154"/>
      <c r="S2076" s="154"/>
      <c r="T2076" s="154"/>
      <c r="U2076" s="154"/>
      <c r="V2076" s="154"/>
      <c r="W2076" s="154"/>
      <c r="X2076" s="154"/>
      <c r="Y2076" s="154"/>
      <c r="Z2076" s="154"/>
      <c r="AA2076" s="154"/>
      <c r="AB2076" s="154"/>
      <c r="AC2076" s="154"/>
      <c r="AD2076" s="154"/>
      <c r="AE2076" s="154"/>
      <c r="AF2076" s="154"/>
      <c r="AG2076" s="154"/>
      <c r="AH2076" s="154"/>
      <c r="AI2076" s="154"/>
      <c r="AJ2076" s="154"/>
      <c r="AK2076" s="154"/>
      <c r="AL2076" s="154"/>
      <c r="AM2076" s="154"/>
      <c r="AN2076" s="154"/>
      <c r="AO2076" s="154"/>
      <c r="AP2076" s="154"/>
      <c r="AQ2076" s="154"/>
      <c r="AR2076" s="154"/>
      <c r="AS2076" s="154"/>
      <c r="AT2076" s="154"/>
      <c r="AU2076" s="154"/>
      <c r="AV2076" s="154"/>
      <c r="AW2076" s="154"/>
      <c r="AX2076" s="154"/>
      <c r="AY2076" s="154"/>
      <c r="AZ2076" s="154"/>
      <c r="BA2076" s="154"/>
      <c r="BB2076" s="154"/>
      <c r="BC2076" s="154"/>
      <c r="BD2076" s="154"/>
      <c r="BE2076" s="154"/>
      <c r="BF2076" s="154"/>
      <c r="BG2076" s="154"/>
      <c r="BH2076" s="154"/>
      <c r="BI2076" s="154"/>
      <c r="BJ2076" s="154"/>
      <c r="BK2076" s="154"/>
      <c r="BL2076" s="154"/>
      <c r="BM2076" s="154"/>
      <c r="BN2076" s="154"/>
      <c r="BO2076" s="154"/>
      <c r="BP2076" s="154"/>
      <c r="BQ2076" s="154"/>
      <c r="BR2076" s="154"/>
      <c r="BS2076" s="154"/>
      <c r="BT2076" s="154"/>
      <c r="BU2076" s="154"/>
      <c r="BV2076" s="154"/>
    </row>
    <row r="2077" spans="1:74" x14ac:dyDescent="0.25">
      <c r="A2077" s="154"/>
      <c r="B2077" s="154"/>
      <c r="C2077" s="154"/>
      <c r="D2077" s="154"/>
      <c r="E2077" s="154"/>
      <c r="F2077" s="154"/>
      <c r="G2077" s="154"/>
      <c r="H2077" s="154"/>
      <c r="I2077" s="154"/>
      <c r="J2077" s="154"/>
      <c r="K2077" s="154"/>
      <c r="L2077" s="154"/>
      <c r="M2077" s="154"/>
      <c r="N2077" s="154"/>
      <c r="O2077" s="154"/>
      <c r="P2077" s="154"/>
      <c r="Q2077" s="154"/>
      <c r="R2077" s="154"/>
      <c r="S2077" s="154"/>
      <c r="T2077" s="154"/>
      <c r="U2077" s="154"/>
      <c r="V2077" s="154"/>
      <c r="W2077" s="154"/>
      <c r="X2077" s="154"/>
      <c r="Y2077" s="154"/>
      <c r="Z2077" s="154"/>
      <c r="AA2077" s="154"/>
      <c r="AB2077" s="154"/>
      <c r="AC2077" s="154"/>
      <c r="AD2077" s="154"/>
      <c r="AE2077" s="154"/>
      <c r="AF2077" s="154"/>
      <c r="AG2077" s="154"/>
      <c r="AH2077" s="154"/>
      <c r="AI2077" s="154"/>
      <c r="AJ2077" s="154"/>
      <c r="AK2077" s="154"/>
      <c r="AL2077" s="154"/>
      <c r="AM2077" s="154"/>
      <c r="AN2077" s="154"/>
      <c r="AO2077" s="154"/>
      <c r="AP2077" s="154"/>
      <c r="AQ2077" s="154"/>
      <c r="AR2077" s="154"/>
      <c r="AS2077" s="154"/>
      <c r="AT2077" s="154"/>
      <c r="AU2077" s="154"/>
      <c r="AV2077" s="154"/>
      <c r="AW2077" s="154"/>
      <c r="AX2077" s="154"/>
      <c r="AY2077" s="154"/>
      <c r="AZ2077" s="154"/>
      <c r="BA2077" s="154"/>
      <c r="BB2077" s="154"/>
      <c r="BC2077" s="154"/>
      <c r="BD2077" s="154"/>
      <c r="BE2077" s="154"/>
      <c r="BF2077" s="154"/>
      <c r="BG2077" s="154"/>
      <c r="BH2077" s="154"/>
      <c r="BI2077" s="154"/>
      <c r="BJ2077" s="154"/>
      <c r="BK2077" s="154"/>
      <c r="BL2077" s="154"/>
      <c r="BM2077" s="154"/>
      <c r="BN2077" s="154"/>
      <c r="BO2077" s="154"/>
      <c r="BP2077" s="154"/>
      <c r="BQ2077" s="154"/>
      <c r="BR2077" s="154"/>
      <c r="BS2077" s="154"/>
      <c r="BT2077" s="154"/>
      <c r="BU2077" s="154"/>
      <c r="BV2077" s="154"/>
    </row>
    <row r="2078" spans="1:74" x14ac:dyDescent="0.25">
      <c r="A2078" s="154"/>
      <c r="B2078" s="154"/>
      <c r="C2078" s="154"/>
      <c r="D2078" s="154"/>
      <c r="E2078" s="154"/>
      <c r="F2078" s="154"/>
      <c r="G2078" s="154"/>
      <c r="H2078" s="154"/>
      <c r="I2078" s="154"/>
      <c r="J2078" s="154"/>
      <c r="K2078" s="154"/>
      <c r="L2078" s="154"/>
      <c r="M2078" s="154"/>
      <c r="N2078" s="154"/>
      <c r="O2078" s="154"/>
      <c r="P2078" s="154"/>
      <c r="Q2078" s="154"/>
      <c r="R2078" s="154"/>
      <c r="S2078" s="154"/>
      <c r="T2078" s="154"/>
      <c r="U2078" s="154"/>
      <c r="V2078" s="154"/>
      <c r="W2078" s="154"/>
      <c r="X2078" s="154"/>
      <c r="Y2078" s="154"/>
      <c r="Z2078" s="154"/>
      <c r="AA2078" s="154"/>
      <c r="AB2078" s="154"/>
      <c r="AC2078" s="154"/>
      <c r="AD2078" s="154"/>
      <c r="AE2078" s="154"/>
      <c r="AF2078" s="154"/>
      <c r="AG2078" s="154"/>
      <c r="AH2078" s="154"/>
      <c r="AI2078" s="154"/>
      <c r="AJ2078" s="154"/>
      <c r="AK2078" s="154"/>
      <c r="AL2078" s="154"/>
      <c r="AM2078" s="154"/>
      <c r="AN2078" s="154"/>
      <c r="AO2078" s="154"/>
      <c r="AP2078" s="154"/>
      <c r="AQ2078" s="154"/>
      <c r="AR2078" s="154"/>
      <c r="AS2078" s="154"/>
      <c r="AT2078" s="154"/>
      <c r="AU2078" s="154"/>
      <c r="AV2078" s="154"/>
      <c r="AW2078" s="154"/>
      <c r="AX2078" s="154"/>
      <c r="AY2078" s="154"/>
      <c r="AZ2078" s="154"/>
      <c r="BA2078" s="154"/>
      <c r="BB2078" s="154"/>
      <c r="BC2078" s="154"/>
      <c r="BD2078" s="154"/>
      <c r="BE2078" s="154"/>
      <c r="BF2078" s="154"/>
      <c r="BG2078" s="154"/>
      <c r="BH2078" s="154"/>
      <c r="BI2078" s="154"/>
      <c r="BJ2078" s="154"/>
      <c r="BK2078" s="154"/>
      <c r="BL2078" s="154"/>
      <c r="BM2078" s="154"/>
      <c r="BN2078" s="154"/>
      <c r="BO2078" s="154"/>
      <c r="BP2078" s="154"/>
      <c r="BQ2078" s="154"/>
      <c r="BR2078" s="154"/>
      <c r="BS2078" s="154"/>
      <c r="BT2078" s="154"/>
      <c r="BU2078" s="154"/>
      <c r="BV2078" s="154"/>
    </row>
    <row r="2079" spans="1:74" x14ac:dyDescent="0.25">
      <c r="A2079" s="154"/>
      <c r="B2079" s="154"/>
      <c r="C2079" s="154"/>
      <c r="D2079" s="154"/>
      <c r="E2079" s="154"/>
      <c r="F2079" s="154"/>
      <c r="G2079" s="154"/>
      <c r="H2079" s="154"/>
      <c r="I2079" s="154"/>
      <c r="J2079" s="154"/>
      <c r="K2079" s="154"/>
      <c r="L2079" s="154"/>
      <c r="M2079" s="154"/>
      <c r="N2079" s="154"/>
      <c r="O2079" s="154"/>
      <c r="P2079" s="154"/>
      <c r="Q2079" s="154"/>
      <c r="R2079" s="154"/>
      <c r="S2079" s="154"/>
      <c r="T2079" s="154"/>
      <c r="U2079" s="154"/>
      <c r="V2079" s="154"/>
      <c r="W2079" s="154"/>
      <c r="X2079" s="154"/>
      <c r="Y2079" s="154"/>
      <c r="Z2079" s="154"/>
      <c r="AA2079" s="154"/>
      <c r="AB2079" s="154"/>
      <c r="AC2079" s="154"/>
      <c r="AD2079" s="154"/>
      <c r="AE2079" s="154"/>
      <c r="AF2079" s="154"/>
      <c r="AG2079" s="154"/>
      <c r="AH2079" s="154"/>
      <c r="AI2079" s="154"/>
      <c r="AJ2079" s="154"/>
      <c r="AK2079" s="154"/>
      <c r="AL2079" s="154"/>
      <c r="AM2079" s="154"/>
      <c r="AN2079" s="154"/>
      <c r="AO2079" s="154"/>
      <c r="AP2079" s="154"/>
      <c r="AQ2079" s="154"/>
      <c r="AR2079" s="154"/>
      <c r="AS2079" s="154"/>
      <c r="AT2079" s="154"/>
      <c r="AU2079" s="154"/>
      <c r="AV2079" s="154"/>
      <c r="AW2079" s="154"/>
      <c r="AX2079" s="154"/>
      <c r="AY2079" s="154"/>
      <c r="AZ2079" s="154"/>
      <c r="BA2079" s="154"/>
      <c r="BB2079" s="154"/>
      <c r="BC2079" s="154"/>
      <c r="BD2079" s="154"/>
      <c r="BE2079" s="154"/>
      <c r="BF2079" s="154"/>
      <c r="BG2079" s="154"/>
      <c r="BH2079" s="154"/>
      <c r="BI2079" s="154"/>
      <c r="BJ2079" s="154"/>
      <c r="BK2079" s="154"/>
      <c r="BL2079" s="154"/>
      <c r="BM2079" s="154"/>
      <c r="BN2079" s="154"/>
      <c r="BO2079" s="154"/>
      <c r="BP2079" s="154"/>
      <c r="BQ2079" s="154"/>
      <c r="BR2079" s="154"/>
      <c r="BS2079" s="154"/>
      <c r="BT2079" s="154"/>
      <c r="BU2079" s="154"/>
      <c r="BV2079" s="154"/>
    </row>
    <row r="2080" spans="1:74" x14ac:dyDescent="0.25">
      <c r="A2080" s="154"/>
      <c r="B2080" s="154"/>
      <c r="C2080" s="154"/>
      <c r="D2080" s="154"/>
      <c r="E2080" s="154"/>
      <c r="F2080" s="154"/>
      <c r="G2080" s="154"/>
      <c r="H2080" s="154"/>
      <c r="I2080" s="154"/>
      <c r="J2080" s="154"/>
      <c r="K2080" s="154"/>
      <c r="L2080" s="154"/>
      <c r="M2080" s="154"/>
      <c r="N2080" s="154"/>
      <c r="O2080" s="154"/>
      <c r="P2080" s="154"/>
      <c r="Q2080" s="154"/>
      <c r="R2080" s="154"/>
      <c r="S2080" s="154"/>
      <c r="T2080" s="154"/>
      <c r="U2080" s="154"/>
      <c r="V2080" s="154"/>
      <c r="W2080" s="154"/>
      <c r="X2080" s="154"/>
      <c r="Y2080" s="154"/>
      <c r="Z2080" s="154"/>
      <c r="AA2080" s="154"/>
      <c r="AB2080" s="154"/>
      <c r="AC2080" s="154"/>
      <c r="AD2080" s="154"/>
      <c r="AE2080" s="154"/>
      <c r="AF2080" s="154"/>
      <c r="AG2080" s="154"/>
      <c r="AH2080" s="154"/>
      <c r="AI2080" s="154"/>
      <c r="AJ2080" s="154"/>
      <c r="AK2080" s="154"/>
      <c r="AL2080" s="154"/>
      <c r="AM2080" s="154"/>
      <c r="AN2080" s="154"/>
      <c r="AO2080" s="154"/>
      <c r="AP2080" s="154"/>
      <c r="AQ2080" s="154"/>
      <c r="AR2080" s="154"/>
      <c r="AS2080" s="154"/>
      <c r="AT2080" s="154"/>
      <c r="AU2080" s="154"/>
      <c r="AV2080" s="154"/>
      <c r="AW2080" s="154"/>
      <c r="AX2080" s="154"/>
      <c r="AY2080" s="154"/>
      <c r="AZ2080" s="154"/>
      <c r="BA2080" s="154"/>
      <c r="BB2080" s="154"/>
      <c r="BC2080" s="154"/>
      <c r="BD2080" s="154"/>
      <c r="BE2080" s="154"/>
      <c r="BF2080" s="154"/>
      <c r="BG2080" s="154"/>
      <c r="BH2080" s="154"/>
      <c r="BI2080" s="154"/>
      <c r="BJ2080" s="154"/>
      <c r="BK2080" s="154"/>
      <c r="BL2080" s="154"/>
      <c r="BM2080" s="154"/>
      <c r="BN2080" s="154"/>
      <c r="BO2080" s="154"/>
      <c r="BP2080" s="154"/>
      <c r="BQ2080" s="154"/>
      <c r="BR2080" s="154"/>
      <c r="BS2080" s="154"/>
      <c r="BT2080" s="154"/>
      <c r="BU2080" s="154"/>
      <c r="BV2080" s="154"/>
    </row>
    <row r="2081" spans="1:74" x14ac:dyDescent="0.25">
      <c r="A2081" s="154"/>
      <c r="B2081" s="154"/>
      <c r="C2081" s="154"/>
      <c r="D2081" s="154"/>
      <c r="E2081" s="154"/>
      <c r="F2081" s="154"/>
      <c r="G2081" s="154"/>
      <c r="H2081" s="154"/>
      <c r="I2081" s="154"/>
      <c r="J2081" s="154"/>
      <c r="K2081" s="154"/>
      <c r="L2081" s="154"/>
      <c r="M2081" s="154"/>
      <c r="N2081" s="154"/>
      <c r="O2081" s="154"/>
      <c r="P2081" s="154"/>
      <c r="Q2081" s="154"/>
      <c r="R2081" s="154"/>
      <c r="S2081" s="154"/>
      <c r="T2081" s="154"/>
      <c r="U2081" s="154"/>
      <c r="V2081" s="154"/>
      <c r="W2081" s="154"/>
      <c r="X2081" s="154"/>
      <c r="Y2081" s="154"/>
      <c r="Z2081" s="154"/>
      <c r="AA2081" s="154"/>
      <c r="AB2081" s="154"/>
      <c r="AC2081" s="154"/>
      <c r="AD2081" s="154"/>
      <c r="AE2081" s="154"/>
      <c r="AF2081" s="154"/>
      <c r="AG2081" s="154"/>
      <c r="AH2081" s="154"/>
      <c r="AI2081" s="154"/>
      <c r="AJ2081" s="154"/>
      <c r="AK2081" s="154"/>
      <c r="AL2081" s="154"/>
      <c r="AM2081" s="154"/>
      <c r="AN2081" s="154"/>
      <c r="AO2081" s="154"/>
      <c r="AP2081" s="154"/>
      <c r="AQ2081" s="154"/>
      <c r="AR2081" s="154"/>
      <c r="AS2081" s="154"/>
      <c r="AT2081" s="154"/>
      <c r="AU2081" s="154"/>
      <c r="AV2081" s="154"/>
      <c r="AW2081" s="154"/>
      <c r="AX2081" s="154"/>
      <c r="AY2081" s="154"/>
      <c r="AZ2081" s="154"/>
      <c r="BA2081" s="154"/>
      <c r="BB2081" s="154"/>
      <c r="BC2081" s="154"/>
      <c r="BD2081" s="154"/>
      <c r="BE2081" s="154"/>
      <c r="BF2081" s="154"/>
      <c r="BG2081" s="154"/>
      <c r="BH2081" s="154"/>
      <c r="BI2081" s="154"/>
      <c r="BJ2081" s="154"/>
      <c r="BK2081" s="154"/>
      <c r="BL2081" s="154"/>
      <c r="BM2081" s="154"/>
      <c r="BN2081" s="154"/>
      <c r="BO2081" s="154"/>
      <c r="BP2081" s="154"/>
      <c r="BQ2081" s="154"/>
      <c r="BR2081" s="154"/>
      <c r="BS2081" s="154"/>
      <c r="BT2081" s="154"/>
      <c r="BU2081" s="154"/>
      <c r="BV2081" s="154"/>
    </row>
    <row r="2082" spans="1:74" x14ac:dyDescent="0.25">
      <c r="A2082" s="154"/>
      <c r="B2082" s="154"/>
      <c r="C2082" s="154"/>
      <c r="D2082" s="154"/>
      <c r="E2082" s="154"/>
      <c r="F2082" s="154"/>
      <c r="G2082" s="154"/>
      <c r="H2082" s="154"/>
      <c r="I2082" s="154"/>
      <c r="J2082" s="154"/>
      <c r="K2082" s="154"/>
      <c r="L2082" s="154"/>
      <c r="M2082" s="154"/>
      <c r="N2082" s="154"/>
      <c r="O2082" s="154"/>
      <c r="P2082" s="154"/>
      <c r="Q2082" s="154"/>
      <c r="R2082" s="154"/>
      <c r="S2082" s="154"/>
      <c r="T2082" s="154"/>
      <c r="U2082" s="154"/>
      <c r="V2082" s="154"/>
      <c r="W2082" s="154"/>
      <c r="X2082" s="154"/>
      <c r="Y2082" s="154"/>
      <c r="Z2082" s="154"/>
      <c r="AA2082" s="154"/>
      <c r="AB2082" s="154"/>
      <c r="AC2082" s="154"/>
      <c r="AD2082" s="154"/>
      <c r="AE2082" s="154"/>
      <c r="AF2082" s="154"/>
      <c r="AG2082" s="154"/>
      <c r="AH2082" s="154"/>
      <c r="AI2082" s="154"/>
      <c r="AJ2082" s="154"/>
      <c r="AK2082" s="154"/>
      <c r="AL2082" s="154"/>
      <c r="AM2082" s="154"/>
      <c r="AN2082" s="154"/>
      <c r="AO2082" s="154"/>
      <c r="AP2082" s="154"/>
      <c r="AQ2082" s="154"/>
      <c r="AR2082" s="154"/>
      <c r="AS2082" s="154"/>
      <c r="AT2082" s="154"/>
      <c r="AU2082" s="154"/>
      <c r="AV2082" s="154"/>
      <c r="AW2082" s="154"/>
      <c r="AX2082" s="154"/>
      <c r="AY2082" s="154"/>
      <c r="AZ2082" s="154"/>
      <c r="BA2082" s="154"/>
      <c r="BB2082" s="154"/>
      <c r="BC2082" s="154"/>
      <c r="BD2082" s="154"/>
      <c r="BE2082" s="154"/>
      <c r="BF2082" s="154"/>
      <c r="BG2082" s="154"/>
      <c r="BH2082" s="154"/>
      <c r="BI2082" s="154"/>
      <c r="BJ2082" s="154"/>
      <c r="BK2082" s="154"/>
      <c r="BL2082" s="154"/>
      <c r="BM2082" s="154"/>
      <c r="BN2082" s="154"/>
      <c r="BO2082" s="154"/>
      <c r="BP2082" s="154"/>
      <c r="BQ2082" s="154"/>
      <c r="BR2082" s="154"/>
      <c r="BS2082" s="154"/>
      <c r="BT2082" s="154"/>
      <c r="BU2082" s="154"/>
      <c r="BV2082" s="154"/>
    </row>
    <row r="2083" spans="1:74" x14ac:dyDescent="0.25">
      <c r="A2083" s="154"/>
      <c r="B2083" s="154"/>
      <c r="C2083" s="154"/>
      <c r="D2083" s="154"/>
      <c r="E2083" s="154"/>
      <c r="F2083" s="154"/>
      <c r="G2083" s="154"/>
      <c r="H2083" s="154"/>
      <c r="I2083" s="154"/>
      <c r="J2083" s="154"/>
      <c r="K2083" s="154"/>
      <c r="L2083" s="154"/>
      <c r="M2083" s="154"/>
      <c r="N2083" s="154"/>
      <c r="O2083" s="154"/>
      <c r="P2083" s="154"/>
      <c r="Q2083" s="154"/>
      <c r="R2083" s="154"/>
      <c r="S2083" s="154"/>
      <c r="T2083" s="154"/>
      <c r="U2083" s="154"/>
      <c r="V2083" s="154"/>
      <c r="W2083" s="154"/>
      <c r="X2083" s="154"/>
      <c r="Y2083" s="154"/>
      <c r="Z2083" s="154"/>
      <c r="AA2083" s="154"/>
      <c r="AB2083" s="154"/>
      <c r="AC2083" s="154"/>
      <c r="AD2083" s="154"/>
      <c r="AE2083" s="154"/>
      <c r="AF2083" s="154"/>
      <c r="AG2083" s="154"/>
      <c r="AH2083" s="154"/>
      <c r="AI2083" s="154"/>
      <c r="AJ2083" s="154"/>
      <c r="AK2083" s="154"/>
      <c r="AL2083" s="154"/>
      <c r="AM2083" s="154"/>
      <c r="AN2083" s="154"/>
      <c r="AO2083" s="154"/>
      <c r="AP2083" s="154"/>
      <c r="AQ2083" s="154"/>
      <c r="AR2083" s="154"/>
      <c r="AS2083" s="154"/>
      <c r="AT2083" s="154"/>
      <c r="AU2083" s="154"/>
      <c r="AV2083" s="154"/>
      <c r="AW2083" s="154"/>
      <c r="AX2083" s="154"/>
      <c r="AY2083" s="154"/>
      <c r="AZ2083" s="154"/>
      <c r="BA2083" s="154"/>
      <c r="BB2083" s="154"/>
      <c r="BC2083" s="154"/>
      <c r="BD2083" s="154"/>
      <c r="BE2083" s="154"/>
      <c r="BF2083" s="154"/>
      <c r="BG2083" s="154"/>
      <c r="BH2083" s="154"/>
      <c r="BI2083" s="154"/>
      <c r="BJ2083" s="154"/>
      <c r="BK2083" s="154"/>
      <c r="BL2083" s="154"/>
      <c r="BM2083" s="154"/>
      <c r="BN2083" s="154"/>
      <c r="BO2083" s="154"/>
      <c r="BP2083" s="154"/>
      <c r="BQ2083" s="154"/>
      <c r="BR2083" s="154"/>
      <c r="BS2083" s="154"/>
      <c r="BT2083" s="154"/>
      <c r="BU2083" s="154"/>
      <c r="BV2083" s="154"/>
    </row>
    <row r="2084" spans="1:74" x14ac:dyDescent="0.25">
      <c r="A2084" s="154"/>
      <c r="B2084" s="154"/>
      <c r="C2084" s="154"/>
      <c r="D2084" s="154"/>
      <c r="E2084" s="154"/>
      <c r="F2084" s="154"/>
      <c r="G2084" s="154"/>
      <c r="H2084" s="154"/>
      <c r="I2084" s="154"/>
      <c r="J2084" s="154"/>
      <c r="K2084" s="154"/>
      <c r="L2084" s="154"/>
      <c r="M2084" s="154"/>
      <c r="N2084" s="154"/>
      <c r="O2084" s="154"/>
      <c r="P2084" s="154"/>
      <c r="Q2084" s="154"/>
      <c r="R2084" s="154"/>
      <c r="S2084" s="154"/>
      <c r="T2084" s="154"/>
      <c r="U2084" s="154"/>
      <c r="V2084" s="154"/>
      <c r="W2084" s="154"/>
      <c r="X2084" s="154"/>
      <c r="Y2084" s="154"/>
      <c r="Z2084" s="154"/>
      <c r="AA2084" s="154"/>
      <c r="AB2084" s="154"/>
      <c r="AC2084" s="154"/>
      <c r="AD2084" s="154"/>
      <c r="AE2084" s="154"/>
      <c r="AF2084" s="154"/>
      <c r="AG2084" s="154"/>
      <c r="AH2084" s="154"/>
      <c r="AI2084" s="154"/>
      <c r="AJ2084" s="154"/>
      <c r="AK2084" s="154"/>
      <c r="AL2084" s="154"/>
      <c r="AM2084" s="154"/>
      <c r="AN2084" s="154"/>
      <c r="AO2084" s="154"/>
      <c r="AP2084" s="154"/>
      <c r="AQ2084" s="154"/>
      <c r="AR2084" s="154"/>
      <c r="AS2084" s="154"/>
      <c r="AT2084" s="154"/>
      <c r="AU2084" s="154"/>
      <c r="AV2084" s="154"/>
      <c r="AW2084" s="154"/>
      <c r="AX2084" s="154"/>
      <c r="AY2084" s="154"/>
      <c r="AZ2084" s="154"/>
      <c r="BA2084" s="154"/>
      <c r="BB2084" s="154"/>
      <c r="BC2084" s="154"/>
      <c r="BD2084" s="154"/>
      <c r="BE2084" s="154"/>
      <c r="BF2084" s="154"/>
      <c r="BG2084" s="154"/>
      <c r="BH2084" s="154"/>
      <c r="BI2084" s="154"/>
      <c r="BJ2084" s="154"/>
      <c r="BK2084" s="154"/>
      <c r="BL2084" s="154"/>
      <c r="BM2084" s="154"/>
      <c r="BN2084" s="154"/>
      <c r="BO2084" s="154"/>
      <c r="BP2084" s="154"/>
      <c r="BQ2084" s="154"/>
      <c r="BR2084" s="154"/>
      <c r="BS2084" s="154"/>
      <c r="BT2084" s="154"/>
      <c r="BU2084" s="154"/>
      <c r="BV2084" s="154"/>
    </row>
    <row r="2085" spans="1:74" x14ac:dyDescent="0.25">
      <c r="A2085" s="154"/>
      <c r="B2085" s="154"/>
      <c r="C2085" s="154"/>
      <c r="D2085" s="154"/>
      <c r="E2085" s="154"/>
      <c r="F2085" s="154"/>
      <c r="G2085" s="154"/>
      <c r="H2085" s="154"/>
      <c r="I2085" s="154"/>
      <c r="J2085" s="154"/>
      <c r="K2085" s="154"/>
      <c r="L2085" s="154"/>
      <c r="M2085" s="154"/>
      <c r="N2085" s="154"/>
      <c r="O2085" s="154"/>
      <c r="P2085" s="154"/>
      <c r="Q2085" s="154"/>
      <c r="R2085" s="154"/>
      <c r="S2085" s="154"/>
      <c r="T2085" s="154"/>
      <c r="U2085" s="154"/>
      <c r="V2085" s="154"/>
      <c r="W2085" s="154"/>
      <c r="X2085" s="154"/>
      <c r="Y2085" s="154"/>
      <c r="Z2085" s="154"/>
      <c r="AA2085" s="154"/>
      <c r="AB2085" s="154"/>
      <c r="AC2085" s="154"/>
      <c r="AD2085" s="154"/>
      <c r="AE2085" s="154"/>
      <c r="AF2085" s="154"/>
      <c r="AG2085" s="154"/>
      <c r="AH2085" s="154"/>
      <c r="AI2085" s="154"/>
      <c r="AJ2085" s="154"/>
      <c r="AK2085" s="154"/>
      <c r="AL2085" s="154"/>
      <c r="AM2085" s="154"/>
      <c r="AN2085" s="154"/>
      <c r="AO2085" s="154"/>
      <c r="AP2085" s="154"/>
      <c r="AQ2085" s="154"/>
      <c r="AR2085" s="154"/>
      <c r="AS2085" s="154"/>
      <c r="AT2085" s="154"/>
      <c r="AU2085" s="154"/>
      <c r="AV2085" s="154"/>
      <c r="AW2085" s="154"/>
      <c r="AX2085" s="154"/>
      <c r="AY2085" s="154"/>
      <c r="AZ2085" s="154"/>
      <c r="BA2085" s="154"/>
      <c r="BB2085" s="154"/>
      <c r="BC2085" s="154"/>
      <c r="BD2085" s="154"/>
      <c r="BE2085" s="154"/>
      <c r="BF2085" s="154"/>
      <c r="BG2085" s="154"/>
      <c r="BH2085" s="154"/>
      <c r="BI2085" s="154"/>
      <c r="BJ2085" s="154"/>
      <c r="BK2085" s="154"/>
      <c r="BL2085" s="154"/>
      <c r="BM2085" s="154"/>
      <c r="BN2085" s="154"/>
      <c r="BO2085" s="154"/>
      <c r="BP2085" s="154"/>
      <c r="BQ2085" s="154"/>
      <c r="BR2085" s="154"/>
      <c r="BS2085" s="154"/>
      <c r="BT2085" s="154"/>
      <c r="BU2085" s="154"/>
      <c r="BV2085" s="154"/>
    </row>
    <row r="2086" spans="1:74" x14ac:dyDescent="0.25">
      <c r="A2086" s="154"/>
      <c r="B2086" s="154"/>
      <c r="C2086" s="154"/>
      <c r="D2086" s="154"/>
      <c r="E2086" s="154"/>
      <c r="F2086" s="154"/>
      <c r="G2086" s="154"/>
      <c r="H2086" s="154"/>
      <c r="I2086" s="154"/>
      <c r="J2086" s="154"/>
      <c r="K2086" s="154"/>
      <c r="L2086" s="154"/>
      <c r="M2086" s="154"/>
      <c r="N2086" s="154"/>
      <c r="O2086" s="154"/>
      <c r="P2086" s="154"/>
      <c r="Q2086" s="154"/>
      <c r="R2086" s="154"/>
      <c r="S2086" s="154"/>
      <c r="T2086" s="154"/>
      <c r="U2086" s="154"/>
      <c r="V2086" s="154"/>
      <c r="W2086" s="154"/>
      <c r="X2086" s="154"/>
      <c r="Y2086" s="154"/>
      <c r="Z2086" s="154"/>
      <c r="AA2086" s="154"/>
      <c r="AB2086" s="154"/>
      <c r="AC2086" s="154"/>
      <c r="AD2086" s="154"/>
      <c r="AE2086" s="154"/>
      <c r="AF2086" s="154"/>
      <c r="AG2086" s="154"/>
      <c r="AH2086" s="154"/>
      <c r="AI2086" s="154"/>
      <c r="AJ2086" s="154"/>
      <c r="AK2086" s="154"/>
      <c r="AL2086" s="154"/>
      <c r="AM2086" s="154"/>
      <c r="AN2086" s="154"/>
      <c r="AO2086" s="154"/>
      <c r="AP2086" s="154"/>
      <c r="AQ2086" s="154"/>
      <c r="AR2086" s="154"/>
      <c r="AS2086" s="154"/>
      <c r="AT2086" s="154"/>
      <c r="AU2086" s="154"/>
      <c r="AV2086" s="154"/>
      <c r="AW2086" s="154"/>
      <c r="AX2086" s="154"/>
      <c r="AY2086" s="154"/>
      <c r="AZ2086" s="154"/>
      <c r="BA2086" s="154"/>
      <c r="BB2086" s="154"/>
      <c r="BC2086" s="154"/>
      <c r="BD2086" s="154"/>
      <c r="BE2086" s="154"/>
      <c r="BF2086" s="154"/>
      <c r="BG2086" s="154"/>
      <c r="BH2086" s="154"/>
      <c r="BI2086" s="154"/>
      <c r="BJ2086" s="154"/>
      <c r="BK2086" s="154"/>
      <c r="BL2086" s="154"/>
      <c r="BM2086" s="154"/>
      <c r="BN2086" s="154"/>
      <c r="BO2086" s="154"/>
      <c r="BP2086" s="154"/>
      <c r="BQ2086" s="154"/>
      <c r="BR2086" s="154"/>
      <c r="BS2086" s="154"/>
      <c r="BT2086" s="154"/>
      <c r="BU2086" s="154"/>
      <c r="BV2086" s="154"/>
    </row>
    <row r="2087" spans="1:74" x14ac:dyDescent="0.25">
      <c r="A2087" s="154"/>
      <c r="B2087" s="154"/>
      <c r="C2087" s="154"/>
      <c r="D2087" s="154"/>
      <c r="E2087" s="154"/>
      <c r="F2087" s="154"/>
      <c r="G2087" s="154"/>
      <c r="H2087" s="154"/>
      <c r="I2087" s="154"/>
      <c r="J2087" s="154"/>
      <c r="K2087" s="154"/>
      <c r="L2087" s="154"/>
      <c r="M2087" s="154"/>
      <c r="N2087" s="154"/>
      <c r="O2087" s="154"/>
      <c r="P2087" s="154"/>
      <c r="Q2087" s="154"/>
      <c r="R2087" s="154"/>
      <c r="S2087" s="154"/>
      <c r="T2087" s="154"/>
      <c r="U2087" s="154"/>
      <c r="V2087" s="154"/>
      <c r="W2087" s="154"/>
      <c r="X2087" s="154"/>
      <c r="Y2087" s="154"/>
      <c r="Z2087" s="154"/>
      <c r="AA2087" s="154"/>
      <c r="AB2087" s="154"/>
      <c r="AC2087" s="154"/>
      <c r="AD2087" s="154"/>
      <c r="AE2087" s="154"/>
      <c r="AF2087" s="154"/>
      <c r="AG2087" s="154"/>
      <c r="AH2087" s="154"/>
      <c r="AI2087" s="154"/>
      <c r="AJ2087" s="154"/>
      <c r="AK2087" s="154"/>
      <c r="AL2087" s="154"/>
      <c r="AM2087" s="154"/>
      <c r="AN2087" s="154"/>
      <c r="AO2087" s="154"/>
      <c r="AP2087" s="154"/>
      <c r="AQ2087" s="154"/>
      <c r="AR2087" s="154"/>
      <c r="AS2087" s="154"/>
      <c r="AT2087" s="154"/>
      <c r="AU2087" s="154"/>
      <c r="AV2087" s="154"/>
      <c r="AW2087" s="154"/>
      <c r="AX2087" s="154"/>
      <c r="AY2087" s="154"/>
      <c r="AZ2087" s="154"/>
      <c r="BA2087" s="154"/>
      <c r="BB2087" s="154"/>
      <c r="BC2087" s="154"/>
      <c r="BD2087" s="154"/>
      <c r="BE2087" s="154"/>
      <c r="BF2087" s="154"/>
      <c r="BG2087" s="154"/>
      <c r="BH2087" s="154"/>
      <c r="BI2087" s="154"/>
      <c r="BJ2087" s="154"/>
      <c r="BK2087" s="154"/>
      <c r="BL2087" s="154"/>
      <c r="BM2087" s="154"/>
      <c r="BN2087" s="154"/>
      <c r="BO2087" s="154"/>
      <c r="BP2087" s="154"/>
      <c r="BQ2087" s="154"/>
      <c r="BR2087" s="154"/>
      <c r="BS2087" s="154"/>
      <c r="BT2087" s="154"/>
      <c r="BU2087" s="154"/>
      <c r="BV2087" s="154"/>
    </row>
    <row r="2088" spans="1:74" x14ac:dyDescent="0.25">
      <c r="A2088" s="154"/>
      <c r="B2088" s="154"/>
      <c r="C2088" s="154"/>
      <c r="D2088" s="154"/>
      <c r="E2088" s="154"/>
      <c r="F2088" s="154"/>
      <c r="G2088" s="154"/>
      <c r="H2088" s="154"/>
      <c r="I2088" s="154"/>
      <c r="J2088" s="154"/>
      <c r="K2088" s="154"/>
      <c r="L2088" s="154"/>
      <c r="M2088" s="154"/>
      <c r="N2088" s="154"/>
      <c r="O2088" s="154"/>
      <c r="P2088" s="154"/>
      <c r="Q2088" s="154"/>
      <c r="R2088" s="154"/>
      <c r="S2088" s="154"/>
      <c r="T2088" s="154"/>
      <c r="U2088" s="154"/>
      <c r="V2088" s="154"/>
      <c r="W2088" s="154"/>
      <c r="X2088" s="154"/>
      <c r="Y2088" s="154"/>
      <c r="Z2088" s="154"/>
      <c r="AA2088" s="154"/>
      <c r="AB2088" s="154"/>
      <c r="AC2088" s="154"/>
      <c r="AD2088" s="154"/>
      <c r="AE2088" s="154"/>
      <c r="AF2088" s="154"/>
      <c r="AG2088" s="154"/>
      <c r="AH2088" s="154"/>
      <c r="AI2088" s="154"/>
      <c r="AJ2088" s="154"/>
      <c r="AK2088" s="154"/>
      <c r="AL2088" s="154"/>
      <c r="AM2088" s="154"/>
      <c r="AN2088" s="154"/>
      <c r="AO2088" s="154"/>
      <c r="AP2088" s="154"/>
      <c r="AQ2088" s="154"/>
      <c r="AR2088" s="154"/>
      <c r="AS2088" s="154"/>
      <c r="AT2088" s="154"/>
      <c r="AU2088" s="154"/>
      <c r="AV2088" s="154"/>
      <c r="AW2088" s="154"/>
      <c r="AX2088" s="154"/>
      <c r="AY2088" s="154"/>
      <c r="AZ2088" s="154"/>
      <c r="BA2088" s="154"/>
      <c r="BB2088" s="154"/>
      <c r="BC2088" s="154"/>
      <c r="BD2088" s="154"/>
      <c r="BE2088" s="154"/>
      <c r="BF2088" s="154"/>
      <c r="BG2088" s="154"/>
      <c r="BH2088" s="154"/>
      <c r="BI2088" s="154"/>
      <c r="BJ2088" s="154"/>
      <c r="BK2088" s="154"/>
      <c r="BL2088" s="154"/>
      <c r="BM2088" s="154"/>
      <c r="BN2088" s="154"/>
      <c r="BO2088" s="154"/>
      <c r="BP2088" s="154"/>
      <c r="BQ2088" s="154"/>
      <c r="BR2088" s="154"/>
      <c r="BS2088" s="154"/>
      <c r="BT2088" s="154"/>
      <c r="BU2088" s="154"/>
      <c r="BV2088" s="154"/>
    </row>
    <row r="2089" spans="1:74" x14ac:dyDescent="0.25">
      <c r="A2089" s="154"/>
      <c r="B2089" s="154"/>
      <c r="C2089" s="154"/>
      <c r="D2089" s="154"/>
      <c r="E2089" s="154"/>
      <c r="F2089" s="154"/>
      <c r="G2089" s="154"/>
      <c r="H2089" s="154"/>
      <c r="I2089" s="154"/>
      <c r="J2089" s="154"/>
      <c r="K2089" s="154"/>
      <c r="L2089" s="154"/>
      <c r="M2089" s="154"/>
      <c r="N2089" s="154"/>
      <c r="O2089" s="154"/>
      <c r="P2089" s="154"/>
      <c r="Q2089" s="154"/>
      <c r="R2089" s="154"/>
      <c r="S2089" s="154"/>
      <c r="T2089" s="154"/>
      <c r="U2089" s="154"/>
      <c r="V2089" s="154"/>
      <c r="W2089" s="154"/>
      <c r="X2089" s="154"/>
      <c r="Y2089" s="154"/>
      <c r="Z2089" s="154"/>
      <c r="AA2089" s="154"/>
      <c r="AB2089" s="154"/>
      <c r="AC2089" s="154"/>
      <c r="AD2089" s="154"/>
      <c r="AE2089" s="154"/>
      <c r="AF2089" s="154"/>
      <c r="AG2089" s="154"/>
      <c r="AH2089" s="154"/>
      <c r="AI2089" s="154"/>
      <c r="AJ2089" s="154"/>
      <c r="AK2089" s="154"/>
      <c r="AL2089" s="154"/>
      <c r="AM2089" s="154"/>
      <c r="AN2089" s="154"/>
      <c r="AO2089" s="154"/>
      <c r="AP2089" s="154"/>
      <c r="AQ2089" s="154"/>
      <c r="AR2089" s="154"/>
      <c r="AS2089" s="154"/>
      <c r="AT2089" s="154"/>
      <c r="AU2089" s="154"/>
      <c r="AV2089" s="154"/>
      <c r="AW2089" s="154"/>
      <c r="AX2089" s="154"/>
      <c r="AY2089" s="154"/>
      <c r="AZ2089" s="154"/>
      <c r="BA2089" s="154"/>
      <c r="BB2089" s="154"/>
      <c r="BC2089" s="154"/>
      <c r="BD2089" s="154"/>
      <c r="BE2089" s="154"/>
      <c r="BF2089" s="154"/>
      <c r="BG2089" s="154"/>
      <c r="BH2089" s="154"/>
      <c r="BI2089" s="154"/>
      <c r="BJ2089" s="154"/>
      <c r="BK2089" s="154"/>
      <c r="BL2089" s="154"/>
      <c r="BM2089" s="154"/>
      <c r="BN2089" s="154"/>
      <c r="BO2089" s="154"/>
      <c r="BP2089" s="154"/>
      <c r="BQ2089" s="154"/>
      <c r="BR2089" s="154"/>
      <c r="BS2089" s="154"/>
      <c r="BT2089" s="154"/>
      <c r="BU2089" s="154"/>
      <c r="BV2089" s="154"/>
    </row>
    <row r="2090" spans="1:74" x14ac:dyDescent="0.25">
      <c r="A2090" s="154"/>
      <c r="B2090" s="154"/>
      <c r="C2090" s="154"/>
      <c r="D2090" s="154"/>
      <c r="E2090" s="154"/>
      <c r="F2090" s="154"/>
      <c r="G2090" s="154"/>
      <c r="H2090" s="154"/>
      <c r="I2090" s="154"/>
      <c r="J2090" s="154"/>
      <c r="K2090" s="154"/>
      <c r="L2090" s="154"/>
      <c r="M2090" s="154"/>
      <c r="N2090" s="154"/>
      <c r="O2090" s="154"/>
      <c r="P2090" s="154"/>
      <c r="Q2090" s="154"/>
      <c r="R2090" s="154"/>
      <c r="S2090" s="154"/>
      <c r="T2090" s="154"/>
      <c r="U2090" s="154"/>
      <c r="V2090" s="154"/>
      <c r="W2090" s="154"/>
      <c r="X2090" s="154"/>
      <c r="Y2090" s="154"/>
      <c r="Z2090" s="154"/>
      <c r="AA2090" s="154"/>
      <c r="AB2090" s="154"/>
      <c r="AC2090" s="154"/>
      <c r="AD2090" s="154"/>
      <c r="AE2090" s="154"/>
      <c r="AF2090" s="154"/>
      <c r="AG2090" s="154"/>
      <c r="AH2090" s="154"/>
      <c r="AI2090" s="154"/>
      <c r="AJ2090" s="154"/>
      <c r="AK2090" s="154"/>
      <c r="AL2090" s="154"/>
      <c r="AM2090" s="154"/>
      <c r="AN2090" s="154"/>
      <c r="AO2090" s="154"/>
      <c r="AP2090" s="154"/>
      <c r="AQ2090" s="154"/>
      <c r="AR2090" s="154"/>
      <c r="AS2090" s="154"/>
      <c r="AT2090" s="154"/>
      <c r="AU2090" s="154"/>
      <c r="AV2090" s="154"/>
      <c r="AW2090" s="154"/>
      <c r="AX2090" s="154"/>
      <c r="AY2090" s="154"/>
      <c r="AZ2090" s="154"/>
      <c r="BA2090" s="154"/>
      <c r="BB2090" s="154"/>
      <c r="BC2090" s="154"/>
      <c r="BD2090" s="154"/>
      <c r="BE2090" s="154"/>
      <c r="BF2090" s="154"/>
      <c r="BG2090" s="154"/>
      <c r="BH2090" s="154"/>
      <c r="BI2090" s="154"/>
      <c r="BJ2090" s="154"/>
      <c r="BK2090" s="154"/>
      <c r="BL2090" s="154"/>
      <c r="BM2090" s="154"/>
      <c r="BN2090" s="154"/>
      <c r="BO2090" s="154"/>
      <c r="BP2090" s="154"/>
      <c r="BQ2090" s="154"/>
      <c r="BR2090" s="154"/>
      <c r="BS2090" s="154"/>
      <c r="BT2090" s="154"/>
      <c r="BU2090" s="154"/>
      <c r="BV2090" s="154"/>
    </row>
    <row r="2091" spans="1:74" x14ac:dyDescent="0.25">
      <c r="A2091" s="154"/>
      <c r="B2091" s="154"/>
      <c r="C2091" s="154"/>
      <c r="D2091" s="154"/>
      <c r="E2091" s="154"/>
      <c r="F2091" s="154"/>
      <c r="G2091" s="154"/>
      <c r="H2091" s="154"/>
      <c r="I2091" s="154"/>
      <c r="J2091" s="154"/>
      <c r="K2091" s="154"/>
      <c r="L2091" s="154"/>
      <c r="M2091" s="154"/>
      <c r="N2091" s="154"/>
      <c r="O2091" s="154"/>
      <c r="P2091" s="154"/>
      <c r="Q2091" s="154"/>
      <c r="R2091" s="154"/>
      <c r="S2091" s="154"/>
      <c r="T2091" s="154"/>
      <c r="U2091" s="154"/>
      <c r="V2091" s="154"/>
      <c r="W2091" s="154"/>
      <c r="X2091" s="154"/>
      <c r="Y2091" s="154"/>
      <c r="Z2091" s="154"/>
      <c r="AA2091" s="154"/>
      <c r="AB2091" s="154"/>
      <c r="AC2091" s="154"/>
      <c r="AD2091" s="154"/>
      <c r="AE2091" s="154"/>
      <c r="AF2091" s="154"/>
      <c r="AG2091" s="154"/>
      <c r="AH2091" s="154"/>
      <c r="AI2091" s="154"/>
      <c r="AJ2091" s="154"/>
      <c r="AK2091" s="154"/>
      <c r="AL2091" s="154"/>
      <c r="AM2091" s="154"/>
      <c r="AN2091" s="154"/>
      <c r="AO2091" s="154"/>
      <c r="AP2091" s="154"/>
      <c r="AQ2091" s="154"/>
      <c r="AR2091" s="154"/>
      <c r="AS2091" s="154"/>
      <c r="AT2091" s="154"/>
      <c r="AU2091" s="154"/>
      <c r="AV2091" s="154"/>
      <c r="AW2091" s="154"/>
      <c r="AX2091" s="154"/>
      <c r="AY2091" s="154"/>
      <c r="AZ2091" s="154"/>
      <c r="BA2091" s="154"/>
      <c r="BB2091" s="154"/>
      <c r="BC2091" s="154"/>
      <c r="BD2091" s="154"/>
      <c r="BE2091" s="154"/>
      <c r="BF2091" s="154"/>
      <c r="BG2091" s="154"/>
      <c r="BH2091" s="154"/>
      <c r="BI2091" s="154"/>
      <c r="BJ2091" s="154"/>
      <c r="BK2091" s="154"/>
      <c r="BL2091" s="154"/>
      <c r="BM2091" s="154"/>
      <c r="BN2091" s="154"/>
      <c r="BO2091" s="154"/>
      <c r="BP2091" s="154"/>
      <c r="BQ2091" s="154"/>
      <c r="BR2091" s="154"/>
      <c r="BS2091" s="154"/>
      <c r="BT2091" s="154"/>
      <c r="BU2091" s="154"/>
      <c r="BV2091" s="154"/>
    </row>
    <row r="2092" spans="1:74" x14ac:dyDescent="0.25">
      <c r="A2092" s="154"/>
      <c r="B2092" s="154"/>
      <c r="C2092" s="154"/>
      <c r="D2092" s="154"/>
      <c r="E2092" s="154"/>
      <c r="F2092" s="154"/>
      <c r="G2092" s="154"/>
      <c r="H2092" s="154"/>
      <c r="I2092" s="154"/>
      <c r="J2092" s="154"/>
      <c r="K2092" s="154"/>
      <c r="L2092" s="154"/>
      <c r="M2092" s="154"/>
      <c r="N2092" s="154"/>
      <c r="O2092" s="154"/>
      <c r="P2092" s="154"/>
      <c r="Q2092" s="154"/>
      <c r="R2092" s="154"/>
      <c r="S2092" s="154"/>
      <c r="T2092" s="154"/>
      <c r="U2092" s="154"/>
      <c r="V2092" s="154"/>
      <c r="W2092" s="154"/>
      <c r="X2092" s="154"/>
      <c r="Y2092" s="154"/>
      <c r="Z2092" s="154"/>
      <c r="AA2092" s="154"/>
      <c r="AB2092" s="154"/>
      <c r="AC2092" s="154"/>
      <c r="AD2092" s="154"/>
      <c r="AE2092" s="154"/>
      <c r="AF2092" s="154"/>
      <c r="AG2092" s="154"/>
      <c r="AH2092" s="154"/>
      <c r="AI2092" s="154"/>
      <c r="AJ2092" s="154"/>
      <c r="AK2092" s="154"/>
      <c r="AL2092" s="154"/>
      <c r="AM2092" s="154"/>
      <c r="AN2092" s="154"/>
      <c r="AO2092" s="154"/>
      <c r="AP2092" s="154"/>
      <c r="AQ2092" s="154"/>
      <c r="AR2092" s="154"/>
      <c r="AS2092" s="154"/>
      <c r="AT2092" s="154"/>
      <c r="AU2092" s="154"/>
      <c r="AV2092" s="154"/>
      <c r="AW2092" s="154"/>
      <c r="AX2092" s="154"/>
      <c r="AY2092" s="154"/>
      <c r="AZ2092" s="154"/>
      <c r="BA2092" s="154"/>
      <c r="BB2092" s="154"/>
      <c r="BC2092" s="154"/>
      <c r="BD2092" s="154"/>
      <c r="BE2092" s="154"/>
      <c r="BF2092" s="154"/>
      <c r="BG2092" s="154"/>
      <c r="BH2092" s="154"/>
      <c r="BI2092" s="154"/>
      <c r="BJ2092" s="154"/>
      <c r="BK2092" s="154"/>
      <c r="BL2092" s="154"/>
      <c r="BM2092" s="154"/>
      <c r="BN2092" s="154"/>
      <c r="BO2092" s="154"/>
      <c r="BP2092" s="154"/>
      <c r="BQ2092" s="154"/>
      <c r="BR2092" s="154"/>
      <c r="BS2092" s="154"/>
      <c r="BT2092" s="154"/>
      <c r="BU2092" s="154"/>
      <c r="BV2092" s="154"/>
    </row>
    <row r="2093" spans="1:74" x14ac:dyDescent="0.25">
      <c r="A2093" s="154"/>
      <c r="B2093" s="154"/>
      <c r="C2093" s="154"/>
      <c r="D2093" s="154"/>
      <c r="E2093" s="154"/>
      <c r="F2093" s="154"/>
      <c r="G2093" s="154"/>
      <c r="H2093" s="154"/>
      <c r="I2093" s="154"/>
      <c r="J2093" s="154"/>
      <c r="K2093" s="154"/>
      <c r="L2093" s="154"/>
      <c r="M2093" s="154"/>
      <c r="N2093" s="154"/>
      <c r="O2093" s="154"/>
      <c r="P2093" s="154"/>
      <c r="Q2093" s="154"/>
      <c r="R2093" s="154"/>
      <c r="S2093" s="154"/>
      <c r="T2093" s="154"/>
      <c r="U2093" s="154"/>
      <c r="V2093" s="154"/>
      <c r="W2093" s="154"/>
      <c r="X2093" s="154"/>
      <c r="Y2093" s="154"/>
      <c r="Z2093" s="154"/>
      <c r="AA2093" s="154"/>
      <c r="AB2093" s="154"/>
      <c r="AC2093" s="154"/>
      <c r="AD2093" s="154"/>
      <c r="AE2093" s="154"/>
      <c r="AF2093" s="154"/>
      <c r="AG2093" s="154"/>
      <c r="AH2093" s="154"/>
      <c r="AI2093" s="154"/>
      <c r="AJ2093" s="154"/>
      <c r="AK2093" s="154"/>
      <c r="AL2093" s="154"/>
      <c r="AM2093" s="154"/>
      <c r="AN2093" s="154"/>
      <c r="AO2093" s="154"/>
      <c r="AP2093" s="154"/>
      <c r="AQ2093" s="154"/>
      <c r="AR2093" s="154"/>
      <c r="AS2093" s="154"/>
      <c r="AT2093" s="154"/>
      <c r="AU2093" s="154"/>
      <c r="AV2093" s="154"/>
      <c r="AW2093" s="154"/>
      <c r="AX2093" s="154"/>
      <c r="AY2093" s="154"/>
      <c r="AZ2093" s="154"/>
      <c r="BA2093" s="154"/>
      <c r="BB2093" s="154"/>
      <c r="BC2093" s="154"/>
      <c r="BD2093" s="154"/>
      <c r="BE2093" s="154"/>
      <c r="BF2093" s="154"/>
      <c r="BG2093" s="154"/>
      <c r="BH2093" s="154"/>
      <c r="BI2093" s="154"/>
      <c r="BJ2093" s="154"/>
      <c r="BK2093" s="154"/>
      <c r="BL2093" s="154"/>
      <c r="BM2093" s="154"/>
      <c r="BN2093" s="154"/>
      <c r="BO2093" s="154"/>
      <c r="BP2093" s="154"/>
      <c r="BQ2093" s="154"/>
      <c r="BR2093" s="154"/>
      <c r="BS2093" s="154"/>
      <c r="BT2093" s="154"/>
      <c r="BU2093" s="154"/>
      <c r="BV2093" s="154"/>
    </row>
    <row r="2094" spans="1:74" x14ac:dyDescent="0.25">
      <c r="A2094" s="154"/>
      <c r="B2094" s="154"/>
      <c r="C2094" s="154"/>
      <c r="D2094" s="154"/>
      <c r="E2094" s="154"/>
      <c r="F2094" s="154"/>
      <c r="G2094" s="154"/>
      <c r="H2094" s="154"/>
      <c r="I2094" s="154"/>
      <c r="J2094" s="154"/>
      <c r="K2094" s="154"/>
      <c r="L2094" s="154"/>
      <c r="M2094" s="154"/>
      <c r="N2094" s="154"/>
      <c r="O2094" s="154"/>
      <c r="P2094" s="154"/>
      <c r="Q2094" s="154"/>
      <c r="R2094" s="154"/>
      <c r="S2094" s="154"/>
      <c r="T2094" s="154"/>
      <c r="U2094" s="154"/>
      <c r="V2094" s="154"/>
      <c r="W2094" s="154"/>
      <c r="X2094" s="154"/>
      <c r="Y2094" s="154"/>
      <c r="Z2094" s="154"/>
      <c r="AA2094" s="154"/>
      <c r="AB2094" s="154"/>
      <c r="AC2094" s="154"/>
      <c r="AD2094" s="154"/>
      <c r="AE2094" s="154"/>
      <c r="AF2094" s="154"/>
      <c r="AG2094" s="154"/>
      <c r="AH2094" s="154"/>
      <c r="AI2094" s="154"/>
      <c r="AJ2094" s="154"/>
      <c r="AK2094" s="154"/>
      <c r="AL2094" s="154"/>
      <c r="AM2094" s="154"/>
      <c r="AN2094" s="154"/>
      <c r="AO2094" s="154"/>
      <c r="AP2094" s="154"/>
      <c r="AQ2094" s="154"/>
      <c r="AR2094" s="154"/>
      <c r="AS2094" s="154"/>
      <c r="AT2094" s="154"/>
      <c r="AU2094" s="154"/>
      <c r="AV2094" s="154"/>
      <c r="AW2094" s="154"/>
      <c r="AX2094" s="154"/>
      <c r="AY2094" s="154"/>
      <c r="AZ2094" s="154"/>
      <c r="BA2094" s="154"/>
      <c r="BB2094" s="154"/>
      <c r="BC2094" s="154"/>
      <c r="BD2094" s="154"/>
      <c r="BE2094" s="154"/>
      <c r="BF2094" s="154"/>
      <c r="BG2094" s="154"/>
      <c r="BH2094" s="154"/>
      <c r="BI2094" s="154"/>
      <c r="BJ2094" s="154"/>
      <c r="BK2094" s="154"/>
      <c r="BL2094" s="154"/>
      <c r="BM2094" s="154"/>
      <c r="BN2094" s="154"/>
      <c r="BO2094" s="154"/>
      <c r="BP2094" s="154"/>
      <c r="BQ2094" s="154"/>
      <c r="BR2094" s="154"/>
      <c r="BS2094" s="154"/>
      <c r="BT2094" s="154"/>
      <c r="BU2094" s="154"/>
      <c r="BV2094" s="154"/>
    </row>
    <row r="2095" spans="1:74" x14ac:dyDescent="0.25">
      <c r="A2095" s="154"/>
      <c r="B2095" s="154"/>
      <c r="C2095" s="154"/>
      <c r="D2095" s="154"/>
      <c r="E2095" s="154"/>
      <c r="F2095" s="154"/>
      <c r="G2095" s="154"/>
      <c r="H2095" s="154"/>
      <c r="I2095" s="154"/>
      <c r="J2095" s="154"/>
      <c r="K2095" s="154"/>
      <c r="L2095" s="154"/>
      <c r="M2095" s="154"/>
      <c r="N2095" s="154"/>
      <c r="O2095" s="154"/>
      <c r="P2095" s="154"/>
      <c r="Q2095" s="154"/>
      <c r="R2095" s="154"/>
      <c r="S2095" s="154"/>
      <c r="T2095" s="154"/>
      <c r="U2095" s="154"/>
      <c r="V2095" s="154"/>
      <c r="W2095" s="154"/>
      <c r="X2095" s="154"/>
      <c r="Y2095" s="154"/>
      <c r="Z2095" s="154"/>
      <c r="AA2095" s="154"/>
      <c r="AB2095" s="154"/>
      <c r="AC2095" s="154"/>
      <c r="AD2095" s="154"/>
      <c r="AE2095" s="154"/>
      <c r="AF2095" s="154"/>
      <c r="AG2095" s="154"/>
      <c r="AH2095" s="154"/>
      <c r="AI2095" s="154"/>
      <c r="AJ2095" s="154"/>
      <c r="AK2095" s="154"/>
      <c r="AL2095" s="154"/>
      <c r="AM2095" s="154"/>
      <c r="AN2095" s="154"/>
      <c r="AO2095" s="154"/>
      <c r="AP2095" s="154"/>
      <c r="AQ2095" s="154"/>
      <c r="AR2095" s="154"/>
      <c r="AS2095" s="154"/>
      <c r="AT2095" s="154"/>
      <c r="AU2095" s="154"/>
      <c r="AV2095" s="154"/>
      <c r="AW2095" s="154"/>
      <c r="AX2095" s="154"/>
      <c r="AY2095" s="154"/>
      <c r="AZ2095" s="154"/>
      <c r="BA2095" s="154"/>
      <c r="BB2095" s="154"/>
      <c r="BC2095" s="154"/>
      <c r="BD2095" s="154"/>
      <c r="BE2095" s="154"/>
      <c r="BF2095" s="154"/>
      <c r="BG2095" s="154"/>
      <c r="BH2095" s="154"/>
      <c r="BI2095" s="154"/>
      <c r="BJ2095" s="154"/>
      <c r="BK2095" s="154"/>
      <c r="BL2095" s="154"/>
      <c r="BM2095" s="154"/>
      <c r="BN2095" s="154"/>
      <c r="BO2095" s="154"/>
      <c r="BP2095" s="154"/>
      <c r="BQ2095" s="154"/>
      <c r="BR2095" s="154"/>
      <c r="BS2095" s="154"/>
      <c r="BT2095" s="154"/>
      <c r="BU2095" s="154"/>
      <c r="BV2095" s="154"/>
    </row>
    <row r="2096" spans="1:74" x14ac:dyDescent="0.25">
      <c r="A2096" s="154"/>
      <c r="B2096" s="154"/>
      <c r="C2096" s="154"/>
      <c r="D2096" s="154"/>
      <c r="E2096" s="154"/>
      <c r="F2096" s="154"/>
      <c r="G2096" s="154"/>
      <c r="H2096" s="154"/>
      <c r="I2096" s="154"/>
      <c r="J2096" s="154"/>
      <c r="K2096" s="154"/>
      <c r="L2096" s="154"/>
      <c r="M2096" s="154"/>
      <c r="N2096" s="154"/>
      <c r="O2096" s="154"/>
      <c r="P2096" s="154"/>
      <c r="Q2096" s="154"/>
      <c r="R2096" s="154"/>
      <c r="S2096" s="154"/>
      <c r="T2096" s="154"/>
      <c r="U2096" s="154"/>
      <c r="V2096" s="154"/>
      <c r="W2096" s="154"/>
      <c r="X2096" s="154"/>
      <c r="Y2096" s="154"/>
      <c r="Z2096" s="154"/>
      <c r="AA2096" s="154"/>
      <c r="AB2096" s="154"/>
      <c r="AC2096" s="154"/>
      <c r="AD2096" s="154"/>
      <c r="AE2096" s="154"/>
      <c r="AF2096" s="154"/>
      <c r="AG2096" s="154"/>
      <c r="AH2096" s="154"/>
      <c r="AI2096" s="154"/>
      <c r="AJ2096" s="154"/>
      <c r="AK2096" s="154"/>
      <c r="AL2096" s="154"/>
      <c r="AM2096" s="154"/>
      <c r="AN2096" s="154"/>
      <c r="AO2096" s="154"/>
      <c r="AP2096" s="154"/>
      <c r="AQ2096" s="154"/>
      <c r="AR2096" s="154"/>
      <c r="AS2096" s="154"/>
      <c r="AT2096" s="154"/>
      <c r="AU2096" s="154"/>
      <c r="AV2096" s="154"/>
      <c r="AW2096" s="154"/>
      <c r="AX2096" s="154"/>
      <c r="AY2096" s="154"/>
      <c r="AZ2096" s="154"/>
      <c r="BA2096" s="154"/>
      <c r="BB2096" s="154"/>
      <c r="BC2096" s="154"/>
      <c r="BD2096" s="154"/>
      <c r="BE2096" s="154"/>
      <c r="BF2096" s="154"/>
      <c r="BG2096" s="154"/>
      <c r="BH2096" s="154"/>
      <c r="BI2096" s="154"/>
      <c r="BJ2096" s="154"/>
      <c r="BK2096" s="154"/>
      <c r="BL2096" s="154"/>
      <c r="BM2096" s="154"/>
      <c r="BN2096" s="154"/>
      <c r="BO2096" s="154"/>
      <c r="BP2096" s="154"/>
      <c r="BQ2096" s="154"/>
      <c r="BR2096" s="154"/>
      <c r="BS2096" s="154"/>
      <c r="BT2096" s="154"/>
      <c r="BU2096" s="154"/>
      <c r="BV2096" s="154"/>
    </row>
    <row r="2097" spans="1:74" x14ac:dyDescent="0.25">
      <c r="A2097" s="154"/>
      <c r="B2097" s="154"/>
      <c r="C2097" s="154"/>
      <c r="D2097" s="154"/>
      <c r="E2097" s="154"/>
      <c r="F2097" s="154"/>
      <c r="G2097" s="154"/>
      <c r="H2097" s="154"/>
      <c r="I2097" s="154"/>
      <c r="J2097" s="154"/>
      <c r="K2097" s="154"/>
      <c r="L2097" s="154"/>
      <c r="M2097" s="154"/>
      <c r="N2097" s="154"/>
      <c r="O2097" s="154"/>
      <c r="P2097" s="154"/>
      <c r="Q2097" s="154"/>
      <c r="R2097" s="154"/>
      <c r="S2097" s="154"/>
      <c r="T2097" s="154"/>
      <c r="U2097" s="154"/>
      <c r="V2097" s="154"/>
      <c r="W2097" s="154"/>
      <c r="X2097" s="154"/>
      <c r="Y2097" s="154"/>
      <c r="Z2097" s="154"/>
      <c r="AA2097" s="154"/>
      <c r="AB2097" s="154"/>
      <c r="AC2097" s="154"/>
      <c r="AD2097" s="154"/>
      <c r="AE2097" s="154"/>
      <c r="AF2097" s="154"/>
      <c r="AG2097" s="154"/>
      <c r="AH2097" s="154"/>
      <c r="AI2097" s="154"/>
      <c r="AJ2097" s="154"/>
      <c r="AK2097" s="154"/>
      <c r="AL2097" s="154"/>
      <c r="AM2097" s="154"/>
      <c r="AN2097" s="154"/>
      <c r="AO2097" s="154"/>
      <c r="AP2097" s="154"/>
      <c r="AQ2097" s="154"/>
      <c r="AR2097" s="154"/>
      <c r="AS2097" s="154"/>
      <c r="AT2097" s="154"/>
      <c r="AU2097" s="154"/>
      <c r="AV2097" s="154"/>
      <c r="AW2097" s="154"/>
      <c r="AX2097" s="154"/>
      <c r="AY2097" s="154"/>
      <c r="AZ2097" s="154"/>
      <c r="BA2097" s="154"/>
      <c r="BB2097" s="154"/>
      <c r="BC2097" s="154"/>
      <c r="BD2097" s="154"/>
      <c r="BE2097" s="154"/>
      <c r="BF2097" s="154"/>
      <c r="BG2097" s="154"/>
      <c r="BH2097" s="154"/>
      <c r="BI2097" s="154"/>
      <c r="BJ2097" s="154"/>
      <c r="BK2097" s="154"/>
      <c r="BL2097" s="154"/>
      <c r="BM2097" s="154"/>
      <c r="BN2097" s="154"/>
      <c r="BO2097" s="154"/>
      <c r="BP2097" s="154"/>
      <c r="BQ2097" s="154"/>
      <c r="BR2097" s="154"/>
      <c r="BS2097" s="154"/>
      <c r="BT2097" s="154"/>
      <c r="BU2097" s="154"/>
      <c r="BV2097" s="154"/>
    </row>
    <row r="2098" spans="1:74" x14ac:dyDescent="0.25">
      <c r="A2098" s="154"/>
      <c r="B2098" s="154"/>
      <c r="C2098" s="154"/>
      <c r="D2098" s="154"/>
      <c r="E2098" s="154"/>
      <c r="F2098" s="154"/>
      <c r="G2098" s="154"/>
      <c r="H2098" s="154"/>
      <c r="I2098" s="154"/>
      <c r="J2098" s="154"/>
      <c r="K2098" s="154"/>
      <c r="L2098" s="154"/>
      <c r="M2098" s="154"/>
      <c r="N2098" s="154"/>
      <c r="O2098" s="154"/>
      <c r="P2098" s="154"/>
      <c r="Q2098" s="154"/>
      <c r="R2098" s="154"/>
      <c r="S2098" s="154"/>
      <c r="T2098" s="154"/>
      <c r="U2098" s="154"/>
      <c r="V2098" s="154"/>
      <c r="W2098" s="154"/>
      <c r="X2098" s="154"/>
      <c r="Y2098" s="154"/>
      <c r="Z2098" s="154"/>
      <c r="AA2098" s="154"/>
      <c r="AB2098" s="154"/>
      <c r="AC2098" s="154"/>
      <c r="AD2098" s="154"/>
      <c r="AE2098" s="154"/>
      <c r="AF2098" s="154"/>
      <c r="AG2098" s="154"/>
      <c r="AH2098" s="154"/>
      <c r="AI2098" s="154"/>
      <c r="AJ2098" s="154"/>
      <c r="AK2098" s="154"/>
      <c r="AL2098" s="154"/>
      <c r="AM2098" s="154"/>
      <c r="AN2098" s="154"/>
      <c r="AO2098" s="154"/>
      <c r="AP2098" s="154"/>
      <c r="AQ2098" s="154"/>
      <c r="AR2098" s="154"/>
      <c r="AS2098" s="154"/>
      <c r="AT2098" s="154"/>
      <c r="AU2098" s="154"/>
      <c r="AV2098" s="154"/>
      <c r="AW2098" s="154"/>
      <c r="AX2098" s="154"/>
      <c r="AY2098" s="154"/>
      <c r="AZ2098" s="154"/>
      <c r="BA2098" s="154"/>
      <c r="BB2098" s="154"/>
      <c r="BC2098" s="154"/>
      <c r="BD2098" s="154"/>
      <c r="BE2098" s="154"/>
      <c r="BF2098" s="154"/>
      <c r="BG2098" s="154"/>
      <c r="BH2098" s="154"/>
      <c r="BI2098" s="154"/>
      <c r="BJ2098" s="154"/>
      <c r="BK2098" s="154"/>
      <c r="BL2098" s="154"/>
      <c r="BM2098" s="154"/>
      <c r="BN2098" s="154"/>
      <c r="BO2098" s="154"/>
      <c r="BP2098" s="154"/>
      <c r="BQ2098" s="154"/>
      <c r="BR2098" s="154"/>
      <c r="BS2098" s="154"/>
      <c r="BT2098" s="154"/>
      <c r="BU2098" s="154"/>
      <c r="BV2098" s="154"/>
    </row>
    <row r="2099" spans="1:74" x14ac:dyDescent="0.25">
      <c r="A2099" s="154"/>
      <c r="B2099" s="154"/>
      <c r="C2099" s="154"/>
      <c r="D2099" s="154"/>
      <c r="E2099" s="154"/>
      <c r="F2099" s="154"/>
      <c r="G2099" s="154"/>
      <c r="H2099" s="154"/>
      <c r="I2099" s="154"/>
      <c r="J2099" s="154"/>
      <c r="K2099" s="154"/>
      <c r="L2099" s="154"/>
      <c r="M2099" s="154"/>
      <c r="N2099" s="154"/>
      <c r="O2099" s="154"/>
      <c r="P2099" s="154"/>
      <c r="Q2099" s="154"/>
      <c r="R2099" s="154"/>
      <c r="S2099" s="154"/>
      <c r="T2099" s="154"/>
      <c r="U2099" s="154"/>
      <c r="V2099" s="154"/>
      <c r="W2099" s="154"/>
      <c r="X2099" s="154"/>
      <c r="Y2099" s="154"/>
      <c r="Z2099" s="154"/>
      <c r="AA2099" s="154"/>
      <c r="AB2099" s="154"/>
      <c r="AC2099" s="154"/>
      <c r="AD2099" s="154"/>
      <c r="AE2099" s="154"/>
      <c r="AF2099" s="154"/>
      <c r="AG2099" s="154"/>
      <c r="AH2099" s="154"/>
      <c r="AI2099" s="154"/>
      <c r="AJ2099" s="154"/>
      <c r="AK2099" s="154"/>
      <c r="AL2099" s="154"/>
      <c r="AM2099" s="154"/>
      <c r="AN2099" s="154"/>
      <c r="AO2099" s="154"/>
      <c r="AP2099" s="154"/>
      <c r="AQ2099" s="154"/>
      <c r="AR2099" s="154"/>
      <c r="AS2099" s="154"/>
      <c r="AT2099" s="154"/>
      <c r="AU2099" s="154"/>
      <c r="AV2099" s="154"/>
      <c r="AW2099" s="154"/>
      <c r="AX2099" s="154"/>
      <c r="AY2099" s="154"/>
      <c r="AZ2099" s="154"/>
      <c r="BA2099" s="154"/>
      <c r="BB2099" s="154"/>
      <c r="BC2099" s="154"/>
      <c r="BD2099" s="154"/>
      <c r="BE2099" s="154"/>
      <c r="BF2099" s="154"/>
      <c r="BG2099" s="154"/>
      <c r="BH2099" s="154"/>
      <c r="BI2099" s="154"/>
      <c r="BJ2099" s="154"/>
      <c r="BK2099" s="154"/>
      <c r="BL2099" s="154"/>
      <c r="BM2099" s="154"/>
      <c r="BN2099" s="154"/>
      <c r="BO2099" s="154"/>
      <c r="BP2099" s="154"/>
      <c r="BQ2099" s="154"/>
      <c r="BR2099" s="154"/>
      <c r="BS2099" s="154"/>
      <c r="BT2099" s="154"/>
      <c r="BU2099" s="154"/>
      <c r="BV2099" s="154"/>
    </row>
    <row r="2100" spans="1:74" x14ac:dyDescent="0.25">
      <c r="A2100" s="154"/>
      <c r="B2100" s="154"/>
      <c r="C2100" s="154"/>
      <c r="D2100" s="154"/>
      <c r="E2100" s="154"/>
      <c r="F2100" s="154"/>
      <c r="G2100" s="154"/>
      <c r="H2100" s="154"/>
      <c r="I2100" s="154"/>
      <c r="J2100" s="154"/>
      <c r="K2100" s="154"/>
      <c r="L2100" s="154"/>
      <c r="M2100" s="154"/>
      <c r="N2100" s="154"/>
      <c r="O2100" s="154"/>
      <c r="P2100" s="154"/>
      <c r="Q2100" s="154"/>
      <c r="R2100" s="154"/>
      <c r="S2100" s="154"/>
      <c r="T2100" s="154"/>
      <c r="U2100" s="154"/>
      <c r="V2100" s="154"/>
      <c r="W2100" s="154"/>
      <c r="X2100" s="154"/>
      <c r="Y2100" s="154"/>
      <c r="Z2100" s="154"/>
      <c r="AA2100" s="154"/>
      <c r="AB2100" s="154"/>
      <c r="AC2100" s="154"/>
      <c r="AD2100" s="154"/>
      <c r="AE2100" s="154"/>
      <c r="AF2100" s="154"/>
      <c r="AG2100" s="154"/>
      <c r="AH2100" s="154"/>
      <c r="AI2100" s="154"/>
      <c r="AJ2100" s="154"/>
      <c r="AK2100" s="154"/>
      <c r="AL2100" s="154"/>
      <c r="AM2100" s="154"/>
      <c r="AN2100" s="154"/>
      <c r="AO2100" s="154"/>
      <c r="AP2100" s="154"/>
      <c r="AQ2100" s="154"/>
      <c r="AR2100" s="154"/>
      <c r="AS2100" s="154"/>
      <c r="AT2100" s="154"/>
      <c r="AU2100" s="154"/>
      <c r="AV2100" s="154"/>
      <c r="AW2100" s="154"/>
      <c r="AX2100" s="154"/>
      <c r="AY2100" s="154"/>
      <c r="AZ2100" s="154"/>
      <c r="BA2100" s="154"/>
      <c r="BB2100" s="154"/>
      <c r="BC2100" s="154"/>
      <c r="BD2100" s="154"/>
      <c r="BE2100" s="154"/>
      <c r="BF2100" s="154"/>
      <c r="BG2100" s="154"/>
      <c r="BH2100" s="154"/>
      <c r="BI2100" s="154"/>
      <c r="BJ2100" s="154"/>
      <c r="BK2100" s="154"/>
      <c r="BL2100" s="154"/>
      <c r="BM2100" s="154"/>
      <c r="BN2100" s="154"/>
      <c r="BO2100" s="154"/>
      <c r="BP2100" s="154"/>
      <c r="BQ2100" s="154"/>
      <c r="BR2100" s="154"/>
      <c r="BS2100" s="154"/>
      <c r="BT2100" s="154"/>
      <c r="BU2100" s="154"/>
      <c r="BV2100" s="154"/>
    </row>
    <row r="2101" spans="1:74" x14ac:dyDescent="0.25">
      <c r="A2101" s="154"/>
      <c r="B2101" s="154"/>
      <c r="C2101" s="154"/>
      <c r="D2101" s="154"/>
      <c r="E2101" s="154"/>
      <c r="F2101" s="154"/>
      <c r="G2101" s="154"/>
      <c r="H2101" s="154"/>
      <c r="I2101" s="154"/>
      <c r="J2101" s="154"/>
      <c r="K2101" s="154"/>
      <c r="L2101" s="154"/>
      <c r="M2101" s="154"/>
      <c r="N2101" s="154"/>
      <c r="O2101" s="154"/>
      <c r="P2101" s="154"/>
      <c r="Q2101" s="154"/>
      <c r="R2101" s="154"/>
      <c r="S2101" s="154"/>
      <c r="T2101" s="154"/>
      <c r="U2101" s="154"/>
      <c r="V2101" s="154"/>
      <c r="W2101" s="154"/>
      <c r="X2101" s="154"/>
      <c r="Y2101" s="154"/>
      <c r="Z2101" s="154"/>
      <c r="AA2101" s="154"/>
      <c r="AB2101" s="154"/>
      <c r="AC2101" s="154"/>
      <c r="AD2101" s="154"/>
      <c r="AE2101" s="154"/>
      <c r="AF2101" s="154"/>
      <c r="AG2101" s="154"/>
      <c r="AH2101" s="154"/>
      <c r="AI2101" s="154"/>
      <c r="AJ2101" s="154"/>
      <c r="AK2101" s="154"/>
      <c r="AL2101" s="154"/>
      <c r="AM2101" s="154"/>
      <c r="AN2101" s="154"/>
      <c r="AO2101" s="154"/>
      <c r="AP2101" s="154"/>
      <c r="AQ2101" s="154"/>
      <c r="AR2101" s="154"/>
      <c r="AS2101" s="154"/>
      <c r="AT2101" s="154"/>
      <c r="AU2101" s="154"/>
      <c r="AV2101" s="154"/>
      <c r="AW2101" s="154"/>
      <c r="AX2101" s="154"/>
      <c r="AY2101" s="154"/>
      <c r="AZ2101" s="154"/>
      <c r="BA2101" s="154"/>
      <c r="BB2101" s="154"/>
      <c r="BC2101" s="154"/>
      <c r="BD2101" s="154"/>
      <c r="BE2101" s="154"/>
      <c r="BF2101" s="154"/>
      <c r="BG2101" s="154"/>
      <c r="BH2101" s="154"/>
      <c r="BI2101" s="154"/>
      <c r="BJ2101" s="154"/>
      <c r="BK2101" s="154"/>
      <c r="BL2101" s="154"/>
      <c r="BM2101" s="154"/>
      <c r="BN2101" s="154"/>
      <c r="BO2101" s="154"/>
      <c r="BP2101" s="154"/>
      <c r="BQ2101" s="154"/>
      <c r="BR2101" s="154"/>
      <c r="BS2101" s="154"/>
      <c r="BT2101" s="154"/>
      <c r="BU2101" s="154"/>
      <c r="BV2101" s="154"/>
    </row>
    <row r="2102" spans="1:74" x14ac:dyDescent="0.25">
      <c r="A2102" s="154"/>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4"/>
      <c r="AN2102" s="154"/>
      <c r="AO2102" s="154"/>
      <c r="AP2102" s="154"/>
      <c r="AQ2102" s="154"/>
      <c r="AR2102" s="154"/>
      <c r="AS2102" s="154"/>
      <c r="AT2102" s="154"/>
      <c r="AU2102" s="154"/>
      <c r="AV2102" s="154"/>
      <c r="AW2102" s="154"/>
      <c r="AX2102" s="154"/>
      <c r="AY2102" s="154"/>
      <c r="AZ2102" s="154"/>
      <c r="BA2102" s="154"/>
      <c r="BB2102" s="154"/>
      <c r="BC2102" s="154"/>
      <c r="BD2102" s="154"/>
      <c r="BE2102" s="154"/>
      <c r="BF2102" s="154"/>
      <c r="BG2102" s="154"/>
      <c r="BH2102" s="154"/>
      <c r="BI2102" s="154"/>
      <c r="BJ2102" s="154"/>
      <c r="BK2102" s="154"/>
      <c r="BL2102" s="154"/>
      <c r="BM2102" s="154"/>
      <c r="BN2102" s="154"/>
      <c r="BO2102" s="154"/>
      <c r="BP2102" s="154"/>
      <c r="BQ2102" s="154"/>
      <c r="BR2102" s="154"/>
      <c r="BS2102" s="154"/>
      <c r="BT2102" s="154"/>
      <c r="BU2102" s="154"/>
      <c r="BV2102" s="154"/>
    </row>
    <row r="2103" spans="1:74" x14ac:dyDescent="0.25">
      <c r="A2103" s="154"/>
      <c r="B2103" s="154"/>
      <c r="C2103" s="154"/>
      <c r="D2103" s="154"/>
      <c r="E2103" s="154"/>
      <c r="F2103" s="154"/>
      <c r="G2103" s="154"/>
      <c r="H2103" s="154"/>
      <c r="I2103" s="154"/>
      <c r="J2103" s="154"/>
      <c r="K2103" s="154"/>
      <c r="L2103" s="154"/>
      <c r="M2103" s="154"/>
      <c r="N2103" s="154"/>
      <c r="O2103" s="154"/>
      <c r="P2103" s="154"/>
      <c r="Q2103" s="154"/>
      <c r="R2103" s="154"/>
      <c r="S2103" s="154"/>
      <c r="T2103" s="154"/>
      <c r="U2103" s="154"/>
      <c r="V2103" s="154"/>
      <c r="W2103" s="154"/>
      <c r="X2103" s="154"/>
      <c r="Y2103" s="154"/>
      <c r="Z2103" s="154"/>
      <c r="AA2103" s="154"/>
      <c r="AB2103" s="154"/>
      <c r="AC2103" s="154"/>
      <c r="AD2103" s="154"/>
      <c r="AE2103" s="154"/>
      <c r="AF2103" s="154"/>
      <c r="AG2103" s="154"/>
      <c r="AH2103" s="154"/>
      <c r="AI2103" s="154"/>
      <c r="AJ2103" s="154"/>
      <c r="AK2103" s="154"/>
      <c r="AL2103" s="154"/>
      <c r="AM2103" s="154"/>
      <c r="AN2103" s="154"/>
      <c r="AO2103" s="154"/>
      <c r="AP2103" s="154"/>
      <c r="AQ2103" s="154"/>
      <c r="AR2103" s="154"/>
      <c r="AS2103" s="154"/>
      <c r="AT2103" s="154"/>
      <c r="AU2103" s="154"/>
      <c r="AV2103" s="154"/>
      <c r="AW2103" s="154"/>
      <c r="AX2103" s="154"/>
      <c r="AY2103" s="154"/>
      <c r="AZ2103" s="154"/>
      <c r="BA2103" s="154"/>
      <c r="BB2103" s="154"/>
      <c r="BC2103" s="154"/>
      <c r="BD2103" s="154"/>
      <c r="BE2103" s="154"/>
      <c r="BF2103" s="154"/>
      <c r="BG2103" s="154"/>
      <c r="BH2103" s="154"/>
      <c r="BI2103" s="154"/>
      <c r="BJ2103" s="154"/>
      <c r="BK2103" s="154"/>
      <c r="BL2103" s="154"/>
      <c r="BM2103" s="154"/>
      <c r="BN2103" s="154"/>
      <c r="BO2103" s="154"/>
      <c r="BP2103" s="154"/>
      <c r="BQ2103" s="154"/>
      <c r="BR2103" s="154"/>
      <c r="BS2103" s="154"/>
      <c r="BT2103" s="154"/>
      <c r="BU2103" s="154"/>
      <c r="BV2103" s="154"/>
    </row>
    <row r="2104" spans="1:74" x14ac:dyDescent="0.25">
      <c r="A2104" s="154"/>
      <c r="B2104" s="154"/>
      <c r="C2104" s="154"/>
      <c r="D2104" s="154"/>
      <c r="E2104" s="154"/>
      <c r="F2104" s="154"/>
      <c r="G2104" s="154"/>
      <c r="H2104" s="154"/>
      <c r="I2104" s="154"/>
      <c r="J2104" s="154"/>
      <c r="K2104" s="154"/>
      <c r="L2104" s="154"/>
      <c r="M2104" s="154"/>
      <c r="N2104" s="154"/>
      <c r="O2104" s="154"/>
      <c r="P2104" s="154"/>
      <c r="Q2104" s="154"/>
      <c r="R2104" s="154"/>
      <c r="S2104" s="154"/>
      <c r="T2104" s="154"/>
      <c r="U2104" s="154"/>
      <c r="V2104" s="154"/>
      <c r="W2104" s="154"/>
      <c r="X2104" s="154"/>
      <c r="Y2104" s="154"/>
      <c r="Z2104" s="154"/>
      <c r="AA2104" s="154"/>
      <c r="AB2104" s="154"/>
      <c r="AC2104" s="154"/>
      <c r="AD2104" s="154"/>
      <c r="AE2104" s="154"/>
      <c r="AF2104" s="154"/>
      <c r="AG2104" s="154"/>
      <c r="AH2104" s="154"/>
      <c r="AI2104" s="154"/>
      <c r="AJ2104" s="154"/>
      <c r="AK2104" s="154"/>
      <c r="AL2104" s="154"/>
      <c r="AM2104" s="154"/>
      <c r="AN2104" s="154"/>
      <c r="AO2104" s="154"/>
      <c r="AP2104" s="154"/>
      <c r="AQ2104" s="154"/>
      <c r="AR2104" s="154"/>
      <c r="AS2104" s="154"/>
      <c r="AT2104" s="154"/>
      <c r="AU2104" s="154"/>
      <c r="AV2104" s="154"/>
      <c r="AW2104" s="154"/>
      <c r="AX2104" s="154"/>
      <c r="AY2104" s="154"/>
      <c r="AZ2104" s="154"/>
      <c r="BA2104" s="154"/>
      <c r="BB2104" s="154"/>
      <c r="BC2104" s="154"/>
      <c r="BD2104" s="154"/>
      <c r="BE2104" s="154"/>
      <c r="BF2104" s="154"/>
      <c r="BG2104" s="154"/>
      <c r="BH2104" s="154"/>
      <c r="BI2104" s="154"/>
      <c r="BJ2104" s="154"/>
      <c r="BK2104" s="154"/>
      <c r="BL2104" s="154"/>
      <c r="BM2104" s="154"/>
      <c r="BN2104" s="154"/>
      <c r="BO2104" s="154"/>
      <c r="BP2104" s="154"/>
      <c r="BQ2104" s="154"/>
      <c r="BR2104" s="154"/>
      <c r="BS2104" s="154"/>
      <c r="BT2104" s="154"/>
      <c r="BU2104" s="154"/>
      <c r="BV2104" s="154"/>
    </row>
    <row r="2105" spans="1:74" x14ac:dyDescent="0.25">
      <c r="A2105" s="154"/>
      <c r="B2105" s="154"/>
      <c r="C2105" s="154"/>
      <c r="D2105" s="154"/>
      <c r="E2105" s="154"/>
      <c r="F2105" s="154"/>
      <c r="G2105" s="154"/>
      <c r="H2105" s="154"/>
      <c r="I2105" s="154"/>
      <c r="J2105" s="154"/>
      <c r="K2105" s="154"/>
      <c r="L2105" s="154"/>
      <c r="M2105" s="154"/>
      <c r="N2105" s="154"/>
      <c r="O2105" s="154"/>
      <c r="P2105" s="154"/>
      <c r="Q2105" s="154"/>
      <c r="R2105" s="154"/>
      <c r="S2105" s="154"/>
      <c r="T2105" s="154"/>
      <c r="U2105" s="154"/>
      <c r="V2105" s="154"/>
      <c r="W2105" s="154"/>
      <c r="X2105" s="154"/>
      <c r="Y2105" s="154"/>
      <c r="Z2105" s="154"/>
      <c r="AA2105" s="154"/>
      <c r="AB2105" s="154"/>
      <c r="AC2105" s="154"/>
      <c r="AD2105" s="154"/>
      <c r="AE2105" s="154"/>
      <c r="AF2105" s="154"/>
      <c r="AG2105" s="154"/>
      <c r="AH2105" s="154"/>
      <c r="AI2105" s="154"/>
      <c r="AJ2105" s="154"/>
      <c r="AK2105" s="154"/>
      <c r="AL2105" s="154"/>
      <c r="AM2105" s="154"/>
      <c r="AN2105" s="154"/>
      <c r="AO2105" s="154"/>
      <c r="AP2105" s="154"/>
      <c r="AQ2105" s="154"/>
      <c r="AR2105" s="154"/>
      <c r="AS2105" s="154"/>
      <c r="AT2105" s="154"/>
      <c r="AU2105" s="154"/>
      <c r="AV2105" s="154"/>
      <c r="AW2105" s="154"/>
      <c r="AX2105" s="154"/>
      <c r="AY2105" s="154"/>
      <c r="AZ2105" s="154"/>
      <c r="BA2105" s="154"/>
      <c r="BB2105" s="154"/>
      <c r="BC2105" s="154"/>
      <c r="BD2105" s="154"/>
      <c r="BE2105" s="154"/>
      <c r="BF2105" s="154"/>
      <c r="BG2105" s="154"/>
      <c r="BH2105" s="154"/>
      <c r="BI2105" s="154"/>
      <c r="BJ2105" s="154"/>
      <c r="BK2105" s="154"/>
      <c r="BL2105" s="154"/>
      <c r="BM2105" s="154"/>
      <c r="BN2105" s="154"/>
      <c r="BO2105" s="154"/>
      <c r="BP2105" s="154"/>
      <c r="BQ2105" s="154"/>
      <c r="BR2105" s="154"/>
      <c r="BS2105" s="154"/>
      <c r="BT2105" s="154"/>
      <c r="BU2105" s="154"/>
      <c r="BV2105" s="154"/>
    </row>
    <row r="2106" spans="1:74" x14ac:dyDescent="0.25">
      <c r="A2106" s="154"/>
      <c r="B2106" s="154"/>
      <c r="C2106" s="154"/>
      <c r="D2106" s="154"/>
      <c r="E2106" s="154"/>
      <c r="F2106" s="154"/>
      <c r="G2106" s="154"/>
      <c r="H2106" s="154"/>
      <c r="I2106" s="154"/>
      <c r="J2106" s="154"/>
      <c r="K2106" s="154"/>
      <c r="L2106" s="154"/>
      <c r="M2106" s="154"/>
      <c r="N2106" s="154"/>
      <c r="O2106" s="154"/>
      <c r="P2106" s="154"/>
      <c r="Q2106" s="154"/>
      <c r="R2106" s="154"/>
      <c r="S2106" s="154"/>
      <c r="T2106" s="154"/>
      <c r="U2106" s="154"/>
      <c r="V2106" s="154"/>
      <c r="W2106" s="154"/>
      <c r="X2106" s="154"/>
      <c r="Y2106" s="154"/>
      <c r="Z2106" s="154"/>
      <c r="AA2106" s="154"/>
      <c r="AB2106" s="154"/>
      <c r="AC2106" s="154"/>
      <c r="AD2106" s="154"/>
      <c r="AE2106" s="154"/>
      <c r="AF2106" s="154"/>
      <c r="AG2106" s="154"/>
      <c r="AH2106" s="154"/>
      <c r="AI2106" s="154"/>
      <c r="AJ2106" s="154"/>
      <c r="AK2106" s="154"/>
      <c r="AL2106" s="154"/>
      <c r="AM2106" s="154"/>
      <c r="AN2106" s="154"/>
      <c r="AO2106" s="154"/>
      <c r="AP2106" s="154"/>
      <c r="AQ2106" s="154"/>
      <c r="AR2106" s="154"/>
      <c r="AS2106" s="154"/>
      <c r="AT2106" s="154"/>
      <c r="AU2106" s="154"/>
      <c r="AV2106" s="154"/>
      <c r="AW2106" s="154"/>
      <c r="AX2106" s="154"/>
      <c r="AY2106" s="154"/>
      <c r="AZ2106" s="154"/>
      <c r="BA2106" s="154"/>
      <c r="BB2106" s="154"/>
      <c r="BC2106" s="154"/>
      <c r="BD2106" s="154"/>
      <c r="BE2106" s="154"/>
      <c r="BF2106" s="154"/>
      <c r="BG2106" s="154"/>
      <c r="BH2106" s="154"/>
      <c r="BI2106" s="154"/>
      <c r="BJ2106" s="154"/>
      <c r="BK2106" s="154"/>
      <c r="BL2106" s="154"/>
      <c r="BM2106" s="154"/>
      <c r="BN2106" s="154"/>
      <c r="BO2106" s="154"/>
      <c r="BP2106" s="154"/>
      <c r="BQ2106" s="154"/>
      <c r="BR2106" s="154"/>
      <c r="BS2106" s="154"/>
      <c r="BT2106" s="154"/>
      <c r="BU2106" s="154"/>
      <c r="BV2106" s="154"/>
    </row>
    <row r="2107" spans="1:74" x14ac:dyDescent="0.25">
      <c r="A2107" s="154"/>
      <c r="B2107" s="154"/>
      <c r="C2107" s="154"/>
      <c r="D2107" s="154"/>
      <c r="E2107" s="154"/>
      <c r="F2107" s="154"/>
      <c r="G2107" s="154"/>
      <c r="H2107" s="154"/>
      <c r="I2107" s="154"/>
      <c r="J2107" s="154"/>
      <c r="K2107" s="154"/>
      <c r="L2107" s="154"/>
      <c r="M2107" s="154"/>
      <c r="N2107" s="154"/>
      <c r="O2107" s="154"/>
      <c r="P2107" s="154"/>
      <c r="Q2107" s="154"/>
      <c r="R2107" s="154"/>
      <c r="S2107" s="154"/>
      <c r="T2107" s="154"/>
      <c r="U2107" s="154"/>
      <c r="V2107" s="154"/>
      <c r="W2107" s="154"/>
      <c r="X2107" s="154"/>
      <c r="Y2107" s="154"/>
      <c r="Z2107" s="154"/>
      <c r="AA2107" s="154"/>
      <c r="AB2107" s="154"/>
      <c r="AC2107" s="154"/>
      <c r="AD2107" s="154"/>
      <c r="AE2107" s="154"/>
      <c r="AF2107" s="154"/>
      <c r="AG2107" s="154"/>
      <c r="AH2107" s="154"/>
      <c r="AI2107" s="154"/>
      <c r="AJ2107" s="154"/>
      <c r="AK2107" s="154"/>
      <c r="AL2107" s="154"/>
      <c r="AM2107" s="154"/>
      <c r="AN2107" s="154"/>
      <c r="AO2107" s="154"/>
      <c r="AP2107" s="154"/>
      <c r="AQ2107" s="154"/>
      <c r="AR2107" s="154"/>
      <c r="AS2107" s="154"/>
      <c r="AT2107" s="154"/>
      <c r="AU2107" s="154"/>
      <c r="AV2107" s="154"/>
      <c r="AW2107" s="154"/>
      <c r="AX2107" s="154"/>
      <c r="AY2107" s="154"/>
      <c r="AZ2107" s="154"/>
      <c r="BA2107" s="154"/>
      <c r="BB2107" s="154"/>
      <c r="BC2107" s="154"/>
      <c r="BD2107" s="154"/>
      <c r="BE2107" s="154"/>
      <c r="BF2107" s="154"/>
      <c r="BG2107" s="154"/>
      <c r="BH2107" s="154"/>
      <c r="BI2107" s="154"/>
      <c r="BJ2107" s="154"/>
      <c r="BK2107" s="154"/>
      <c r="BL2107" s="154"/>
      <c r="BM2107" s="154"/>
      <c r="BN2107" s="154"/>
      <c r="BO2107" s="154"/>
      <c r="BP2107" s="154"/>
      <c r="BQ2107" s="154"/>
      <c r="BR2107" s="154"/>
      <c r="BS2107" s="154"/>
      <c r="BT2107" s="154"/>
      <c r="BU2107" s="154"/>
      <c r="BV2107" s="154"/>
    </row>
    <row r="2108" spans="1:74" x14ac:dyDescent="0.25">
      <c r="A2108" s="154"/>
      <c r="B2108" s="154"/>
      <c r="C2108" s="154"/>
      <c r="D2108" s="154"/>
      <c r="E2108" s="154"/>
      <c r="F2108" s="154"/>
      <c r="G2108" s="154"/>
      <c r="H2108" s="154"/>
      <c r="I2108" s="154"/>
      <c r="J2108" s="154"/>
      <c r="K2108" s="154"/>
      <c r="L2108" s="154"/>
      <c r="M2108" s="154"/>
      <c r="N2108" s="154"/>
      <c r="O2108" s="154"/>
      <c r="P2108" s="154"/>
      <c r="Q2108" s="154"/>
      <c r="R2108" s="154"/>
      <c r="S2108" s="154"/>
      <c r="T2108" s="154"/>
      <c r="U2108" s="154"/>
      <c r="V2108" s="154"/>
      <c r="W2108" s="154"/>
      <c r="X2108" s="154"/>
      <c r="Y2108" s="154"/>
      <c r="Z2108" s="154"/>
      <c r="AA2108" s="154"/>
      <c r="AB2108" s="154"/>
      <c r="AC2108" s="154"/>
      <c r="AD2108" s="154"/>
      <c r="AE2108" s="154"/>
      <c r="AF2108" s="154"/>
      <c r="AG2108" s="154"/>
      <c r="AH2108" s="154"/>
      <c r="AI2108" s="154"/>
      <c r="AJ2108" s="154"/>
      <c r="AK2108" s="154"/>
      <c r="AL2108" s="154"/>
      <c r="AM2108" s="154"/>
      <c r="AN2108" s="154"/>
      <c r="AO2108" s="154"/>
      <c r="AP2108" s="154"/>
      <c r="AQ2108" s="154"/>
      <c r="AR2108" s="154"/>
      <c r="AS2108" s="154"/>
      <c r="AT2108" s="154"/>
      <c r="AU2108" s="154"/>
      <c r="AV2108" s="154"/>
      <c r="AW2108" s="154"/>
      <c r="AX2108" s="154"/>
      <c r="AY2108" s="154"/>
      <c r="AZ2108" s="154"/>
      <c r="BA2108" s="154"/>
      <c r="BB2108" s="154"/>
      <c r="BC2108" s="154"/>
      <c r="BD2108" s="154"/>
      <c r="BE2108" s="154"/>
      <c r="BF2108" s="154"/>
      <c r="BG2108" s="154"/>
      <c r="BH2108" s="154"/>
      <c r="BI2108" s="154"/>
      <c r="BJ2108" s="154"/>
      <c r="BK2108" s="154"/>
      <c r="BL2108" s="154"/>
      <c r="BM2108" s="154"/>
      <c r="BN2108" s="154"/>
      <c r="BO2108" s="154"/>
      <c r="BP2108" s="154"/>
      <c r="BQ2108" s="154"/>
      <c r="BR2108" s="154"/>
      <c r="BS2108" s="154"/>
      <c r="BT2108" s="154"/>
      <c r="BU2108" s="154"/>
      <c r="BV2108" s="154"/>
    </row>
    <row r="2109" spans="1:74" x14ac:dyDescent="0.25">
      <c r="A2109" s="154"/>
      <c r="B2109" s="154"/>
      <c r="C2109" s="154"/>
      <c r="D2109" s="154"/>
      <c r="E2109" s="154"/>
      <c r="F2109" s="154"/>
      <c r="G2109" s="154"/>
      <c r="H2109" s="154"/>
      <c r="I2109" s="154"/>
      <c r="J2109" s="154"/>
      <c r="K2109" s="154"/>
      <c r="L2109" s="154"/>
      <c r="M2109" s="154"/>
      <c r="N2109" s="154"/>
      <c r="O2109" s="154"/>
      <c r="P2109" s="154"/>
      <c r="Q2109" s="154"/>
      <c r="R2109" s="154"/>
      <c r="S2109" s="154"/>
      <c r="T2109" s="154"/>
      <c r="U2109" s="154"/>
      <c r="V2109" s="154"/>
      <c r="W2109" s="154"/>
      <c r="X2109" s="154"/>
      <c r="Y2109" s="154"/>
      <c r="Z2109" s="154"/>
      <c r="AA2109" s="154"/>
      <c r="AB2109" s="154"/>
      <c r="AC2109" s="154"/>
      <c r="AD2109" s="154"/>
      <c r="AE2109" s="154"/>
      <c r="AF2109" s="154"/>
      <c r="AG2109" s="154"/>
      <c r="AH2109" s="154"/>
      <c r="AI2109" s="154"/>
      <c r="AJ2109" s="154"/>
      <c r="AK2109" s="154"/>
      <c r="AL2109" s="154"/>
      <c r="AM2109" s="154"/>
      <c r="AN2109" s="154"/>
      <c r="AO2109" s="154"/>
      <c r="AP2109" s="154"/>
      <c r="AQ2109" s="154"/>
      <c r="AR2109" s="154"/>
      <c r="AS2109" s="154"/>
      <c r="AT2109" s="154"/>
      <c r="AU2109" s="154"/>
      <c r="AV2109" s="154"/>
      <c r="AW2109" s="154"/>
      <c r="AX2109" s="154"/>
      <c r="AY2109" s="154"/>
      <c r="AZ2109" s="154"/>
      <c r="BA2109" s="154"/>
      <c r="BB2109" s="154"/>
      <c r="BC2109" s="154"/>
      <c r="BD2109" s="154"/>
      <c r="BE2109" s="154"/>
      <c r="BF2109" s="154"/>
      <c r="BG2109" s="154"/>
      <c r="BH2109" s="154"/>
      <c r="BI2109" s="154"/>
      <c r="BJ2109" s="154"/>
      <c r="BK2109" s="154"/>
      <c r="BL2109" s="154"/>
      <c r="BM2109" s="154"/>
      <c r="BN2109" s="154"/>
      <c r="BO2109" s="154"/>
      <c r="BP2109" s="154"/>
      <c r="BQ2109" s="154"/>
      <c r="BR2109" s="154"/>
      <c r="BS2109" s="154"/>
      <c r="BT2109" s="154"/>
      <c r="BU2109" s="154"/>
      <c r="BV2109" s="154"/>
    </row>
    <row r="2110" spans="1:74" x14ac:dyDescent="0.25">
      <c r="A2110" s="154"/>
      <c r="B2110" s="154"/>
      <c r="C2110" s="154"/>
      <c r="D2110" s="154"/>
      <c r="E2110" s="154"/>
      <c r="F2110" s="154"/>
      <c r="G2110" s="154"/>
      <c r="H2110" s="154"/>
      <c r="I2110" s="154"/>
      <c r="J2110" s="154"/>
      <c r="K2110" s="154"/>
      <c r="L2110" s="154"/>
      <c r="M2110" s="154"/>
      <c r="N2110" s="154"/>
      <c r="O2110" s="154"/>
      <c r="P2110" s="154"/>
      <c r="Q2110" s="154"/>
      <c r="R2110" s="154"/>
      <c r="S2110" s="154"/>
      <c r="T2110" s="154"/>
      <c r="U2110" s="154"/>
      <c r="V2110" s="154"/>
      <c r="W2110" s="154"/>
      <c r="X2110" s="154"/>
      <c r="Y2110" s="154"/>
      <c r="Z2110" s="154"/>
      <c r="AA2110" s="154"/>
      <c r="AB2110" s="154"/>
      <c r="AC2110" s="154"/>
      <c r="AD2110" s="154"/>
      <c r="AE2110" s="154"/>
      <c r="AF2110" s="154"/>
      <c r="AG2110" s="154"/>
      <c r="AH2110" s="154"/>
      <c r="AI2110" s="154"/>
      <c r="AJ2110" s="154"/>
      <c r="AK2110" s="154"/>
      <c r="AL2110" s="154"/>
      <c r="AM2110" s="154"/>
      <c r="AN2110" s="154"/>
      <c r="AO2110" s="154"/>
      <c r="AP2110" s="154"/>
      <c r="AQ2110" s="154"/>
      <c r="AR2110" s="154"/>
      <c r="AS2110" s="154"/>
      <c r="AT2110" s="154"/>
      <c r="AU2110" s="154"/>
      <c r="AV2110" s="154"/>
      <c r="AW2110" s="154"/>
      <c r="AX2110" s="154"/>
      <c r="AY2110" s="154"/>
      <c r="AZ2110" s="154"/>
      <c r="BA2110" s="154"/>
      <c r="BB2110" s="154"/>
      <c r="BC2110" s="154"/>
      <c r="BD2110" s="154"/>
      <c r="BE2110" s="154"/>
      <c r="BF2110" s="154"/>
      <c r="BG2110" s="154"/>
      <c r="BH2110" s="154"/>
      <c r="BI2110" s="154"/>
      <c r="BJ2110" s="154"/>
      <c r="BK2110" s="154"/>
      <c r="BL2110" s="154"/>
      <c r="BM2110" s="154"/>
      <c r="BN2110" s="154"/>
      <c r="BO2110" s="154"/>
      <c r="BP2110" s="154"/>
      <c r="BQ2110" s="154"/>
      <c r="BR2110" s="154"/>
      <c r="BS2110" s="154"/>
      <c r="BT2110" s="154"/>
      <c r="BU2110" s="154"/>
      <c r="BV2110" s="154"/>
    </row>
    <row r="2111" spans="1:74" x14ac:dyDescent="0.25">
      <c r="A2111" s="154"/>
      <c r="B2111" s="154"/>
      <c r="C2111" s="154"/>
      <c r="D2111" s="154"/>
      <c r="E2111" s="154"/>
      <c r="F2111" s="154"/>
      <c r="G2111" s="154"/>
      <c r="H2111" s="154"/>
      <c r="I2111" s="154"/>
      <c r="J2111" s="154"/>
      <c r="K2111" s="154"/>
      <c r="L2111" s="154"/>
      <c r="M2111" s="154"/>
      <c r="N2111" s="154"/>
      <c r="O2111" s="154"/>
      <c r="P2111" s="154"/>
      <c r="Q2111" s="154"/>
      <c r="R2111" s="154"/>
      <c r="S2111" s="154"/>
      <c r="T2111" s="154"/>
      <c r="U2111" s="154"/>
      <c r="V2111" s="154"/>
      <c r="W2111" s="154"/>
      <c r="X2111" s="154"/>
      <c r="Y2111" s="154"/>
      <c r="Z2111" s="154"/>
      <c r="AA2111" s="154"/>
      <c r="AB2111" s="154"/>
      <c r="AC2111" s="154"/>
      <c r="AD2111" s="154"/>
      <c r="AE2111" s="154"/>
      <c r="AF2111" s="154"/>
      <c r="AG2111" s="154"/>
      <c r="AH2111" s="154"/>
      <c r="AI2111" s="154"/>
      <c r="AJ2111" s="154"/>
      <c r="AK2111" s="154"/>
      <c r="AL2111" s="154"/>
      <c r="AM2111" s="154"/>
      <c r="AN2111" s="154"/>
      <c r="AO2111" s="154"/>
      <c r="AP2111" s="154"/>
      <c r="AQ2111" s="154"/>
      <c r="AR2111" s="154"/>
      <c r="AS2111" s="154"/>
      <c r="AT2111" s="154"/>
      <c r="AU2111" s="154"/>
      <c r="AV2111" s="154"/>
      <c r="AW2111" s="154"/>
      <c r="AX2111" s="154"/>
      <c r="AY2111" s="154"/>
      <c r="AZ2111" s="154"/>
      <c r="BA2111" s="154"/>
      <c r="BB2111" s="154"/>
      <c r="BC2111" s="154"/>
      <c r="BD2111" s="154"/>
      <c r="BE2111" s="154"/>
      <c r="BF2111" s="154"/>
      <c r="BG2111" s="154"/>
      <c r="BH2111" s="154"/>
      <c r="BI2111" s="154"/>
      <c r="BJ2111" s="154"/>
      <c r="BK2111" s="154"/>
      <c r="BL2111" s="154"/>
      <c r="BM2111" s="154"/>
      <c r="BN2111" s="154"/>
      <c r="BO2111" s="154"/>
      <c r="BP2111" s="154"/>
      <c r="BQ2111" s="154"/>
      <c r="BR2111" s="154"/>
      <c r="BS2111" s="154"/>
      <c r="BT2111" s="154"/>
      <c r="BU2111" s="154"/>
      <c r="BV2111" s="154"/>
    </row>
    <row r="2112" spans="1:74" x14ac:dyDescent="0.25">
      <c r="A2112" s="154"/>
      <c r="B2112" s="154"/>
      <c r="C2112" s="154"/>
      <c r="D2112" s="154"/>
      <c r="E2112" s="154"/>
      <c r="F2112" s="154"/>
      <c r="G2112" s="154"/>
      <c r="H2112" s="154"/>
      <c r="I2112" s="154"/>
      <c r="J2112" s="154"/>
      <c r="K2112" s="154"/>
      <c r="L2112" s="154"/>
      <c r="M2112" s="154"/>
      <c r="N2112" s="154"/>
      <c r="O2112" s="154"/>
      <c r="P2112" s="154"/>
      <c r="Q2112" s="154"/>
      <c r="R2112" s="154"/>
      <c r="S2112" s="154"/>
      <c r="T2112" s="154"/>
      <c r="U2112" s="154"/>
      <c r="V2112" s="154"/>
      <c r="W2112" s="154"/>
      <c r="X2112" s="154"/>
      <c r="Y2112" s="154"/>
      <c r="Z2112" s="154"/>
      <c r="AA2112" s="154"/>
      <c r="AB2112" s="154"/>
      <c r="AC2112" s="154"/>
      <c r="AD2112" s="154"/>
      <c r="AE2112" s="154"/>
      <c r="AF2112" s="154"/>
      <c r="AG2112" s="154"/>
      <c r="AH2112" s="154"/>
      <c r="AI2112" s="154"/>
      <c r="AJ2112" s="154"/>
      <c r="AK2112" s="154"/>
      <c r="AL2112" s="154"/>
      <c r="AM2112" s="154"/>
      <c r="AN2112" s="154"/>
      <c r="AO2112" s="154"/>
      <c r="AP2112" s="154"/>
      <c r="AQ2112" s="154"/>
      <c r="AR2112" s="154"/>
      <c r="AS2112" s="154"/>
      <c r="AT2112" s="154"/>
      <c r="AU2112" s="154"/>
      <c r="AV2112" s="154"/>
      <c r="AW2112" s="154"/>
      <c r="AX2112" s="154"/>
      <c r="AY2112" s="154"/>
      <c r="AZ2112" s="154"/>
      <c r="BA2112" s="154"/>
      <c r="BB2112" s="154"/>
      <c r="BC2112" s="154"/>
      <c r="BD2112" s="154"/>
      <c r="BE2112" s="154"/>
      <c r="BF2112" s="154"/>
      <c r="BG2112" s="154"/>
      <c r="BH2112" s="154"/>
      <c r="BI2112" s="154"/>
      <c r="BJ2112" s="154"/>
      <c r="BK2112" s="154"/>
      <c r="BL2112" s="154"/>
      <c r="BM2112" s="154"/>
      <c r="BN2112" s="154"/>
      <c r="BO2112" s="154"/>
      <c r="BP2112" s="154"/>
      <c r="BQ2112" s="154"/>
      <c r="BR2112" s="154"/>
      <c r="BS2112" s="154"/>
      <c r="BT2112" s="154"/>
      <c r="BU2112" s="154"/>
      <c r="BV2112" s="154"/>
    </row>
    <row r="2113" spans="1:74" x14ac:dyDescent="0.25">
      <c r="A2113" s="154"/>
      <c r="B2113" s="154"/>
      <c r="C2113" s="154"/>
      <c r="D2113" s="154"/>
      <c r="E2113" s="154"/>
      <c r="F2113" s="154"/>
      <c r="G2113" s="154"/>
      <c r="H2113" s="154"/>
      <c r="I2113" s="154"/>
      <c r="J2113" s="154"/>
      <c r="K2113" s="154"/>
      <c r="L2113" s="154"/>
      <c r="M2113" s="154"/>
      <c r="N2113" s="154"/>
      <c r="O2113" s="154"/>
      <c r="P2113" s="154"/>
      <c r="Q2113" s="154"/>
      <c r="R2113" s="154"/>
      <c r="S2113" s="154"/>
      <c r="T2113" s="154"/>
      <c r="U2113" s="154"/>
      <c r="V2113" s="154"/>
      <c r="W2113" s="154"/>
      <c r="X2113" s="154"/>
      <c r="Y2113" s="154"/>
      <c r="Z2113" s="154"/>
      <c r="AA2113" s="154"/>
      <c r="AB2113" s="154"/>
      <c r="AC2113" s="154"/>
      <c r="AD2113" s="154"/>
      <c r="AE2113" s="154"/>
      <c r="AF2113" s="154"/>
      <c r="AG2113" s="154"/>
      <c r="AH2113" s="154"/>
      <c r="AI2113" s="154"/>
      <c r="AJ2113" s="154"/>
      <c r="AK2113" s="154"/>
      <c r="AL2113" s="154"/>
      <c r="AM2113" s="154"/>
      <c r="AN2113" s="154"/>
      <c r="AO2113" s="154"/>
      <c r="AP2113" s="154"/>
      <c r="AQ2113" s="154"/>
      <c r="AR2113" s="154"/>
      <c r="AS2113" s="154"/>
      <c r="AT2113" s="154"/>
      <c r="AU2113" s="154"/>
      <c r="AV2113" s="154"/>
      <c r="AW2113" s="154"/>
      <c r="AX2113" s="154"/>
      <c r="AY2113" s="154"/>
      <c r="AZ2113" s="154"/>
      <c r="BA2113" s="154"/>
      <c r="BB2113" s="154"/>
      <c r="BC2113" s="154"/>
      <c r="BD2113" s="154"/>
      <c r="BE2113" s="154"/>
      <c r="BF2113" s="154"/>
      <c r="BG2113" s="154"/>
      <c r="BH2113" s="154"/>
      <c r="BI2113" s="154"/>
      <c r="BJ2113" s="154"/>
      <c r="BK2113" s="154"/>
      <c r="BL2113" s="154"/>
      <c r="BM2113" s="154"/>
      <c r="BN2113" s="154"/>
      <c r="BO2113" s="154"/>
      <c r="BP2113" s="154"/>
      <c r="BQ2113" s="154"/>
      <c r="BR2113" s="154"/>
      <c r="BS2113" s="154"/>
      <c r="BT2113" s="154"/>
      <c r="BU2113" s="154"/>
      <c r="BV2113" s="154"/>
    </row>
    <row r="2114" spans="1:74" x14ac:dyDescent="0.25">
      <c r="A2114" s="154"/>
      <c r="B2114" s="154"/>
      <c r="C2114" s="154"/>
      <c r="D2114" s="154"/>
      <c r="E2114" s="154"/>
      <c r="F2114" s="154"/>
      <c r="G2114" s="154"/>
      <c r="H2114" s="154"/>
      <c r="I2114" s="154"/>
      <c r="J2114" s="154"/>
      <c r="K2114" s="154"/>
      <c r="L2114" s="154"/>
      <c r="M2114" s="154"/>
      <c r="N2114" s="154"/>
      <c r="O2114" s="154"/>
      <c r="P2114" s="154"/>
      <c r="Q2114" s="154"/>
      <c r="R2114" s="154"/>
      <c r="S2114" s="154"/>
      <c r="T2114" s="154"/>
      <c r="U2114" s="154"/>
      <c r="V2114" s="154"/>
      <c r="W2114" s="154"/>
      <c r="X2114" s="154"/>
      <c r="Y2114" s="154"/>
      <c r="Z2114" s="154"/>
      <c r="AA2114" s="154"/>
      <c r="AB2114" s="154"/>
      <c r="AC2114" s="154"/>
      <c r="AD2114" s="154"/>
      <c r="AE2114" s="154"/>
      <c r="AF2114" s="154"/>
      <c r="AG2114" s="154"/>
      <c r="AH2114" s="154"/>
      <c r="AI2114" s="154"/>
      <c r="AJ2114" s="154"/>
      <c r="AK2114" s="154"/>
      <c r="AL2114" s="154"/>
      <c r="AM2114" s="154"/>
      <c r="AN2114" s="154"/>
      <c r="AO2114" s="154"/>
      <c r="AP2114" s="154"/>
      <c r="AQ2114" s="154"/>
      <c r="AR2114" s="154"/>
      <c r="AS2114" s="154"/>
      <c r="AT2114" s="154"/>
      <c r="AU2114" s="154"/>
      <c r="AV2114" s="154"/>
      <c r="AW2114" s="154"/>
      <c r="AX2114" s="154"/>
      <c r="AY2114" s="154"/>
      <c r="AZ2114" s="154"/>
      <c r="BA2114" s="154"/>
      <c r="BB2114" s="154"/>
      <c r="BC2114" s="154"/>
      <c r="BD2114" s="154"/>
      <c r="BE2114" s="154"/>
      <c r="BF2114" s="154"/>
      <c r="BG2114" s="154"/>
      <c r="BH2114" s="154"/>
      <c r="BI2114" s="154"/>
      <c r="BJ2114" s="154"/>
      <c r="BK2114" s="154"/>
      <c r="BL2114" s="154"/>
      <c r="BM2114" s="154"/>
      <c r="BN2114" s="154"/>
      <c r="BO2114" s="154"/>
      <c r="BP2114" s="154"/>
      <c r="BQ2114" s="154"/>
      <c r="BR2114" s="154"/>
      <c r="BS2114" s="154"/>
      <c r="BT2114" s="154"/>
      <c r="BU2114" s="154"/>
      <c r="BV2114" s="154"/>
    </row>
    <row r="2115" spans="1:74" x14ac:dyDescent="0.25">
      <c r="A2115" s="154"/>
      <c r="B2115" s="154"/>
      <c r="C2115" s="154"/>
      <c r="D2115" s="154"/>
      <c r="E2115" s="154"/>
      <c r="F2115" s="154"/>
      <c r="G2115" s="154"/>
      <c r="H2115" s="154"/>
      <c r="I2115" s="154"/>
      <c r="J2115" s="154"/>
      <c r="K2115" s="154"/>
      <c r="L2115" s="154"/>
      <c r="M2115" s="154"/>
      <c r="N2115" s="154"/>
      <c r="O2115" s="154"/>
      <c r="P2115" s="154"/>
      <c r="Q2115" s="154"/>
      <c r="R2115" s="154"/>
      <c r="S2115" s="154"/>
      <c r="T2115" s="154"/>
      <c r="U2115" s="154"/>
      <c r="V2115" s="154"/>
      <c r="W2115" s="154"/>
      <c r="X2115" s="154"/>
      <c r="Y2115" s="154"/>
      <c r="Z2115" s="154"/>
      <c r="AA2115" s="154"/>
      <c r="AB2115" s="154"/>
      <c r="AC2115" s="154"/>
      <c r="AD2115" s="154"/>
      <c r="AE2115" s="154"/>
      <c r="AF2115" s="154"/>
      <c r="AG2115" s="154"/>
      <c r="AH2115" s="154"/>
      <c r="AI2115" s="154"/>
      <c r="AJ2115" s="154"/>
      <c r="AK2115" s="154"/>
      <c r="AL2115" s="154"/>
      <c r="AM2115" s="154"/>
      <c r="AN2115" s="154"/>
      <c r="AO2115" s="154"/>
      <c r="AP2115" s="154"/>
      <c r="AQ2115" s="154"/>
      <c r="AR2115" s="154"/>
      <c r="AS2115" s="154"/>
      <c r="AT2115" s="154"/>
      <c r="AU2115" s="154"/>
      <c r="AV2115" s="154"/>
      <c r="AW2115" s="154"/>
      <c r="AX2115" s="154"/>
      <c r="AY2115" s="154"/>
      <c r="AZ2115" s="154"/>
      <c r="BA2115" s="154"/>
      <c r="BB2115" s="154"/>
      <c r="BC2115" s="154"/>
      <c r="BD2115" s="154"/>
      <c r="BE2115" s="154"/>
      <c r="BF2115" s="154"/>
      <c r="BG2115" s="154"/>
      <c r="BH2115" s="154"/>
      <c r="BI2115" s="154"/>
      <c r="BJ2115" s="154"/>
      <c r="BK2115" s="154"/>
      <c r="BL2115" s="154"/>
      <c r="BM2115" s="154"/>
      <c r="BN2115" s="154"/>
      <c r="BO2115" s="154"/>
      <c r="BP2115" s="154"/>
      <c r="BQ2115" s="154"/>
      <c r="BR2115" s="154"/>
      <c r="BS2115" s="154"/>
      <c r="BT2115" s="154"/>
      <c r="BU2115" s="154"/>
      <c r="BV2115" s="154"/>
    </row>
    <row r="2116" spans="1:74" x14ac:dyDescent="0.25">
      <c r="A2116" s="154"/>
      <c r="B2116" s="154"/>
      <c r="C2116" s="154"/>
      <c r="D2116" s="154"/>
      <c r="E2116" s="154"/>
      <c r="F2116" s="154"/>
      <c r="G2116" s="154"/>
      <c r="H2116" s="154"/>
      <c r="I2116" s="154"/>
      <c r="J2116" s="154"/>
      <c r="K2116" s="154"/>
      <c r="L2116" s="154"/>
      <c r="M2116" s="154"/>
      <c r="N2116" s="154"/>
      <c r="O2116" s="154"/>
      <c r="P2116" s="154"/>
      <c r="Q2116" s="154"/>
      <c r="R2116" s="154"/>
      <c r="S2116" s="154"/>
      <c r="T2116" s="154"/>
      <c r="U2116" s="154"/>
      <c r="V2116" s="154"/>
      <c r="W2116" s="154"/>
      <c r="X2116" s="154"/>
      <c r="Y2116" s="154"/>
      <c r="Z2116" s="154"/>
      <c r="AA2116" s="154"/>
      <c r="AB2116" s="154"/>
      <c r="AC2116" s="154"/>
      <c r="AD2116" s="154"/>
      <c r="AE2116" s="154"/>
      <c r="AF2116" s="154"/>
      <c r="AG2116" s="154"/>
      <c r="AH2116" s="154"/>
      <c r="AI2116" s="154"/>
      <c r="AJ2116" s="154"/>
      <c r="AK2116" s="154"/>
      <c r="AL2116" s="154"/>
      <c r="AM2116" s="154"/>
      <c r="AN2116" s="154"/>
      <c r="AO2116" s="154"/>
      <c r="AP2116" s="154"/>
      <c r="AQ2116" s="154"/>
      <c r="AR2116" s="154"/>
      <c r="AS2116" s="154"/>
      <c r="AT2116" s="154"/>
      <c r="AU2116" s="154"/>
      <c r="AV2116" s="154"/>
      <c r="AW2116" s="154"/>
      <c r="AX2116" s="154"/>
      <c r="AY2116" s="154"/>
      <c r="AZ2116" s="154"/>
      <c r="BA2116" s="154"/>
      <c r="BB2116" s="154"/>
      <c r="BC2116" s="154"/>
      <c r="BD2116" s="154"/>
      <c r="BE2116" s="154"/>
      <c r="BF2116" s="154"/>
      <c r="BG2116" s="154"/>
      <c r="BH2116" s="154"/>
      <c r="BI2116" s="154"/>
      <c r="BJ2116" s="154"/>
      <c r="BK2116" s="154"/>
      <c r="BL2116" s="154"/>
      <c r="BM2116" s="154"/>
      <c r="BN2116" s="154"/>
      <c r="BO2116" s="154"/>
      <c r="BP2116" s="154"/>
      <c r="BQ2116" s="154"/>
      <c r="BR2116" s="154"/>
      <c r="BS2116" s="154"/>
      <c r="BT2116" s="154"/>
      <c r="BU2116" s="154"/>
      <c r="BV2116" s="154"/>
    </row>
    <row r="2117" spans="1:74" x14ac:dyDescent="0.25">
      <c r="A2117" s="154"/>
      <c r="B2117" s="154"/>
      <c r="C2117" s="154"/>
      <c r="D2117" s="154"/>
      <c r="E2117" s="154"/>
      <c r="F2117" s="154"/>
      <c r="G2117" s="154"/>
      <c r="H2117" s="154"/>
      <c r="I2117" s="154"/>
      <c r="J2117" s="154"/>
      <c r="K2117" s="154"/>
      <c r="L2117" s="154"/>
      <c r="M2117" s="154"/>
      <c r="N2117" s="154"/>
      <c r="O2117" s="154"/>
      <c r="P2117" s="154"/>
      <c r="Q2117" s="154"/>
      <c r="R2117" s="154"/>
      <c r="S2117" s="154"/>
      <c r="T2117" s="154"/>
      <c r="U2117" s="154"/>
      <c r="V2117" s="154"/>
      <c r="W2117" s="154"/>
      <c r="X2117" s="154"/>
      <c r="Y2117" s="154"/>
      <c r="Z2117" s="154"/>
      <c r="AA2117" s="154"/>
      <c r="AB2117" s="154"/>
      <c r="AC2117" s="154"/>
      <c r="AD2117" s="154"/>
      <c r="AE2117" s="154"/>
      <c r="AF2117" s="154"/>
      <c r="AG2117" s="154"/>
      <c r="AH2117" s="154"/>
      <c r="AI2117" s="154"/>
      <c r="AJ2117" s="154"/>
      <c r="AK2117" s="154"/>
      <c r="AL2117" s="154"/>
      <c r="AM2117" s="154"/>
      <c r="AN2117" s="154"/>
      <c r="AO2117" s="154"/>
      <c r="AP2117" s="154"/>
      <c r="AQ2117" s="154"/>
      <c r="AR2117" s="154"/>
      <c r="AS2117" s="154"/>
      <c r="AT2117" s="154"/>
      <c r="AU2117" s="154"/>
      <c r="AV2117" s="154"/>
      <c r="AW2117" s="154"/>
      <c r="AX2117" s="154"/>
      <c r="AY2117" s="154"/>
      <c r="AZ2117" s="154"/>
      <c r="BA2117" s="154"/>
      <c r="BB2117" s="154"/>
      <c r="BC2117" s="154"/>
      <c r="BD2117" s="154"/>
      <c r="BE2117" s="154"/>
      <c r="BF2117" s="154"/>
      <c r="BG2117" s="154"/>
      <c r="BH2117" s="154"/>
      <c r="BI2117" s="154"/>
      <c r="BJ2117" s="154"/>
      <c r="BK2117" s="154"/>
      <c r="BL2117" s="154"/>
      <c r="BM2117" s="154"/>
      <c r="BN2117" s="154"/>
      <c r="BO2117" s="154"/>
      <c r="BP2117" s="154"/>
      <c r="BQ2117" s="154"/>
      <c r="BR2117" s="154"/>
      <c r="BS2117" s="154"/>
      <c r="BT2117" s="154"/>
      <c r="BU2117" s="154"/>
      <c r="BV2117" s="154"/>
    </row>
    <row r="2118" spans="1:74" x14ac:dyDescent="0.25">
      <c r="A2118" s="154"/>
      <c r="B2118" s="154"/>
      <c r="C2118" s="154"/>
      <c r="D2118" s="154"/>
      <c r="E2118" s="154"/>
      <c r="F2118" s="154"/>
      <c r="G2118" s="154"/>
      <c r="H2118" s="154"/>
      <c r="I2118" s="154"/>
      <c r="J2118" s="154"/>
      <c r="K2118" s="154"/>
      <c r="L2118" s="154"/>
      <c r="M2118" s="154"/>
      <c r="N2118" s="154"/>
      <c r="O2118" s="154"/>
      <c r="P2118" s="154"/>
      <c r="Q2118" s="154"/>
      <c r="R2118" s="154"/>
      <c r="S2118" s="154"/>
      <c r="T2118" s="154"/>
      <c r="U2118" s="154"/>
      <c r="V2118" s="154"/>
      <c r="W2118" s="154"/>
      <c r="X2118" s="154"/>
      <c r="Y2118" s="154"/>
      <c r="Z2118" s="154"/>
      <c r="AA2118" s="154"/>
      <c r="AB2118" s="154"/>
      <c r="AC2118" s="154"/>
      <c r="AD2118" s="154"/>
      <c r="AE2118" s="154"/>
      <c r="AF2118" s="154"/>
      <c r="AG2118" s="154"/>
      <c r="AH2118" s="154"/>
      <c r="AI2118" s="154"/>
      <c r="AJ2118" s="154"/>
      <c r="AK2118" s="154"/>
      <c r="AL2118" s="154"/>
      <c r="AM2118" s="154"/>
      <c r="AN2118" s="154"/>
      <c r="AO2118" s="154"/>
      <c r="AP2118" s="154"/>
      <c r="AQ2118" s="154"/>
      <c r="AR2118" s="154"/>
      <c r="AS2118" s="154"/>
      <c r="AT2118" s="154"/>
      <c r="AU2118" s="154"/>
      <c r="AV2118" s="154"/>
      <c r="AW2118" s="154"/>
      <c r="AX2118" s="154"/>
      <c r="AY2118" s="154"/>
      <c r="AZ2118" s="154"/>
      <c r="BA2118" s="154"/>
      <c r="BB2118" s="154"/>
      <c r="BC2118" s="154"/>
      <c r="BD2118" s="154"/>
      <c r="BE2118" s="154"/>
      <c r="BF2118" s="154"/>
      <c r="BG2118" s="154"/>
      <c r="BH2118" s="154"/>
      <c r="BI2118" s="154"/>
      <c r="BJ2118" s="154"/>
      <c r="BK2118" s="154"/>
      <c r="BL2118" s="154"/>
      <c r="BM2118" s="154"/>
      <c r="BN2118" s="154"/>
      <c r="BO2118" s="154"/>
      <c r="BP2118" s="154"/>
      <c r="BQ2118" s="154"/>
      <c r="BR2118" s="154"/>
      <c r="BS2118" s="154"/>
      <c r="BT2118" s="154"/>
      <c r="BU2118" s="154"/>
      <c r="BV2118" s="154"/>
    </row>
    <row r="2119" spans="1:74" x14ac:dyDescent="0.25">
      <c r="A2119" s="154"/>
      <c r="B2119" s="154"/>
      <c r="C2119" s="154"/>
      <c r="D2119" s="154"/>
      <c r="E2119" s="154"/>
      <c r="F2119" s="154"/>
      <c r="G2119" s="154"/>
      <c r="H2119" s="154"/>
      <c r="I2119" s="154"/>
      <c r="J2119" s="154"/>
      <c r="K2119" s="154"/>
      <c r="L2119" s="154"/>
      <c r="M2119" s="154"/>
      <c r="N2119" s="154"/>
      <c r="O2119" s="154"/>
      <c r="P2119" s="154"/>
      <c r="Q2119" s="154"/>
      <c r="R2119" s="154"/>
      <c r="S2119" s="154"/>
      <c r="T2119" s="154"/>
      <c r="U2119" s="154"/>
      <c r="V2119" s="154"/>
      <c r="W2119" s="154"/>
      <c r="X2119" s="154"/>
      <c r="Y2119" s="154"/>
      <c r="Z2119" s="154"/>
      <c r="AA2119" s="154"/>
      <c r="AB2119" s="154"/>
      <c r="AC2119" s="154"/>
      <c r="AD2119" s="154"/>
      <c r="AE2119" s="154"/>
      <c r="AF2119" s="154"/>
      <c r="AG2119" s="154"/>
      <c r="AH2119" s="154"/>
      <c r="AI2119" s="154"/>
      <c r="AJ2119" s="154"/>
      <c r="AK2119" s="154"/>
      <c r="AL2119" s="154"/>
      <c r="AM2119" s="154"/>
      <c r="AN2119" s="154"/>
      <c r="AO2119" s="154"/>
      <c r="AP2119" s="154"/>
      <c r="AQ2119" s="154"/>
      <c r="AR2119" s="154"/>
      <c r="AS2119" s="154"/>
      <c r="AT2119" s="154"/>
      <c r="AU2119" s="154"/>
      <c r="AV2119" s="154"/>
      <c r="AW2119" s="154"/>
      <c r="AX2119" s="154"/>
      <c r="AY2119" s="154"/>
      <c r="AZ2119" s="154"/>
      <c r="BA2119" s="154"/>
      <c r="BB2119" s="154"/>
      <c r="BC2119" s="154"/>
      <c r="BD2119" s="154"/>
      <c r="BE2119" s="154"/>
      <c r="BF2119" s="154"/>
      <c r="BG2119" s="154"/>
      <c r="BH2119" s="154"/>
      <c r="BI2119" s="154"/>
      <c r="BJ2119" s="154"/>
      <c r="BK2119" s="154"/>
      <c r="BL2119" s="154"/>
      <c r="BM2119" s="154"/>
      <c r="BN2119" s="154"/>
      <c r="BO2119" s="154"/>
      <c r="BP2119" s="154"/>
      <c r="BQ2119" s="154"/>
      <c r="BR2119" s="154"/>
      <c r="BS2119" s="154"/>
      <c r="BT2119" s="154"/>
      <c r="BU2119" s="154"/>
      <c r="BV2119" s="154"/>
    </row>
    <row r="2120" spans="1:74" x14ac:dyDescent="0.25">
      <c r="A2120" s="154"/>
      <c r="B2120" s="154"/>
      <c r="C2120" s="154"/>
      <c r="D2120" s="154"/>
      <c r="E2120" s="154"/>
      <c r="F2120" s="154"/>
      <c r="G2120" s="154"/>
      <c r="H2120" s="154"/>
      <c r="I2120" s="154"/>
      <c r="J2120" s="154"/>
      <c r="K2120" s="154"/>
      <c r="L2120" s="154"/>
      <c r="M2120" s="154"/>
      <c r="N2120" s="154"/>
      <c r="O2120" s="154"/>
      <c r="P2120" s="154"/>
      <c r="Q2120" s="154"/>
      <c r="R2120" s="154"/>
      <c r="S2120" s="154"/>
      <c r="T2120" s="154"/>
      <c r="U2120" s="154"/>
      <c r="V2120" s="154"/>
      <c r="W2120" s="154"/>
      <c r="X2120" s="154"/>
      <c r="Y2120" s="154"/>
      <c r="Z2120" s="154"/>
      <c r="AA2120" s="154"/>
      <c r="AB2120" s="154"/>
      <c r="AC2120" s="154"/>
      <c r="AD2120" s="154"/>
      <c r="AE2120" s="154"/>
      <c r="AF2120" s="154"/>
      <c r="AG2120" s="154"/>
      <c r="AH2120" s="154"/>
      <c r="AI2120" s="154"/>
      <c r="AJ2120" s="154"/>
      <c r="AK2120" s="154"/>
      <c r="AL2120" s="154"/>
      <c r="AM2120" s="154"/>
      <c r="AN2120" s="154"/>
      <c r="AO2120" s="154"/>
      <c r="AP2120" s="154"/>
      <c r="AQ2120" s="154"/>
      <c r="AR2120" s="154"/>
      <c r="AS2120" s="154"/>
      <c r="AT2120" s="154"/>
      <c r="AU2120" s="154"/>
      <c r="AV2120" s="154"/>
      <c r="AW2120" s="154"/>
      <c r="AX2120" s="154"/>
      <c r="AY2120" s="154"/>
      <c r="AZ2120" s="154"/>
      <c r="BA2120" s="154"/>
      <c r="BB2120" s="154"/>
      <c r="BC2120" s="154"/>
      <c r="BD2120" s="154"/>
      <c r="BE2120" s="154"/>
      <c r="BF2120" s="154"/>
      <c r="BG2120" s="154"/>
      <c r="BH2120" s="154"/>
      <c r="BI2120" s="154"/>
      <c r="BJ2120" s="154"/>
      <c r="BK2120" s="154"/>
      <c r="BL2120" s="154"/>
      <c r="BM2120" s="154"/>
      <c r="BN2120" s="154"/>
      <c r="BO2120" s="154"/>
      <c r="BP2120" s="154"/>
      <c r="BQ2120" s="154"/>
      <c r="BR2120" s="154"/>
      <c r="BS2120" s="154"/>
      <c r="BT2120" s="154"/>
      <c r="BU2120" s="154"/>
      <c r="BV2120" s="154"/>
    </row>
    <row r="2121" spans="1:74" x14ac:dyDescent="0.25">
      <c r="A2121" s="154"/>
      <c r="B2121" s="154"/>
      <c r="C2121" s="154"/>
      <c r="D2121" s="154"/>
      <c r="E2121" s="154"/>
      <c r="F2121" s="154"/>
      <c r="G2121" s="154"/>
      <c r="H2121" s="154"/>
      <c r="I2121" s="154"/>
      <c r="J2121" s="154"/>
      <c r="K2121" s="154"/>
      <c r="L2121" s="154"/>
      <c r="M2121" s="154"/>
      <c r="N2121" s="154"/>
      <c r="O2121" s="154"/>
      <c r="P2121" s="154"/>
      <c r="Q2121" s="154"/>
      <c r="R2121" s="154"/>
      <c r="S2121" s="154"/>
      <c r="T2121" s="154"/>
      <c r="U2121" s="154"/>
      <c r="V2121" s="154"/>
      <c r="W2121" s="154"/>
      <c r="X2121" s="154"/>
      <c r="Y2121" s="154"/>
      <c r="Z2121" s="154"/>
      <c r="AA2121" s="154"/>
      <c r="AB2121" s="154"/>
      <c r="AC2121" s="154"/>
      <c r="AD2121" s="154"/>
      <c r="AE2121" s="154"/>
      <c r="AF2121" s="154"/>
      <c r="AG2121" s="154"/>
      <c r="AH2121" s="154"/>
      <c r="AI2121" s="154"/>
      <c r="AJ2121" s="154"/>
      <c r="AK2121" s="154"/>
      <c r="AL2121" s="154"/>
      <c r="AM2121" s="154"/>
      <c r="AN2121" s="154"/>
      <c r="AO2121" s="154"/>
      <c r="AP2121" s="154"/>
      <c r="AQ2121" s="154"/>
      <c r="AR2121" s="154"/>
      <c r="AS2121" s="154"/>
      <c r="AT2121" s="154"/>
      <c r="AU2121" s="154"/>
      <c r="AV2121" s="154"/>
      <c r="AW2121" s="154"/>
      <c r="AX2121" s="154"/>
      <c r="AY2121" s="154"/>
      <c r="AZ2121" s="154"/>
      <c r="BA2121" s="154"/>
      <c r="BB2121" s="154"/>
      <c r="BC2121" s="154"/>
      <c r="BD2121" s="154"/>
      <c r="BE2121" s="154"/>
      <c r="BF2121" s="154"/>
      <c r="BG2121" s="154"/>
      <c r="BH2121" s="154"/>
      <c r="BI2121" s="154"/>
      <c r="BJ2121" s="154"/>
      <c r="BK2121" s="154"/>
      <c r="BL2121" s="154"/>
      <c r="BM2121" s="154"/>
      <c r="BN2121" s="154"/>
      <c r="BO2121" s="154"/>
      <c r="BP2121" s="154"/>
      <c r="BQ2121" s="154"/>
      <c r="BR2121" s="154"/>
      <c r="BS2121" s="154"/>
      <c r="BT2121" s="154"/>
      <c r="BU2121" s="154"/>
      <c r="BV2121" s="154"/>
    </row>
    <row r="2122" spans="1:74" x14ac:dyDescent="0.25">
      <c r="A2122" s="154"/>
      <c r="B2122" s="154"/>
      <c r="C2122" s="154"/>
      <c r="D2122" s="154"/>
      <c r="E2122" s="154"/>
      <c r="F2122" s="154"/>
      <c r="G2122" s="154"/>
      <c r="H2122" s="154"/>
      <c r="I2122" s="154"/>
      <c r="J2122" s="154"/>
      <c r="K2122" s="154"/>
      <c r="L2122" s="154"/>
      <c r="M2122" s="154"/>
      <c r="N2122" s="154"/>
      <c r="O2122" s="154"/>
      <c r="P2122" s="154"/>
      <c r="Q2122" s="154"/>
      <c r="R2122" s="154"/>
      <c r="S2122" s="154"/>
      <c r="T2122" s="154"/>
      <c r="U2122" s="154"/>
      <c r="V2122" s="154"/>
      <c r="W2122" s="154"/>
      <c r="X2122" s="154"/>
      <c r="Y2122" s="154"/>
      <c r="Z2122" s="154"/>
      <c r="AA2122" s="154"/>
      <c r="AB2122" s="154"/>
      <c r="AC2122" s="154"/>
      <c r="AD2122" s="154"/>
      <c r="AE2122" s="154"/>
      <c r="AF2122" s="154"/>
      <c r="AG2122" s="154"/>
      <c r="AH2122" s="154"/>
      <c r="AI2122" s="154"/>
      <c r="AJ2122" s="154"/>
      <c r="AK2122" s="154"/>
      <c r="AL2122" s="154"/>
      <c r="AM2122" s="154"/>
      <c r="AN2122" s="154"/>
      <c r="AO2122" s="154"/>
      <c r="AP2122" s="154"/>
      <c r="AQ2122" s="154"/>
      <c r="AR2122" s="154"/>
      <c r="AS2122" s="154"/>
      <c r="AT2122" s="154"/>
      <c r="AU2122" s="154"/>
      <c r="AV2122" s="154"/>
      <c r="AW2122" s="154"/>
      <c r="AX2122" s="154"/>
      <c r="AY2122" s="154"/>
      <c r="AZ2122" s="154"/>
      <c r="BA2122" s="154"/>
      <c r="BB2122" s="154"/>
      <c r="BC2122" s="154"/>
      <c r="BD2122" s="154"/>
      <c r="BE2122" s="154"/>
      <c r="BF2122" s="154"/>
      <c r="BG2122" s="154"/>
      <c r="BH2122" s="154"/>
      <c r="BI2122" s="154"/>
      <c r="BJ2122" s="154"/>
      <c r="BK2122" s="154"/>
      <c r="BL2122" s="154"/>
      <c r="BM2122" s="154"/>
      <c r="BN2122" s="154"/>
      <c r="BO2122" s="154"/>
      <c r="BP2122" s="154"/>
      <c r="BQ2122" s="154"/>
      <c r="BR2122" s="154"/>
      <c r="BS2122" s="154"/>
      <c r="BT2122" s="154"/>
      <c r="BU2122" s="154"/>
      <c r="BV2122" s="154"/>
    </row>
    <row r="2123" spans="1:74" x14ac:dyDescent="0.25">
      <c r="A2123" s="154"/>
      <c r="B2123" s="154"/>
      <c r="C2123" s="154"/>
      <c r="D2123" s="154"/>
      <c r="E2123" s="154"/>
      <c r="F2123" s="154"/>
      <c r="G2123" s="154"/>
      <c r="H2123" s="154"/>
      <c r="I2123" s="154"/>
      <c r="J2123" s="154"/>
      <c r="K2123" s="154"/>
      <c r="L2123" s="154"/>
      <c r="M2123" s="154"/>
      <c r="N2123" s="154"/>
      <c r="O2123" s="154"/>
      <c r="P2123" s="154"/>
      <c r="Q2123" s="154"/>
      <c r="R2123" s="154"/>
      <c r="S2123" s="154"/>
      <c r="T2123" s="154"/>
      <c r="U2123" s="154"/>
      <c r="V2123" s="154"/>
      <c r="W2123" s="154"/>
      <c r="X2123" s="154"/>
      <c r="Y2123" s="154"/>
      <c r="Z2123" s="154"/>
      <c r="AA2123" s="154"/>
      <c r="AB2123" s="154"/>
      <c r="AC2123" s="154"/>
      <c r="AD2123" s="154"/>
      <c r="AE2123" s="154"/>
      <c r="AF2123" s="154"/>
      <c r="AG2123" s="154"/>
      <c r="AH2123" s="154"/>
      <c r="AI2123" s="154"/>
      <c r="AJ2123" s="154"/>
      <c r="AK2123" s="154"/>
      <c r="AL2123" s="154"/>
      <c r="AM2123" s="154"/>
      <c r="AN2123" s="154"/>
      <c r="AO2123" s="154"/>
      <c r="AP2123" s="154"/>
      <c r="AQ2123" s="154"/>
      <c r="AR2123" s="154"/>
      <c r="AS2123" s="154"/>
      <c r="AT2123" s="154"/>
      <c r="AU2123" s="154"/>
      <c r="AV2123" s="154"/>
      <c r="AW2123" s="154"/>
      <c r="AX2123" s="154"/>
      <c r="AY2123" s="154"/>
      <c r="AZ2123" s="154"/>
      <c r="BA2123" s="154"/>
      <c r="BB2123" s="154"/>
      <c r="BC2123" s="154"/>
      <c r="BD2123" s="154"/>
      <c r="BE2123" s="154"/>
      <c r="BF2123" s="154"/>
      <c r="BG2123" s="154"/>
      <c r="BH2123" s="154"/>
      <c r="BI2123" s="154"/>
      <c r="BJ2123" s="154"/>
      <c r="BK2123" s="154"/>
      <c r="BL2123" s="154"/>
      <c r="BM2123" s="154"/>
      <c r="BN2123" s="154"/>
      <c r="BO2123" s="154"/>
      <c r="BP2123" s="154"/>
      <c r="BQ2123" s="154"/>
      <c r="BR2123" s="154"/>
      <c r="BS2123" s="154"/>
      <c r="BT2123" s="154"/>
      <c r="BU2123" s="154"/>
      <c r="BV2123" s="154"/>
    </row>
    <row r="2124" spans="1:74" x14ac:dyDescent="0.25">
      <c r="A2124" s="154"/>
      <c r="B2124" s="154"/>
      <c r="C2124" s="154"/>
      <c r="D2124" s="154"/>
      <c r="E2124" s="154"/>
      <c r="F2124" s="154"/>
      <c r="G2124" s="154"/>
      <c r="H2124" s="154"/>
      <c r="I2124" s="154"/>
      <c r="J2124" s="154"/>
      <c r="K2124" s="154"/>
      <c r="L2124" s="154"/>
      <c r="M2124" s="154"/>
      <c r="N2124" s="154"/>
      <c r="O2124" s="154"/>
      <c r="P2124" s="154"/>
      <c r="Q2124" s="154"/>
      <c r="R2124" s="154"/>
      <c r="S2124" s="154"/>
      <c r="T2124" s="154"/>
      <c r="U2124" s="154"/>
      <c r="V2124" s="154"/>
      <c r="W2124" s="154"/>
      <c r="X2124" s="154"/>
      <c r="Y2124" s="154"/>
      <c r="Z2124" s="154"/>
      <c r="AA2124" s="154"/>
      <c r="AB2124" s="154"/>
      <c r="AC2124" s="154"/>
      <c r="AD2124" s="154"/>
      <c r="AE2124" s="154"/>
      <c r="AF2124" s="154"/>
      <c r="AG2124" s="154"/>
      <c r="AH2124" s="154"/>
      <c r="AI2124" s="154"/>
      <c r="AJ2124" s="154"/>
      <c r="AK2124" s="154"/>
      <c r="AL2124" s="154"/>
      <c r="AM2124" s="154"/>
      <c r="AN2124" s="154"/>
      <c r="AO2124" s="154"/>
      <c r="AP2124" s="154"/>
      <c r="AQ2124" s="154"/>
      <c r="AR2124" s="154"/>
      <c r="AS2124" s="154"/>
      <c r="AT2124" s="154"/>
      <c r="AU2124" s="154"/>
      <c r="AV2124" s="154"/>
      <c r="AW2124" s="154"/>
      <c r="AX2124" s="154"/>
      <c r="AY2124" s="154"/>
      <c r="AZ2124" s="154"/>
      <c r="BA2124" s="154"/>
      <c r="BB2124" s="154"/>
      <c r="BC2124" s="154"/>
      <c r="BD2124" s="154"/>
      <c r="BE2124" s="154"/>
      <c r="BF2124" s="154"/>
      <c r="BG2124" s="154"/>
      <c r="BH2124" s="154"/>
      <c r="BI2124" s="154"/>
      <c r="BJ2124" s="154"/>
      <c r="BK2124" s="154"/>
      <c r="BL2124" s="154"/>
      <c r="BM2124" s="154"/>
      <c r="BN2124" s="154"/>
      <c r="BO2124" s="154"/>
      <c r="BP2124" s="154"/>
      <c r="BQ2124" s="154"/>
      <c r="BR2124" s="154"/>
      <c r="BS2124" s="154"/>
      <c r="BT2124" s="154"/>
      <c r="BU2124" s="154"/>
      <c r="BV2124" s="154"/>
    </row>
    <row r="2125" spans="1:74" x14ac:dyDescent="0.25">
      <c r="A2125" s="154"/>
      <c r="B2125" s="154"/>
      <c r="C2125" s="154"/>
      <c r="D2125" s="154"/>
      <c r="E2125" s="154"/>
      <c r="F2125" s="154"/>
      <c r="G2125" s="154"/>
      <c r="H2125" s="154"/>
      <c r="I2125" s="154"/>
      <c r="J2125" s="154"/>
      <c r="K2125" s="154"/>
      <c r="L2125" s="154"/>
      <c r="M2125" s="154"/>
      <c r="N2125" s="154"/>
      <c r="O2125" s="154"/>
      <c r="P2125" s="154"/>
      <c r="Q2125" s="154"/>
      <c r="R2125" s="154"/>
      <c r="S2125" s="154"/>
      <c r="T2125" s="154"/>
      <c r="U2125" s="154"/>
      <c r="V2125" s="154"/>
      <c r="W2125" s="154"/>
      <c r="X2125" s="154"/>
      <c r="Y2125" s="154"/>
      <c r="Z2125" s="154"/>
      <c r="AA2125" s="154"/>
      <c r="AB2125" s="154"/>
      <c r="AC2125" s="154"/>
      <c r="AD2125" s="154"/>
      <c r="AE2125" s="154"/>
      <c r="AF2125" s="154"/>
      <c r="AG2125" s="154"/>
      <c r="AH2125" s="154"/>
      <c r="AI2125" s="154"/>
      <c r="AJ2125" s="154"/>
      <c r="AK2125" s="154"/>
      <c r="AL2125" s="154"/>
      <c r="AM2125" s="154"/>
      <c r="AN2125" s="154"/>
      <c r="AO2125" s="154"/>
      <c r="AP2125" s="154"/>
      <c r="AQ2125" s="154"/>
      <c r="AR2125" s="154"/>
      <c r="AS2125" s="154"/>
      <c r="AT2125" s="154"/>
      <c r="AU2125" s="154"/>
      <c r="AV2125" s="154"/>
      <c r="AW2125" s="154"/>
      <c r="AX2125" s="154"/>
      <c r="AY2125" s="154"/>
      <c r="AZ2125" s="154"/>
      <c r="BA2125" s="154"/>
      <c r="BB2125" s="154"/>
      <c r="BC2125" s="154"/>
      <c r="BD2125" s="154"/>
      <c r="BE2125" s="154"/>
      <c r="BF2125" s="154"/>
      <c r="BG2125" s="154"/>
      <c r="BH2125" s="154"/>
      <c r="BI2125" s="154"/>
      <c r="BJ2125" s="154"/>
      <c r="BK2125" s="154"/>
      <c r="BL2125" s="154"/>
      <c r="BM2125" s="154"/>
      <c r="BN2125" s="154"/>
      <c r="BO2125" s="154"/>
      <c r="BP2125" s="154"/>
      <c r="BQ2125" s="154"/>
      <c r="BR2125" s="154"/>
      <c r="BS2125" s="154"/>
      <c r="BT2125" s="154"/>
      <c r="BU2125" s="154"/>
      <c r="BV2125" s="154"/>
    </row>
    <row r="2126" spans="1:74" x14ac:dyDescent="0.25">
      <c r="A2126" s="154"/>
      <c r="B2126" s="154"/>
      <c r="C2126" s="154"/>
      <c r="D2126" s="154"/>
      <c r="E2126" s="154"/>
      <c r="F2126" s="154"/>
      <c r="G2126" s="154"/>
      <c r="H2126" s="154"/>
      <c r="I2126" s="154"/>
      <c r="J2126" s="154"/>
      <c r="K2126" s="154"/>
      <c r="L2126" s="154"/>
      <c r="M2126" s="154"/>
      <c r="N2126" s="154"/>
      <c r="O2126" s="154"/>
      <c r="P2126" s="154"/>
      <c r="Q2126" s="154"/>
      <c r="R2126" s="154"/>
      <c r="S2126" s="154"/>
      <c r="T2126" s="154"/>
      <c r="U2126" s="154"/>
      <c r="V2126" s="154"/>
      <c r="W2126" s="154"/>
      <c r="X2126" s="154"/>
      <c r="Y2126" s="154"/>
      <c r="Z2126" s="154"/>
      <c r="AA2126" s="154"/>
      <c r="AB2126" s="154"/>
      <c r="AC2126" s="154"/>
      <c r="AD2126" s="154"/>
      <c r="AE2126" s="154"/>
      <c r="AF2126" s="154"/>
      <c r="AG2126" s="154"/>
      <c r="AH2126" s="154"/>
      <c r="AI2126" s="154"/>
      <c r="AJ2126" s="154"/>
      <c r="AK2126" s="154"/>
      <c r="AL2126" s="154"/>
      <c r="AM2126" s="154"/>
      <c r="AN2126" s="154"/>
      <c r="AO2126" s="154"/>
      <c r="AP2126" s="154"/>
      <c r="AQ2126" s="154"/>
      <c r="AR2126" s="154"/>
      <c r="AS2126" s="154"/>
      <c r="AT2126" s="154"/>
      <c r="AU2126" s="154"/>
      <c r="AV2126" s="154"/>
      <c r="AW2126" s="154"/>
      <c r="AX2126" s="154"/>
      <c r="AY2126" s="154"/>
      <c r="AZ2126" s="154"/>
      <c r="BA2126" s="154"/>
      <c r="BB2126" s="154"/>
      <c r="BC2126" s="154"/>
      <c r="BD2126" s="154"/>
      <c r="BE2126" s="154"/>
      <c r="BF2126" s="154"/>
      <c r="BG2126" s="154"/>
      <c r="BH2126" s="154"/>
      <c r="BI2126" s="154"/>
      <c r="BJ2126" s="154"/>
      <c r="BK2126" s="154"/>
      <c r="BL2126" s="154"/>
      <c r="BM2126" s="154"/>
      <c r="BN2126" s="154"/>
      <c r="BO2126" s="154"/>
      <c r="BP2126" s="154"/>
      <c r="BQ2126" s="154"/>
      <c r="BR2126" s="154"/>
      <c r="BS2126" s="154"/>
      <c r="BT2126" s="154"/>
      <c r="BU2126" s="154"/>
      <c r="BV2126" s="154"/>
    </row>
    <row r="2127" spans="1:74" x14ac:dyDescent="0.25">
      <c r="A2127" s="154"/>
      <c r="B2127" s="154"/>
      <c r="C2127" s="154"/>
      <c r="D2127" s="154"/>
      <c r="E2127" s="154"/>
      <c r="F2127" s="154"/>
      <c r="G2127" s="154"/>
      <c r="H2127" s="154"/>
      <c r="I2127" s="154"/>
      <c r="J2127" s="154"/>
      <c r="K2127" s="154"/>
      <c r="L2127" s="154"/>
      <c r="M2127" s="154"/>
      <c r="N2127" s="154"/>
      <c r="O2127" s="154"/>
      <c r="P2127" s="154"/>
      <c r="Q2127" s="154"/>
      <c r="R2127" s="154"/>
      <c r="S2127" s="154"/>
      <c r="T2127" s="154"/>
      <c r="U2127" s="154"/>
      <c r="V2127" s="154"/>
      <c r="W2127" s="154"/>
      <c r="X2127" s="154"/>
      <c r="Y2127" s="154"/>
      <c r="Z2127" s="154"/>
      <c r="AA2127" s="154"/>
      <c r="AB2127" s="154"/>
      <c r="AC2127" s="154"/>
      <c r="AD2127" s="154"/>
      <c r="AE2127" s="154"/>
      <c r="AF2127" s="154"/>
      <c r="AG2127" s="154"/>
      <c r="AH2127" s="154"/>
      <c r="AI2127" s="154"/>
      <c r="AJ2127" s="154"/>
      <c r="AK2127" s="154"/>
      <c r="AL2127" s="154"/>
      <c r="AM2127" s="154"/>
      <c r="AN2127" s="154"/>
      <c r="AO2127" s="154"/>
      <c r="AP2127" s="154"/>
      <c r="AQ2127" s="154"/>
      <c r="AR2127" s="154"/>
      <c r="AS2127" s="154"/>
      <c r="AT2127" s="154"/>
      <c r="AU2127" s="154"/>
      <c r="AV2127" s="154"/>
      <c r="AW2127" s="154"/>
      <c r="AX2127" s="154"/>
      <c r="AY2127" s="154"/>
      <c r="AZ2127" s="154"/>
      <c r="BA2127" s="154"/>
      <c r="BB2127" s="154"/>
      <c r="BC2127" s="154"/>
      <c r="BD2127" s="154"/>
      <c r="BE2127" s="154"/>
      <c r="BF2127" s="154"/>
      <c r="BG2127" s="154"/>
      <c r="BH2127" s="154"/>
      <c r="BI2127" s="154"/>
      <c r="BJ2127" s="154"/>
      <c r="BK2127" s="154"/>
      <c r="BL2127" s="154"/>
      <c r="BM2127" s="154"/>
      <c r="BN2127" s="154"/>
      <c r="BO2127" s="154"/>
      <c r="BP2127" s="154"/>
      <c r="BQ2127" s="154"/>
      <c r="BR2127" s="154"/>
      <c r="BS2127" s="154"/>
      <c r="BT2127" s="154"/>
      <c r="BU2127" s="154"/>
      <c r="BV2127" s="154"/>
    </row>
    <row r="2128" spans="1:74" x14ac:dyDescent="0.25">
      <c r="A2128" s="154"/>
      <c r="B2128" s="154"/>
      <c r="C2128" s="154"/>
      <c r="D2128" s="154"/>
      <c r="E2128" s="154"/>
      <c r="F2128" s="154"/>
      <c r="G2128" s="154"/>
      <c r="H2128" s="154"/>
      <c r="I2128" s="154"/>
      <c r="J2128" s="154"/>
      <c r="K2128" s="154"/>
      <c r="L2128" s="154"/>
      <c r="M2128" s="154"/>
      <c r="N2128" s="154"/>
      <c r="O2128" s="154"/>
      <c r="P2128" s="154"/>
      <c r="Q2128" s="154"/>
      <c r="R2128" s="154"/>
      <c r="S2128" s="154"/>
      <c r="T2128" s="154"/>
      <c r="U2128" s="154"/>
      <c r="V2128" s="154"/>
      <c r="W2128" s="154"/>
      <c r="X2128" s="154"/>
      <c r="Y2128" s="154"/>
      <c r="Z2128" s="154"/>
      <c r="AA2128" s="154"/>
      <c r="AB2128" s="154"/>
      <c r="AC2128" s="154"/>
      <c r="AD2128" s="154"/>
      <c r="AE2128" s="154"/>
      <c r="AF2128" s="154"/>
      <c r="AG2128" s="154"/>
      <c r="AH2128" s="154"/>
      <c r="AI2128" s="154"/>
      <c r="AJ2128" s="154"/>
      <c r="AK2128" s="154"/>
      <c r="AL2128" s="154"/>
      <c r="AM2128" s="154"/>
      <c r="AN2128" s="154"/>
      <c r="AO2128" s="154"/>
      <c r="AP2128" s="154"/>
      <c r="AQ2128" s="154"/>
      <c r="AR2128" s="154"/>
      <c r="AS2128" s="154"/>
      <c r="AT2128" s="154"/>
      <c r="AU2128" s="154"/>
      <c r="AV2128" s="154"/>
      <c r="AW2128" s="154"/>
      <c r="AX2128" s="154"/>
      <c r="AY2128" s="154"/>
      <c r="AZ2128" s="154"/>
      <c r="BA2128" s="154"/>
      <c r="BB2128" s="154"/>
      <c r="BC2128" s="154"/>
      <c r="BD2128" s="154"/>
      <c r="BE2128" s="154"/>
      <c r="BF2128" s="154"/>
      <c r="BG2128" s="154"/>
      <c r="BH2128" s="154"/>
      <c r="BI2128" s="154"/>
      <c r="BJ2128" s="154"/>
      <c r="BK2128" s="154"/>
      <c r="BL2128" s="154"/>
      <c r="BM2128" s="154"/>
      <c r="BN2128" s="154"/>
      <c r="BO2128" s="154"/>
      <c r="BP2128" s="154"/>
      <c r="BQ2128" s="154"/>
      <c r="BR2128" s="154"/>
      <c r="BS2128" s="154"/>
      <c r="BT2128" s="154"/>
      <c r="BU2128" s="154"/>
      <c r="BV2128" s="154"/>
    </row>
    <row r="2129" spans="1:74" x14ac:dyDescent="0.25">
      <c r="A2129" s="154"/>
      <c r="B2129" s="154"/>
      <c r="C2129" s="154"/>
      <c r="D2129" s="154"/>
      <c r="E2129" s="154"/>
      <c r="F2129" s="154"/>
      <c r="G2129" s="154"/>
      <c r="H2129" s="154"/>
      <c r="I2129" s="154"/>
      <c r="J2129" s="154"/>
      <c r="K2129" s="154"/>
      <c r="L2129" s="154"/>
      <c r="M2129" s="154"/>
      <c r="N2129" s="154"/>
      <c r="O2129" s="154"/>
      <c r="P2129" s="154"/>
      <c r="Q2129" s="154"/>
      <c r="R2129" s="154"/>
      <c r="S2129" s="154"/>
      <c r="T2129" s="154"/>
      <c r="U2129" s="154"/>
      <c r="V2129" s="154"/>
      <c r="W2129" s="154"/>
      <c r="X2129" s="154"/>
      <c r="Y2129" s="154"/>
      <c r="Z2129" s="154"/>
      <c r="AA2129" s="154"/>
      <c r="AB2129" s="154"/>
      <c r="AC2129" s="154"/>
      <c r="AD2129" s="154"/>
      <c r="AE2129" s="154"/>
      <c r="AF2129" s="154"/>
      <c r="AG2129" s="154"/>
      <c r="AH2129" s="154"/>
      <c r="AI2129" s="154"/>
      <c r="AJ2129" s="154"/>
      <c r="AK2129" s="154"/>
      <c r="AL2129" s="154"/>
      <c r="AM2129" s="154"/>
      <c r="AN2129" s="154"/>
      <c r="AO2129" s="154"/>
      <c r="AP2129" s="154"/>
      <c r="AQ2129" s="154"/>
      <c r="AR2129" s="154"/>
      <c r="AS2129" s="154"/>
      <c r="AT2129" s="154"/>
      <c r="AU2129" s="154"/>
      <c r="AV2129" s="154"/>
      <c r="AW2129" s="154"/>
      <c r="AX2129" s="154"/>
      <c r="AY2129" s="154"/>
      <c r="AZ2129" s="154"/>
      <c r="BA2129" s="154"/>
      <c r="BB2129" s="154"/>
      <c r="BC2129" s="154"/>
      <c r="BD2129" s="154"/>
      <c r="BE2129" s="154"/>
      <c r="BF2129" s="154"/>
      <c r="BG2129" s="154"/>
      <c r="BH2129" s="154"/>
      <c r="BI2129" s="154"/>
      <c r="BJ2129" s="154"/>
      <c r="BK2129" s="154"/>
      <c r="BL2129" s="154"/>
      <c r="BM2129" s="154"/>
      <c r="BN2129" s="154"/>
      <c r="BO2129" s="154"/>
      <c r="BP2129" s="154"/>
      <c r="BQ2129" s="154"/>
      <c r="BR2129" s="154"/>
      <c r="BS2129" s="154"/>
      <c r="BT2129" s="154"/>
      <c r="BU2129" s="154"/>
      <c r="BV2129" s="154"/>
    </row>
    <row r="2130" spans="1:74" x14ac:dyDescent="0.25">
      <c r="A2130" s="154"/>
      <c r="B2130" s="154"/>
      <c r="C2130" s="154"/>
      <c r="D2130" s="154"/>
      <c r="E2130" s="154"/>
      <c r="F2130" s="154"/>
      <c r="G2130" s="154"/>
      <c r="H2130" s="154"/>
      <c r="I2130" s="154"/>
      <c r="J2130" s="154"/>
      <c r="K2130" s="154"/>
      <c r="L2130" s="154"/>
      <c r="M2130" s="154"/>
      <c r="N2130" s="154"/>
      <c r="O2130" s="154"/>
      <c r="P2130" s="154"/>
      <c r="Q2130" s="154"/>
      <c r="R2130" s="154"/>
      <c r="S2130" s="154"/>
      <c r="T2130" s="154"/>
      <c r="U2130" s="154"/>
      <c r="V2130" s="154"/>
      <c r="W2130" s="154"/>
      <c r="X2130" s="154"/>
      <c r="Y2130" s="154"/>
      <c r="Z2130" s="154"/>
      <c r="AA2130" s="154"/>
      <c r="AB2130" s="154"/>
      <c r="AC2130" s="154"/>
      <c r="AD2130" s="154"/>
      <c r="AE2130" s="154"/>
      <c r="AF2130" s="154"/>
      <c r="AG2130" s="154"/>
      <c r="AH2130" s="154"/>
      <c r="AI2130" s="154"/>
      <c r="AJ2130" s="154"/>
      <c r="AK2130" s="154"/>
      <c r="AL2130" s="154"/>
      <c r="AM2130" s="154"/>
      <c r="AN2130" s="154"/>
      <c r="AO2130" s="154"/>
      <c r="AP2130" s="154"/>
      <c r="AQ2130" s="154"/>
      <c r="AR2130" s="154"/>
      <c r="AS2130" s="154"/>
      <c r="AT2130" s="154"/>
      <c r="AU2130" s="154"/>
      <c r="AV2130" s="154"/>
      <c r="AW2130" s="154"/>
      <c r="AX2130" s="154"/>
      <c r="AY2130" s="154"/>
      <c r="AZ2130" s="154"/>
      <c r="BA2130" s="154"/>
      <c r="BB2130" s="154"/>
      <c r="BC2130" s="154"/>
      <c r="BD2130" s="154"/>
      <c r="BE2130" s="154"/>
      <c r="BF2130" s="154"/>
      <c r="BG2130" s="154"/>
      <c r="BH2130" s="154"/>
      <c r="BI2130" s="154"/>
      <c r="BJ2130" s="154"/>
      <c r="BK2130" s="154"/>
      <c r="BL2130" s="154"/>
      <c r="BM2130" s="154"/>
      <c r="BN2130" s="154"/>
      <c r="BO2130" s="154"/>
      <c r="BP2130" s="154"/>
      <c r="BQ2130" s="154"/>
      <c r="BR2130" s="154"/>
      <c r="BS2130" s="154"/>
      <c r="BT2130" s="154"/>
      <c r="BU2130" s="154"/>
      <c r="BV2130" s="154"/>
    </row>
    <row r="2131" spans="1:74" x14ac:dyDescent="0.25">
      <c r="A2131" s="154"/>
      <c r="B2131" s="154"/>
      <c r="C2131" s="154"/>
      <c r="D2131" s="154"/>
      <c r="E2131" s="154"/>
      <c r="F2131" s="154"/>
      <c r="G2131" s="154"/>
      <c r="H2131" s="154"/>
      <c r="I2131" s="154"/>
      <c r="J2131" s="154"/>
      <c r="K2131" s="154"/>
      <c r="L2131" s="154"/>
      <c r="M2131" s="154"/>
      <c r="N2131" s="154"/>
      <c r="O2131" s="154"/>
      <c r="P2131" s="154"/>
      <c r="Q2131" s="154"/>
      <c r="R2131" s="154"/>
      <c r="S2131" s="154"/>
      <c r="T2131" s="154"/>
      <c r="U2131" s="154"/>
      <c r="V2131" s="154"/>
      <c r="W2131" s="154"/>
      <c r="X2131" s="154"/>
      <c r="Y2131" s="154"/>
      <c r="Z2131" s="154"/>
      <c r="AA2131" s="154"/>
      <c r="AB2131" s="154"/>
      <c r="AC2131" s="154"/>
      <c r="AD2131" s="154"/>
      <c r="AE2131" s="154"/>
      <c r="AF2131" s="154"/>
      <c r="AG2131" s="154"/>
      <c r="AH2131" s="154"/>
      <c r="AI2131" s="154"/>
      <c r="AJ2131" s="154"/>
      <c r="AK2131" s="154"/>
      <c r="AL2131" s="154"/>
      <c r="AM2131" s="154"/>
      <c r="AN2131" s="154"/>
      <c r="AO2131" s="154"/>
      <c r="AP2131" s="154"/>
      <c r="AQ2131" s="154"/>
      <c r="AR2131" s="154"/>
      <c r="AS2131" s="154"/>
      <c r="AT2131" s="154"/>
      <c r="AU2131" s="154"/>
      <c r="AV2131" s="154"/>
      <c r="AW2131" s="154"/>
      <c r="AX2131" s="154"/>
      <c r="AY2131" s="154"/>
      <c r="AZ2131" s="154"/>
      <c r="BA2131" s="154"/>
      <c r="BB2131" s="154"/>
      <c r="BC2131" s="154"/>
      <c r="BD2131" s="154"/>
      <c r="BE2131" s="154"/>
      <c r="BF2131" s="154"/>
      <c r="BG2131" s="154"/>
      <c r="BH2131" s="154"/>
      <c r="BI2131" s="154"/>
      <c r="BJ2131" s="154"/>
      <c r="BK2131" s="154"/>
      <c r="BL2131" s="154"/>
      <c r="BM2131" s="154"/>
      <c r="BN2131" s="154"/>
      <c r="BO2131" s="154"/>
      <c r="BP2131" s="154"/>
      <c r="BQ2131" s="154"/>
      <c r="BR2131" s="154"/>
      <c r="BS2131" s="154"/>
      <c r="BT2131" s="154"/>
      <c r="BU2131" s="154"/>
      <c r="BV2131" s="154"/>
    </row>
    <row r="2132" spans="1:74" x14ac:dyDescent="0.25">
      <c r="A2132" s="154"/>
      <c r="B2132" s="154"/>
      <c r="C2132" s="154"/>
      <c r="D2132" s="154"/>
      <c r="E2132" s="154"/>
      <c r="F2132" s="154"/>
      <c r="G2132" s="154"/>
      <c r="H2132" s="154"/>
      <c r="I2132" s="154"/>
      <c r="J2132" s="154"/>
      <c r="K2132" s="154"/>
      <c r="L2132" s="154"/>
      <c r="M2132" s="154"/>
      <c r="N2132" s="154"/>
      <c r="O2132" s="154"/>
      <c r="P2132" s="154"/>
      <c r="Q2132" s="154"/>
      <c r="R2132" s="154"/>
      <c r="S2132" s="154"/>
      <c r="T2132" s="154"/>
      <c r="U2132" s="154"/>
      <c r="V2132" s="154"/>
      <c r="W2132" s="154"/>
      <c r="X2132" s="154"/>
      <c r="Y2132" s="154"/>
      <c r="Z2132" s="154"/>
      <c r="AA2132" s="154"/>
      <c r="AB2132" s="154"/>
      <c r="AC2132" s="154"/>
      <c r="AD2132" s="154"/>
      <c r="AE2132" s="154"/>
      <c r="AF2132" s="154"/>
      <c r="AG2132" s="154"/>
      <c r="AH2132" s="154"/>
      <c r="AI2132" s="154"/>
      <c r="AJ2132" s="154"/>
      <c r="AK2132" s="154"/>
      <c r="AL2132" s="154"/>
      <c r="AM2132" s="154"/>
      <c r="AN2132" s="154"/>
      <c r="AO2132" s="154"/>
      <c r="AP2132" s="154"/>
      <c r="AQ2132" s="154"/>
      <c r="AR2132" s="154"/>
      <c r="AS2132" s="154"/>
      <c r="AT2132" s="154"/>
      <c r="AU2132" s="154"/>
      <c r="AV2132" s="154"/>
      <c r="AW2132" s="154"/>
      <c r="AX2132" s="154"/>
      <c r="AY2132" s="154"/>
      <c r="AZ2132" s="154"/>
      <c r="BA2132" s="154"/>
      <c r="BB2132" s="154"/>
      <c r="BC2132" s="154"/>
      <c r="BD2132" s="154"/>
      <c r="BE2132" s="154"/>
      <c r="BF2132" s="154"/>
      <c r="BG2132" s="154"/>
      <c r="BH2132" s="154"/>
      <c r="BI2132" s="154"/>
      <c r="BJ2132" s="154"/>
      <c r="BK2132" s="154"/>
      <c r="BL2132" s="154"/>
      <c r="BM2132" s="154"/>
      <c r="BN2132" s="154"/>
      <c r="BO2132" s="154"/>
      <c r="BP2132" s="154"/>
      <c r="BQ2132" s="154"/>
      <c r="BR2132" s="154"/>
      <c r="BS2132" s="154"/>
      <c r="BT2132" s="154"/>
      <c r="BU2132" s="154"/>
      <c r="BV2132" s="154"/>
    </row>
    <row r="2133" spans="1:74" x14ac:dyDescent="0.25">
      <c r="A2133" s="154"/>
      <c r="B2133" s="154"/>
      <c r="C2133" s="154"/>
      <c r="D2133" s="154"/>
      <c r="E2133" s="154"/>
      <c r="F2133" s="154"/>
      <c r="G2133" s="154"/>
      <c r="H2133" s="154"/>
      <c r="I2133" s="154"/>
      <c r="J2133" s="154"/>
      <c r="K2133" s="154"/>
      <c r="L2133" s="154"/>
      <c r="M2133" s="154"/>
      <c r="N2133" s="154"/>
      <c r="O2133" s="154"/>
      <c r="P2133" s="154"/>
      <c r="Q2133" s="154"/>
      <c r="R2133" s="154"/>
      <c r="S2133" s="154"/>
      <c r="T2133" s="154"/>
      <c r="U2133" s="154"/>
      <c r="V2133" s="154"/>
      <c r="W2133" s="154"/>
      <c r="X2133" s="154"/>
      <c r="Y2133" s="154"/>
      <c r="Z2133" s="154"/>
      <c r="AA2133" s="154"/>
      <c r="AB2133" s="154"/>
      <c r="AC2133" s="154"/>
      <c r="AD2133" s="154"/>
      <c r="AE2133" s="154"/>
      <c r="AF2133" s="154"/>
      <c r="AG2133" s="154"/>
      <c r="AH2133" s="154"/>
      <c r="AI2133" s="154"/>
      <c r="AJ2133" s="154"/>
      <c r="AK2133" s="154"/>
      <c r="AL2133" s="154"/>
      <c r="AM2133" s="154"/>
      <c r="AN2133" s="154"/>
      <c r="AO2133" s="154"/>
      <c r="AP2133" s="154"/>
      <c r="AQ2133" s="154"/>
      <c r="AR2133" s="154"/>
      <c r="AS2133" s="154"/>
      <c r="AT2133" s="154"/>
      <c r="AU2133" s="154"/>
      <c r="AV2133" s="154"/>
      <c r="AW2133" s="154"/>
      <c r="AX2133" s="154"/>
      <c r="AY2133" s="154"/>
      <c r="AZ2133" s="154"/>
      <c r="BA2133" s="154"/>
      <c r="BB2133" s="154"/>
      <c r="BC2133" s="154"/>
      <c r="BD2133" s="154"/>
      <c r="BE2133" s="154"/>
      <c r="BF2133" s="154"/>
      <c r="BG2133" s="154"/>
      <c r="BH2133" s="154"/>
      <c r="BI2133" s="154"/>
      <c r="BJ2133" s="154"/>
      <c r="BK2133" s="154"/>
      <c r="BL2133" s="154"/>
      <c r="BM2133" s="154"/>
      <c r="BN2133" s="154"/>
      <c r="BO2133" s="154"/>
      <c r="BP2133" s="154"/>
      <c r="BQ2133" s="154"/>
      <c r="BR2133" s="154"/>
      <c r="BS2133" s="154"/>
      <c r="BT2133" s="154"/>
      <c r="BU2133" s="154"/>
      <c r="BV2133" s="154"/>
    </row>
    <row r="2134" spans="1:74" x14ac:dyDescent="0.25">
      <c r="A2134" s="154"/>
      <c r="B2134" s="154"/>
      <c r="C2134" s="154"/>
      <c r="D2134" s="154"/>
      <c r="E2134" s="154"/>
      <c r="F2134" s="154"/>
      <c r="G2134" s="154"/>
      <c r="H2134" s="154"/>
      <c r="I2134" s="154"/>
      <c r="J2134" s="154"/>
      <c r="K2134" s="154"/>
      <c r="L2134" s="154"/>
      <c r="M2134" s="154"/>
      <c r="N2134" s="154"/>
      <c r="O2134" s="154"/>
      <c r="P2134" s="154"/>
      <c r="Q2134" s="154"/>
      <c r="R2134" s="154"/>
      <c r="S2134" s="154"/>
      <c r="T2134" s="154"/>
      <c r="U2134" s="154"/>
      <c r="V2134" s="154"/>
      <c r="W2134" s="154"/>
      <c r="X2134" s="154"/>
      <c r="Y2134" s="154"/>
      <c r="Z2134" s="154"/>
      <c r="AA2134" s="154"/>
      <c r="AB2134" s="154"/>
      <c r="AC2134" s="154"/>
      <c r="AD2134" s="154"/>
      <c r="AE2134" s="154"/>
      <c r="AF2134" s="154"/>
      <c r="AG2134" s="154"/>
      <c r="AH2134" s="154"/>
      <c r="AI2134" s="154"/>
      <c r="AJ2134" s="154"/>
      <c r="AK2134" s="154"/>
      <c r="AL2134" s="154"/>
      <c r="AM2134" s="154"/>
      <c r="AN2134" s="154"/>
      <c r="AO2134" s="154"/>
      <c r="AP2134" s="154"/>
      <c r="AQ2134" s="154"/>
      <c r="AR2134" s="154"/>
      <c r="AS2134" s="154"/>
      <c r="AT2134" s="154"/>
      <c r="AU2134" s="154"/>
      <c r="AV2134" s="154"/>
      <c r="AW2134" s="154"/>
      <c r="AX2134" s="154"/>
      <c r="AY2134" s="154"/>
      <c r="AZ2134" s="154"/>
      <c r="BA2134" s="154"/>
      <c r="BB2134" s="154"/>
      <c r="BC2134" s="154"/>
      <c r="BD2134" s="154"/>
      <c r="BE2134" s="154"/>
      <c r="BF2134" s="154"/>
      <c r="BG2134" s="154"/>
      <c r="BH2134" s="154"/>
      <c r="BI2134" s="154"/>
      <c r="BJ2134" s="154"/>
      <c r="BK2134" s="154"/>
      <c r="BL2134" s="154"/>
      <c r="BM2134" s="154"/>
      <c r="BN2134" s="154"/>
      <c r="BO2134" s="154"/>
      <c r="BP2134" s="154"/>
      <c r="BQ2134" s="154"/>
      <c r="BR2134" s="154"/>
      <c r="BS2134" s="154"/>
      <c r="BT2134" s="154"/>
      <c r="BU2134" s="154"/>
      <c r="BV2134" s="154"/>
    </row>
    <row r="2135" spans="1:74" x14ac:dyDescent="0.25">
      <c r="A2135" s="154"/>
      <c r="B2135" s="154"/>
      <c r="C2135" s="154"/>
      <c r="D2135" s="154"/>
      <c r="E2135" s="154"/>
      <c r="F2135" s="154"/>
      <c r="G2135" s="154"/>
      <c r="H2135" s="154"/>
      <c r="I2135" s="154"/>
      <c r="J2135" s="154"/>
      <c r="K2135" s="154"/>
      <c r="L2135" s="154"/>
      <c r="M2135" s="154"/>
      <c r="N2135" s="154"/>
      <c r="O2135" s="154"/>
      <c r="P2135" s="154"/>
      <c r="Q2135" s="154"/>
      <c r="R2135" s="154"/>
      <c r="S2135" s="154"/>
      <c r="T2135" s="154"/>
      <c r="U2135" s="154"/>
      <c r="V2135" s="154"/>
      <c r="W2135" s="154"/>
      <c r="X2135" s="154"/>
      <c r="Y2135" s="154"/>
      <c r="Z2135" s="154"/>
      <c r="AA2135" s="154"/>
      <c r="AB2135" s="154"/>
      <c r="AC2135" s="154"/>
      <c r="AD2135" s="154"/>
      <c r="AE2135" s="154"/>
      <c r="AF2135" s="154"/>
      <c r="AG2135" s="154"/>
      <c r="AH2135" s="154"/>
      <c r="AI2135" s="154"/>
      <c r="AJ2135" s="154"/>
      <c r="AK2135" s="154"/>
      <c r="AL2135" s="154"/>
      <c r="AM2135" s="154"/>
      <c r="AN2135" s="154"/>
      <c r="AO2135" s="154"/>
      <c r="AP2135" s="154"/>
      <c r="AQ2135" s="154"/>
      <c r="AR2135" s="154"/>
      <c r="AS2135" s="154"/>
      <c r="AT2135" s="154"/>
      <c r="AU2135" s="154"/>
      <c r="AV2135" s="154"/>
      <c r="AW2135" s="154"/>
      <c r="AX2135" s="154"/>
      <c r="AY2135" s="154"/>
      <c r="AZ2135" s="154"/>
      <c r="BA2135" s="154"/>
      <c r="BB2135" s="154"/>
      <c r="BC2135" s="154"/>
      <c r="BD2135" s="154"/>
      <c r="BE2135" s="154"/>
      <c r="BF2135" s="154"/>
      <c r="BG2135" s="154"/>
      <c r="BH2135" s="154"/>
      <c r="BI2135" s="154"/>
      <c r="BJ2135" s="154"/>
      <c r="BK2135" s="154"/>
      <c r="BL2135" s="154"/>
      <c r="BM2135" s="154"/>
      <c r="BN2135" s="154"/>
      <c r="BO2135" s="154"/>
      <c r="BP2135" s="154"/>
      <c r="BQ2135" s="154"/>
      <c r="BR2135" s="154"/>
      <c r="BS2135" s="154"/>
      <c r="BT2135" s="154"/>
      <c r="BU2135" s="154"/>
      <c r="BV2135" s="154"/>
    </row>
    <row r="2136" spans="1:74" x14ac:dyDescent="0.25">
      <c r="A2136" s="154"/>
      <c r="B2136" s="154"/>
      <c r="C2136" s="154"/>
      <c r="D2136" s="154"/>
      <c r="E2136" s="154"/>
      <c r="F2136" s="154"/>
      <c r="G2136" s="154"/>
      <c r="H2136" s="154"/>
      <c r="I2136" s="154"/>
      <c r="J2136" s="154"/>
      <c r="K2136" s="154"/>
      <c r="L2136" s="154"/>
      <c r="M2136" s="154"/>
      <c r="N2136" s="154"/>
      <c r="O2136" s="154"/>
      <c r="P2136" s="154"/>
      <c r="Q2136" s="154"/>
      <c r="R2136" s="154"/>
      <c r="S2136" s="154"/>
      <c r="T2136" s="154"/>
      <c r="U2136" s="154"/>
      <c r="V2136" s="154"/>
      <c r="W2136" s="154"/>
      <c r="X2136" s="154"/>
      <c r="Y2136" s="154"/>
      <c r="Z2136" s="154"/>
      <c r="AA2136" s="154"/>
      <c r="AB2136" s="154"/>
      <c r="AC2136" s="154"/>
      <c r="AD2136" s="154"/>
      <c r="AE2136" s="154"/>
      <c r="AF2136" s="154"/>
      <c r="AG2136" s="154"/>
      <c r="AH2136" s="154"/>
      <c r="AI2136" s="154"/>
      <c r="AJ2136" s="154"/>
      <c r="AK2136" s="154"/>
      <c r="AL2136" s="154"/>
      <c r="AM2136" s="154"/>
      <c r="AN2136" s="154"/>
      <c r="AO2136" s="154"/>
      <c r="AP2136" s="154"/>
      <c r="AQ2136" s="154"/>
      <c r="AR2136" s="154"/>
      <c r="AS2136" s="154"/>
      <c r="AT2136" s="154"/>
      <c r="AU2136" s="154"/>
      <c r="AV2136" s="154"/>
      <c r="AW2136" s="154"/>
      <c r="AX2136" s="154"/>
      <c r="AY2136" s="154"/>
      <c r="AZ2136" s="154"/>
      <c r="BA2136" s="154"/>
      <c r="BB2136" s="154"/>
      <c r="BC2136" s="154"/>
      <c r="BD2136" s="154"/>
      <c r="BE2136" s="154"/>
      <c r="BF2136" s="154"/>
      <c r="BG2136" s="154"/>
      <c r="BH2136" s="154"/>
      <c r="BI2136" s="154"/>
      <c r="BJ2136" s="154"/>
      <c r="BK2136" s="154"/>
      <c r="BL2136" s="154"/>
      <c r="BM2136" s="154"/>
      <c r="BN2136" s="154"/>
      <c r="BO2136" s="154"/>
      <c r="BP2136" s="154"/>
      <c r="BQ2136" s="154"/>
      <c r="BR2136" s="154"/>
      <c r="BS2136" s="154"/>
      <c r="BT2136" s="154"/>
      <c r="BU2136" s="154"/>
      <c r="BV2136" s="154"/>
    </row>
    <row r="2137" spans="1:74" x14ac:dyDescent="0.25">
      <c r="A2137" s="154"/>
      <c r="B2137" s="154"/>
      <c r="C2137" s="154"/>
      <c r="D2137" s="154"/>
      <c r="E2137" s="154"/>
      <c r="F2137" s="154"/>
      <c r="G2137" s="154"/>
      <c r="H2137" s="154"/>
      <c r="I2137" s="154"/>
      <c r="J2137" s="154"/>
      <c r="K2137" s="154"/>
      <c r="L2137" s="154"/>
      <c r="M2137" s="154"/>
      <c r="N2137" s="154"/>
      <c r="O2137" s="154"/>
      <c r="P2137" s="154"/>
      <c r="Q2137" s="154"/>
      <c r="R2137" s="154"/>
      <c r="S2137" s="154"/>
      <c r="T2137" s="154"/>
      <c r="U2137" s="154"/>
      <c r="V2137" s="154"/>
      <c r="W2137" s="154"/>
      <c r="X2137" s="154"/>
      <c r="Y2137" s="154"/>
      <c r="Z2137" s="154"/>
      <c r="AA2137" s="154"/>
      <c r="AB2137" s="154"/>
      <c r="AC2137" s="154"/>
      <c r="AD2137" s="154"/>
      <c r="AE2137" s="154"/>
      <c r="AF2137" s="154"/>
      <c r="AG2137" s="154"/>
      <c r="AH2137" s="154"/>
      <c r="AI2137" s="154"/>
      <c r="AJ2137" s="154"/>
      <c r="AK2137" s="154"/>
      <c r="AL2137" s="154"/>
      <c r="AM2137" s="154"/>
      <c r="AN2137" s="154"/>
      <c r="AO2137" s="154"/>
      <c r="AP2137" s="154"/>
      <c r="AQ2137" s="154"/>
      <c r="AR2137" s="154"/>
      <c r="AS2137" s="154"/>
      <c r="AT2137" s="154"/>
      <c r="AU2137" s="154"/>
      <c r="AV2137" s="154"/>
      <c r="AW2137" s="154"/>
      <c r="AX2137" s="154"/>
      <c r="AY2137" s="154"/>
      <c r="AZ2137" s="154"/>
      <c r="BA2137" s="154"/>
      <c r="BB2137" s="154"/>
      <c r="BC2137" s="154"/>
      <c r="BD2137" s="154"/>
      <c r="BE2137" s="154"/>
      <c r="BF2137" s="154"/>
      <c r="BG2137" s="154"/>
      <c r="BH2137" s="154"/>
      <c r="BI2137" s="154"/>
      <c r="BJ2137" s="154"/>
      <c r="BK2137" s="154"/>
      <c r="BL2137" s="154"/>
      <c r="BM2137" s="154"/>
      <c r="BN2137" s="154"/>
      <c r="BO2137" s="154"/>
      <c r="BP2137" s="154"/>
      <c r="BQ2137" s="154"/>
      <c r="BR2137" s="154"/>
      <c r="BS2137" s="154"/>
      <c r="BT2137" s="154"/>
      <c r="BU2137" s="154"/>
      <c r="BV2137" s="154"/>
    </row>
    <row r="2138" spans="1:74" x14ac:dyDescent="0.25">
      <c r="A2138" s="154"/>
      <c r="B2138" s="154"/>
      <c r="C2138" s="154"/>
      <c r="D2138" s="154"/>
      <c r="E2138" s="154"/>
      <c r="F2138" s="154"/>
      <c r="G2138" s="154"/>
      <c r="H2138" s="154"/>
      <c r="I2138" s="154"/>
      <c r="J2138" s="154"/>
      <c r="K2138" s="154"/>
      <c r="L2138" s="154"/>
      <c r="M2138" s="154"/>
      <c r="N2138" s="154"/>
      <c r="O2138" s="154"/>
      <c r="P2138" s="154"/>
      <c r="Q2138" s="154"/>
      <c r="R2138" s="154"/>
      <c r="S2138" s="154"/>
      <c r="T2138" s="154"/>
      <c r="U2138" s="154"/>
      <c r="V2138" s="154"/>
      <c r="W2138" s="154"/>
      <c r="X2138" s="154"/>
      <c r="Y2138" s="154"/>
      <c r="Z2138" s="154"/>
      <c r="AA2138" s="154"/>
      <c r="AB2138" s="154"/>
      <c r="AC2138" s="154"/>
      <c r="AD2138" s="154"/>
      <c r="AE2138" s="154"/>
      <c r="AF2138" s="154"/>
      <c r="AG2138" s="154"/>
      <c r="AH2138" s="154"/>
      <c r="AI2138" s="154"/>
      <c r="AJ2138" s="154"/>
      <c r="AK2138" s="154"/>
      <c r="AL2138" s="154"/>
      <c r="AM2138" s="154"/>
      <c r="AN2138" s="154"/>
      <c r="AO2138" s="154"/>
      <c r="AP2138" s="154"/>
      <c r="AQ2138" s="154"/>
      <c r="AR2138" s="154"/>
      <c r="AS2138" s="154"/>
      <c r="AT2138" s="154"/>
      <c r="AU2138" s="154"/>
      <c r="AV2138" s="154"/>
      <c r="AW2138" s="154"/>
      <c r="AX2138" s="154"/>
      <c r="AY2138" s="154"/>
      <c r="AZ2138" s="154"/>
      <c r="BA2138" s="154"/>
      <c r="BB2138" s="154"/>
      <c r="BC2138" s="154"/>
      <c r="BD2138" s="154"/>
      <c r="BE2138" s="154"/>
      <c r="BF2138" s="154"/>
      <c r="BG2138" s="154"/>
      <c r="BH2138" s="154"/>
      <c r="BI2138" s="154"/>
      <c r="BJ2138" s="154"/>
      <c r="BK2138" s="154"/>
      <c r="BL2138" s="154"/>
      <c r="BM2138" s="154"/>
      <c r="BN2138" s="154"/>
      <c r="BO2138" s="154"/>
      <c r="BP2138" s="154"/>
      <c r="BQ2138" s="154"/>
      <c r="BR2138" s="154"/>
      <c r="BS2138" s="154"/>
      <c r="BT2138" s="154"/>
      <c r="BU2138" s="154"/>
      <c r="BV2138" s="154"/>
    </row>
    <row r="2139" spans="1:74" x14ac:dyDescent="0.25">
      <c r="A2139" s="154"/>
      <c r="B2139" s="154"/>
      <c r="C2139" s="154"/>
      <c r="D2139" s="154"/>
      <c r="E2139" s="154"/>
      <c r="F2139" s="154"/>
      <c r="G2139" s="154"/>
      <c r="H2139" s="154"/>
      <c r="I2139" s="154"/>
      <c r="J2139" s="154"/>
      <c r="K2139" s="154"/>
      <c r="L2139" s="154"/>
      <c r="M2139" s="154"/>
      <c r="N2139" s="154"/>
      <c r="O2139" s="154"/>
      <c r="P2139" s="154"/>
      <c r="Q2139" s="154"/>
      <c r="R2139" s="154"/>
      <c r="S2139" s="154"/>
      <c r="T2139" s="154"/>
      <c r="U2139" s="154"/>
      <c r="V2139" s="154"/>
      <c r="W2139" s="154"/>
      <c r="X2139" s="154"/>
      <c r="Y2139" s="154"/>
      <c r="Z2139" s="154"/>
      <c r="AA2139" s="154"/>
      <c r="AB2139" s="154"/>
      <c r="AC2139" s="154"/>
      <c r="AD2139" s="154"/>
      <c r="AE2139" s="154"/>
      <c r="AF2139" s="154"/>
      <c r="AG2139" s="154"/>
      <c r="AH2139" s="154"/>
      <c r="AI2139" s="154"/>
      <c r="AJ2139" s="154"/>
      <c r="AK2139" s="154"/>
      <c r="AL2139" s="154"/>
      <c r="AM2139" s="154"/>
      <c r="AN2139" s="154"/>
      <c r="AO2139" s="154"/>
      <c r="AP2139" s="154"/>
      <c r="AQ2139" s="154"/>
      <c r="AR2139" s="154"/>
      <c r="AS2139" s="154"/>
      <c r="AT2139" s="154"/>
      <c r="AU2139" s="154"/>
      <c r="AV2139" s="154"/>
      <c r="AW2139" s="154"/>
      <c r="AX2139" s="154"/>
      <c r="AY2139" s="154"/>
      <c r="AZ2139" s="154"/>
      <c r="BA2139" s="154"/>
      <c r="BB2139" s="154"/>
      <c r="BC2139" s="154"/>
      <c r="BD2139" s="154"/>
      <c r="BE2139" s="154"/>
      <c r="BF2139" s="154"/>
      <c r="BG2139" s="154"/>
      <c r="BH2139" s="154"/>
      <c r="BI2139" s="154"/>
      <c r="BJ2139" s="154"/>
      <c r="BK2139" s="154"/>
      <c r="BL2139" s="154"/>
      <c r="BM2139" s="154"/>
      <c r="BN2139" s="154"/>
      <c r="BO2139" s="154"/>
      <c r="BP2139" s="154"/>
      <c r="BQ2139" s="154"/>
      <c r="BR2139" s="154"/>
      <c r="BS2139" s="154"/>
      <c r="BT2139" s="154"/>
      <c r="BU2139" s="154"/>
      <c r="BV2139" s="154"/>
    </row>
    <row r="2140" spans="1:74" x14ac:dyDescent="0.25">
      <c r="A2140" s="154"/>
      <c r="B2140" s="154"/>
      <c r="C2140" s="154"/>
      <c r="D2140" s="154"/>
      <c r="E2140" s="154"/>
      <c r="F2140" s="154"/>
      <c r="G2140" s="154"/>
      <c r="H2140" s="154"/>
      <c r="I2140" s="154"/>
      <c r="J2140" s="154"/>
      <c r="K2140" s="154"/>
      <c r="L2140" s="154"/>
      <c r="M2140" s="154"/>
      <c r="N2140" s="154"/>
      <c r="O2140" s="154"/>
      <c r="P2140" s="154"/>
      <c r="Q2140" s="154"/>
      <c r="R2140" s="154"/>
      <c r="S2140" s="154"/>
      <c r="T2140" s="154"/>
      <c r="U2140" s="154"/>
      <c r="V2140" s="154"/>
      <c r="W2140" s="154"/>
      <c r="X2140" s="154"/>
      <c r="Y2140" s="154"/>
      <c r="Z2140" s="154"/>
      <c r="AA2140" s="154"/>
      <c r="AB2140" s="154"/>
      <c r="AC2140" s="154"/>
      <c r="AD2140" s="154"/>
      <c r="AE2140" s="154"/>
      <c r="AF2140" s="154"/>
      <c r="AG2140" s="154"/>
      <c r="AH2140" s="154"/>
      <c r="AI2140" s="154"/>
      <c r="AJ2140" s="154"/>
      <c r="AK2140" s="154"/>
      <c r="AL2140" s="154"/>
      <c r="AM2140" s="154"/>
      <c r="AN2140" s="154"/>
      <c r="AO2140" s="154"/>
      <c r="AP2140" s="154"/>
      <c r="AQ2140" s="154"/>
      <c r="AR2140" s="154"/>
      <c r="AS2140" s="154"/>
      <c r="AT2140" s="154"/>
      <c r="AU2140" s="154"/>
      <c r="AV2140" s="154"/>
      <c r="AW2140" s="154"/>
      <c r="AX2140" s="154"/>
      <c r="AY2140" s="154"/>
      <c r="AZ2140" s="154"/>
      <c r="BA2140" s="154"/>
      <c r="BB2140" s="154"/>
      <c r="BC2140" s="154"/>
      <c r="BD2140" s="154"/>
      <c r="BE2140" s="154"/>
      <c r="BF2140" s="154"/>
      <c r="BG2140" s="154"/>
      <c r="BH2140" s="154"/>
      <c r="BI2140" s="154"/>
      <c r="BJ2140" s="154"/>
      <c r="BK2140" s="154"/>
      <c r="BL2140" s="154"/>
      <c r="BM2140" s="154"/>
      <c r="BN2140" s="154"/>
      <c r="BO2140" s="154"/>
      <c r="BP2140" s="154"/>
      <c r="BQ2140" s="154"/>
      <c r="BR2140" s="154"/>
      <c r="BS2140" s="154"/>
      <c r="BT2140" s="154"/>
      <c r="BU2140" s="154"/>
      <c r="BV2140" s="154"/>
    </row>
    <row r="2141" spans="1:74" x14ac:dyDescent="0.25">
      <c r="A2141" s="154"/>
      <c r="B2141" s="154"/>
      <c r="C2141" s="154"/>
      <c r="D2141" s="154"/>
      <c r="E2141" s="154"/>
      <c r="F2141" s="154"/>
      <c r="G2141" s="154"/>
      <c r="H2141" s="154"/>
      <c r="I2141" s="154"/>
      <c r="J2141" s="154"/>
      <c r="K2141" s="154"/>
      <c r="L2141" s="154"/>
      <c r="M2141" s="154"/>
      <c r="N2141" s="154"/>
      <c r="O2141" s="154"/>
      <c r="P2141" s="154"/>
      <c r="Q2141" s="154"/>
      <c r="R2141" s="154"/>
      <c r="S2141" s="154"/>
      <c r="T2141" s="154"/>
      <c r="U2141" s="154"/>
      <c r="V2141" s="154"/>
      <c r="W2141" s="154"/>
      <c r="X2141" s="154"/>
      <c r="Y2141" s="154"/>
      <c r="Z2141" s="154"/>
      <c r="AA2141" s="154"/>
      <c r="AB2141" s="154"/>
      <c r="AC2141" s="154"/>
      <c r="AD2141" s="154"/>
      <c r="AE2141" s="154"/>
      <c r="AF2141" s="154"/>
      <c r="AG2141" s="154"/>
      <c r="AH2141" s="154"/>
      <c r="AI2141" s="154"/>
      <c r="AJ2141" s="154"/>
      <c r="AK2141" s="154"/>
      <c r="AL2141" s="154"/>
      <c r="AM2141" s="154"/>
      <c r="AN2141" s="154"/>
      <c r="AO2141" s="154"/>
      <c r="AP2141" s="154"/>
      <c r="AQ2141" s="154"/>
      <c r="AR2141" s="154"/>
      <c r="AS2141" s="154"/>
      <c r="AT2141" s="154"/>
      <c r="AU2141" s="154"/>
      <c r="AV2141" s="154"/>
      <c r="AW2141" s="154"/>
      <c r="AX2141" s="154"/>
      <c r="AY2141" s="154"/>
      <c r="AZ2141" s="154"/>
      <c r="BA2141" s="154"/>
      <c r="BB2141" s="154"/>
      <c r="BC2141" s="154"/>
      <c r="BD2141" s="154"/>
      <c r="BE2141" s="154"/>
      <c r="BF2141" s="154"/>
      <c r="BG2141" s="154"/>
      <c r="BH2141" s="154"/>
      <c r="BI2141" s="154"/>
      <c r="BJ2141" s="154"/>
      <c r="BK2141" s="154"/>
      <c r="BL2141" s="154"/>
      <c r="BM2141" s="154"/>
      <c r="BN2141" s="154"/>
      <c r="BO2141" s="154"/>
      <c r="BP2141" s="154"/>
      <c r="BQ2141" s="154"/>
      <c r="BR2141" s="154"/>
      <c r="BS2141" s="154"/>
      <c r="BT2141" s="154"/>
      <c r="BU2141" s="154"/>
      <c r="BV2141" s="154"/>
    </row>
    <row r="2142" spans="1:74" x14ac:dyDescent="0.25">
      <c r="A2142" s="154"/>
      <c r="B2142" s="154"/>
      <c r="C2142" s="154"/>
      <c r="D2142" s="154"/>
      <c r="E2142" s="154"/>
      <c r="F2142" s="154"/>
      <c r="G2142" s="154"/>
      <c r="H2142" s="154"/>
      <c r="I2142" s="154"/>
      <c r="J2142" s="154"/>
      <c r="K2142" s="154"/>
      <c r="L2142" s="154"/>
      <c r="M2142" s="154"/>
      <c r="N2142" s="154"/>
      <c r="O2142" s="154"/>
      <c r="P2142" s="154"/>
      <c r="Q2142" s="154"/>
      <c r="R2142" s="154"/>
      <c r="S2142" s="154"/>
      <c r="T2142" s="154"/>
      <c r="U2142" s="154"/>
      <c r="V2142" s="154"/>
      <c r="W2142" s="154"/>
      <c r="X2142" s="154"/>
      <c r="Y2142" s="154"/>
      <c r="Z2142" s="154"/>
      <c r="AA2142" s="154"/>
      <c r="AB2142" s="154"/>
      <c r="AC2142" s="154"/>
      <c r="AD2142" s="154"/>
      <c r="AE2142" s="154"/>
      <c r="AF2142" s="154"/>
      <c r="AG2142" s="154"/>
      <c r="AH2142" s="154"/>
      <c r="AI2142" s="154"/>
      <c r="AJ2142" s="154"/>
      <c r="AK2142" s="154"/>
      <c r="AL2142" s="154"/>
      <c r="AM2142" s="154"/>
      <c r="AN2142" s="154"/>
      <c r="AO2142" s="154"/>
      <c r="AP2142" s="154"/>
      <c r="AQ2142" s="154"/>
      <c r="AR2142" s="154"/>
      <c r="AS2142" s="154"/>
      <c r="AT2142" s="154"/>
      <c r="AU2142" s="154"/>
      <c r="AV2142" s="154"/>
      <c r="AW2142" s="154"/>
      <c r="AX2142" s="154"/>
      <c r="AY2142" s="154"/>
      <c r="AZ2142" s="154"/>
      <c r="BA2142" s="154"/>
      <c r="BB2142" s="154"/>
      <c r="BC2142" s="154"/>
      <c r="BD2142" s="154"/>
      <c r="BE2142" s="154"/>
      <c r="BF2142" s="154"/>
      <c r="BG2142" s="154"/>
      <c r="BH2142" s="154"/>
      <c r="BI2142" s="154"/>
      <c r="BJ2142" s="154"/>
      <c r="BK2142" s="154"/>
      <c r="BL2142" s="154"/>
      <c r="BM2142" s="154"/>
      <c r="BN2142" s="154"/>
      <c r="BO2142" s="154"/>
      <c r="BP2142" s="154"/>
      <c r="BQ2142" s="154"/>
      <c r="BR2142" s="154"/>
      <c r="BS2142" s="154"/>
      <c r="BT2142" s="154"/>
      <c r="BU2142" s="154"/>
      <c r="BV2142" s="154"/>
    </row>
    <row r="2143" spans="1:74" x14ac:dyDescent="0.25">
      <c r="A2143" s="154"/>
      <c r="B2143" s="154"/>
      <c r="C2143" s="154"/>
      <c r="D2143" s="154"/>
      <c r="E2143" s="154"/>
      <c r="F2143" s="154"/>
      <c r="G2143" s="154"/>
      <c r="H2143" s="154"/>
      <c r="I2143" s="154"/>
      <c r="J2143" s="154"/>
      <c r="K2143" s="154"/>
      <c r="L2143" s="154"/>
      <c r="M2143" s="154"/>
      <c r="N2143" s="154"/>
      <c r="O2143" s="154"/>
      <c r="P2143" s="154"/>
      <c r="Q2143" s="154"/>
      <c r="R2143" s="154"/>
      <c r="S2143" s="154"/>
      <c r="T2143" s="154"/>
      <c r="U2143" s="154"/>
      <c r="V2143" s="154"/>
      <c r="W2143" s="154"/>
      <c r="X2143" s="154"/>
      <c r="Y2143" s="154"/>
      <c r="Z2143" s="154"/>
      <c r="AA2143" s="154"/>
      <c r="AB2143" s="154"/>
      <c r="AC2143" s="154"/>
      <c r="AD2143" s="154"/>
      <c r="AE2143" s="154"/>
      <c r="AF2143" s="154"/>
      <c r="AG2143" s="154"/>
      <c r="AH2143" s="154"/>
      <c r="AI2143" s="154"/>
      <c r="AJ2143" s="154"/>
      <c r="AK2143" s="154"/>
      <c r="AL2143" s="154"/>
      <c r="AM2143" s="154"/>
      <c r="AN2143" s="154"/>
      <c r="AO2143" s="154"/>
      <c r="AP2143" s="154"/>
      <c r="AQ2143" s="154"/>
      <c r="AR2143" s="154"/>
      <c r="AS2143" s="154"/>
      <c r="AT2143" s="154"/>
      <c r="AU2143" s="154"/>
      <c r="AV2143" s="154"/>
      <c r="AW2143" s="154"/>
      <c r="AX2143" s="154"/>
      <c r="AY2143" s="154"/>
      <c r="AZ2143" s="154"/>
      <c r="BA2143" s="154"/>
      <c r="BB2143" s="154"/>
      <c r="BC2143" s="154"/>
      <c r="BD2143" s="154"/>
      <c r="BE2143" s="154"/>
      <c r="BF2143" s="154"/>
      <c r="BG2143" s="154"/>
      <c r="BH2143" s="154"/>
      <c r="BI2143" s="154"/>
      <c r="BJ2143" s="154"/>
      <c r="BK2143" s="154"/>
      <c r="BL2143" s="154"/>
      <c r="BM2143" s="154"/>
      <c r="BN2143" s="154"/>
      <c r="BO2143" s="154"/>
      <c r="BP2143" s="154"/>
      <c r="BQ2143" s="154"/>
      <c r="BR2143" s="154"/>
      <c r="BS2143" s="154"/>
      <c r="BT2143" s="154"/>
      <c r="BU2143" s="154"/>
      <c r="BV2143" s="154"/>
    </row>
    <row r="2144" spans="1:74" x14ac:dyDescent="0.25">
      <c r="A2144" s="154"/>
      <c r="B2144" s="154"/>
      <c r="C2144" s="154"/>
      <c r="D2144" s="154"/>
      <c r="E2144" s="154"/>
      <c r="F2144" s="154"/>
      <c r="G2144" s="154"/>
      <c r="H2144" s="154"/>
      <c r="I2144" s="154"/>
      <c r="J2144" s="154"/>
      <c r="K2144" s="154"/>
      <c r="L2144" s="154"/>
      <c r="M2144" s="154"/>
      <c r="N2144" s="154"/>
      <c r="O2144" s="154"/>
      <c r="P2144" s="154"/>
      <c r="Q2144" s="154"/>
      <c r="R2144" s="154"/>
      <c r="S2144" s="154"/>
      <c r="T2144" s="154"/>
      <c r="U2144" s="154"/>
      <c r="V2144" s="154"/>
      <c r="W2144" s="154"/>
      <c r="X2144" s="154"/>
      <c r="Y2144" s="154"/>
      <c r="Z2144" s="154"/>
      <c r="AA2144" s="154"/>
      <c r="AB2144" s="154"/>
      <c r="AC2144" s="154"/>
      <c r="AD2144" s="154"/>
      <c r="AE2144" s="154"/>
      <c r="AF2144" s="154"/>
      <c r="AG2144" s="154"/>
      <c r="AH2144" s="154"/>
      <c r="AI2144" s="154"/>
      <c r="AJ2144" s="154"/>
      <c r="AK2144" s="154"/>
      <c r="AL2144" s="154"/>
      <c r="AM2144" s="154"/>
      <c r="AN2144" s="154"/>
      <c r="AO2144" s="154"/>
      <c r="AP2144" s="154"/>
      <c r="AQ2144" s="154"/>
      <c r="AR2144" s="154"/>
      <c r="AS2144" s="154"/>
      <c r="AT2144" s="154"/>
      <c r="AU2144" s="154"/>
      <c r="AV2144" s="154"/>
      <c r="AW2144" s="154"/>
      <c r="AX2144" s="154"/>
      <c r="AY2144" s="154"/>
      <c r="AZ2144" s="154"/>
      <c r="BA2144" s="154"/>
      <c r="BB2144" s="154"/>
      <c r="BC2144" s="154"/>
      <c r="BD2144" s="154"/>
      <c r="BE2144" s="154"/>
      <c r="BF2144" s="154"/>
      <c r="BG2144" s="154"/>
      <c r="BH2144" s="154"/>
      <c r="BI2144" s="154"/>
      <c r="BJ2144" s="154"/>
      <c r="BK2144" s="154"/>
      <c r="BL2144" s="154"/>
      <c r="BM2144" s="154"/>
      <c r="BN2144" s="154"/>
      <c r="BO2144" s="154"/>
      <c r="BP2144" s="154"/>
      <c r="BQ2144" s="154"/>
      <c r="BR2144" s="154"/>
      <c r="BS2144" s="154"/>
      <c r="BT2144" s="154"/>
      <c r="BU2144" s="154"/>
      <c r="BV2144" s="154"/>
    </row>
    <row r="2145" spans="1:74" x14ac:dyDescent="0.25">
      <c r="A2145" s="154"/>
      <c r="B2145" s="154"/>
      <c r="C2145" s="154"/>
      <c r="D2145" s="154"/>
      <c r="E2145" s="154"/>
      <c r="F2145" s="154"/>
      <c r="G2145" s="154"/>
      <c r="H2145" s="154"/>
      <c r="I2145" s="154"/>
      <c r="J2145" s="154"/>
      <c r="K2145" s="154"/>
      <c r="L2145" s="154"/>
      <c r="M2145" s="154"/>
      <c r="N2145" s="154"/>
      <c r="O2145" s="154"/>
      <c r="P2145" s="154"/>
      <c r="Q2145" s="154"/>
      <c r="R2145" s="154"/>
      <c r="S2145" s="154"/>
      <c r="T2145" s="154"/>
      <c r="U2145" s="154"/>
      <c r="V2145" s="154"/>
      <c r="W2145" s="154"/>
      <c r="X2145" s="154"/>
      <c r="Y2145" s="154"/>
      <c r="Z2145" s="154"/>
      <c r="AA2145" s="154"/>
      <c r="AB2145" s="154"/>
      <c r="AC2145" s="154"/>
      <c r="AD2145" s="154"/>
      <c r="AE2145" s="154"/>
      <c r="AF2145" s="154"/>
      <c r="AG2145" s="154"/>
      <c r="AH2145" s="154"/>
      <c r="AI2145" s="154"/>
      <c r="AJ2145" s="154"/>
      <c r="AK2145" s="154"/>
      <c r="AL2145" s="154"/>
      <c r="AM2145" s="154"/>
      <c r="AN2145" s="154"/>
      <c r="AO2145" s="154"/>
      <c r="AP2145" s="154"/>
      <c r="AQ2145" s="154"/>
      <c r="AR2145" s="154"/>
      <c r="AS2145" s="154"/>
      <c r="AT2145" s="154"/>
      <c r="AU2145" s="154"/>
      <c r="AV2145" s="154"/>
      <c r="AW2145" s="154"/>
      <c r="AX2145" s="154"/>
      <c r="AY2145" s="154"/>
      <c r="AZ2145" s="154"/>
      <c r="BA2145" s="154"/>
      <c r="BB2145" s="154"/>
      <c r="BC2145" s="154"/>
      <c r="BD2145" s="154"/>
      <c r="BE2145" s="154"/>
      <c r="BF2145" s="154"/>
      <c r="BG2145" s="154"/>
      <c r="BH2145" s="154"/>
      <c r="BI2145" s="154"/>
      <c r="BJ2145" s="154"/>
      <c r="BK2145" s="154"/>
      <c r="BL2145" s="154"/>
      <c r="BM2145" s="154"/>
      <c r="BN2145" s="154"/>
      <c r="BO2145" s="154"/>
      <c r="BP2145" s="154"/>
      <c r="BQ2145" s="154"/>
      <c r="BR2145" s="154"/>
      <c r="BS2145" s="154"/>
      <c r="BT2145" s="154"/>
      <c r="BU2145" s="154"/>
      <c r="BV2145" s="154"/>
    </row>
    <row r="2146" spans="1:74" x14ac:dyDescent="0.25">
      <c r="A2146" s="154"/>
      <c r="B2146" s="154"/>
      <c r="C2146" s="154"/>
      <c r="D2146" s="154"/>
      <c r="E2146" s="154"/>
      <c r="F2146" s="154"/>
      <c r="G2146" s="154"/>
      <c r="H2146" s="154"/>
      <c r="I2146" s="154"/>
      <c r="J2146" s="154"/>
      <c r="K2146" s="154"/>
      <c r="L2146" s="154"/>
      <c r="M2146" s="154"/>
      <c r="N2146" s="154"/>
      <c r="O2146" s="154"/>
      <c r="P2146" s="154"/>
      <c r="Q2146" s="154"/>
      <c r="R2146" s="154"/>
      <c r="S2146" s="154"/>
      <c r="T2146" s="154"/>
      <c r="U2146" s="154"/>
      <c r="V2146" s="154"/>
      <c r="W2146" s="154"/>
      <c r="X2146" s="154"/>
      <c r="Y2146" s="154"/>
      <c r="Z2146" s="154"/>
      <c r="AA2146" s="154"/>
      <c r="AB2146" s="154"/>
      <c r="AC2146" s="154"/>
      <c r="AD2146" s="154"/>
      <c r="AE2146" s="154"/>
      <c r="AF2146" s="154"/>
      <c r="AG2146" s="154"/>
      <c r="AH2146" s="154"/>
      <c r="AI2146" s="154"/>
      <c r="AJ2146" s="154"/>
      <c r="AK2146" s="154"/>
      <c r="AL2146" s="154"/>
      <c r="AM2146" s="154"/>
      <c r="AN2146" s="154"/>
      <c r="AO2146" s="154"/>
      <c r="AP2146" s="154"/>
      <c r="AQ2146" s="154"/>
      <c r="AR2146" s="154"/>
      <c r="AS2146" s="154"/>
      <c r="AT2146" s="154"/>
      <c r="AU2146" s="154"/>
      <c r="AV2146" s="154"/>
      <c r="AW2146" s="154"/>
      <c r="AX2146" s="154"/>
      <c r="AY2146" s="154"/>
      <c r="AZ2146" s="154"/>
      <c r="BA2146" s="154"/>
      <c r="BB2146" s="154"/>
      <c r="BC2146" s="154"/>
      <c r="BD2146" s="154"/>
      <c r="BE2146" s="154"/>
      <c r="BF2146" s="154"/>
      <c r="BG2146" s="154"/>
      <c r="BH2146" s="154"/>
      <c r="BI2146" s="154"/>
      <c r="BJ2146" s="154"/>
      <c r="BK2146" s="154"/>
      <c r="BL2146" s="154"/>
      <c r="BM2146" s="154"/>
      <c r="BN2146" s="154"/>
      <c r="BO2146" s="154"/>
      <c r="BP2146" s="154"/>
      <c r="BQ2146" s="154"/>
      <c r="BR2146" s="154"/>
      <c r="BS2146" s="154"/>
      <c r="BT2146" s="154"/>
      <c r="BU2146" s="154"/>
      <c r="BV2146" s="154"/>
    </row>
    <row r="2147" spans="1:74" x14ac:dyDescent="0.25">
      <c r="A2147" s="154"/>
      <c r="B2147" s="154"/>
      <c r="C2147" s="154"/>
      <c r="D2147" s="154"/>
      <c r="E2147" s="154"/>
      <c r="F2147" s="154"/>
      <c r="G2147" s="154"/>
      <c r="H2147" s="154"/>
      <c r="I2147" s="154"/>
      <c r="J2147" s="154"/>
      <c r="K2147" s="154"/>
      <c r="L2147" s="154"/>
      <c r="M2147" s="154"/>
      <c r="N2147" s="154"/>
      <c r="O2147" s="154"/>
      <c r="P2147" s="154"/>
      <c r="Q2147" s="154"/>
      <c r="R2147" s="154"/>
      <c r="S2147" s="154"/>
      <c r="T2147" s="154"/>
      <c r="U2147" s="154"/>
      <c r="V2147" s="154"/>
      <c r="W2147" s="154"/>
      <c r="X2147" s="154"/>
      <c r="Y2147" s="154"/>
      <c r="Z2147" s="154"/>
      <c r="AA2147" s="154"/>
      <c r="AB2147" s="154"/>
      <c r="AC2147" s="154"/>
      <c r="AD2147" s="154"/>
      <c r="AE2147" s="154"/>
      <c r="AF2147" s="154"/>
      <c r="AG2147" s="154"/>
      <c r="AH2147" s="154"/>
      <c r="AI2147" s="154"/>
      <c r="AJ2147" s="154"/>
      <c r="AK2147" s="154"/>
      <c r="AL2147" s="154"/>
      <c r="AM2147" s="154"/>
      <c r="AN2147" s="154"/>
      <c r="AO2147" s="154"/>
      <c r="AP2147" s="154"/>
      <c r="AQ2147" s="154"/>
      <c r="AR2147" s="154"/>
      <c r="AS2147" s="154"/>
      <c r="AT2147" s="154"/>
      <c r="AU2147" s="154"/>
      <c r="AV2147" s="154"/>
      <c r="AW2147" s="154"/>
      <c r="AX2147" s="154"/>
      <c r="AY2147" s="154"/>
      <c r="AZ2147" s="154"/>
      <c r="BA2147" s="154"/>
      <c r="BB2147" s="154"/>
      <c r="BC2147" s="154"/>
      <c r="BD2147" s="154"/>
      <c r="BE2147" s="154"/>
      <c r="BF2147" s="154"/>
      <c r="BG2147" s="154"/>
      <c r="BH2147" s="154"/>
      <c r="BI2147" s="154"/>
      <c r="BJ2147" s="154"/>
      <c r="BK2147" s="154"/>
      <c r="BL2147" s="154"/>
      <c r="BM2147" s="154"/>
      <c r="BN2147" s="154"/>
      <c r="BO2147" s="154"/>
      <c r="BP2147" s="154"/>
      <c r="BQ2147" s="154"/>
      <c r="BR2147" s="154"/>
      <c r="BS2147" s="154"/>
      <c r="BT2147" s="154"/>
      <c r="BU2147" s="154"/>
      <c r="BV2147" s="154"/>
    </row>
    <row r="2148" spans="1:74" x14ac:dyDescent="0.25">
      <c r="A2148" s="154"/>
      <c r="B2148" s="154"/>
      <c r="C2148" s="154"/>
      <c r="D2148" s="154"/>
      <c r="E2148" s="154"/>
      <c r="F2148" s="154"/>
      <c r="G2148" s="154"/>
      <c r="H2148" s="154"/>
      <c r="I2148" s="154"/>
      <c r="J2148" s="154"/>
      <c r="K2148" s="154"/>
      <c r="L2148" s="154"/>
      <c r="M2148" s="154"/>
      <c r="N2148" s="154"/>
      <c r="O2148" s="154"/>
      <c r="P2148" s="154"/>
      <c r="Q2148" s="154"/>
      <c r="R2148" s="154"/>
      <c r="S2148" s="154"/>
      <c r="T2148" s="154"/>
      <c r="U2148" s="154"/>
      <c r="V2148" s="154"/>
      <c r="W2148" s="154"/>
      <c r="X2148" s="154"/>
      <c r="Y2148" s="154"/>
      <c r="Z2148" s="154"/>
      <c r="AA2148" s="154"/>
      <c r="AB2148" s="154"/>
      <c r="AC2148" s="154"/>
      <c r="AD2148" s="154"/>
      <c r="AE2148" s="154"/>
      <c r="AF2148" s="154"/>
      <c r="AG2148" s="154"/>
      <c r="AH2148" s="154"/>
      <c r="AI2148" s="154"/>
      <c r="AJ2148" s="154"/>
      <c r="AK2148" s="154"/>
      <c r="AL2148" s="154"/>
      <c r="AM2148" s="154"/>
      <c r="AN2148" s="154"/>
      <c r="AO2148" s="154"/>
      <c r="AP2148" s="154"/>
      <c r="AQ2148" s="154"/>
      <c r="AR2148" s="154"/>
      <c r="AS2148" s="154"/>
      <c r="AT2148" s="154"/>
      <c r="AU2148" s="154"/>
      <c r="AV2148" s="154"/>
      <c r="AW2148" s="154"/>
      <c r="AX2148" s="154"/>
      <c r="AY2148" s="154"/>
      <c r="AZ2148" s="154"/>
      <c r="BA2148" s="154"/>
      <c r="BB2148" s="154"/>
      <c r="BC2148" s="154"/>
      <c r="BD2148" s="154"/>
      <c r="BE2148" s="154"/>
      <c r="BF2148" s="154"/>
      <c r="BG2148" s="154"/>
      <c r="BH2148" s="154"/>
      <c r="BI2148" s="154"/>
      <c r="BJ2148" s="154"/>
      <c r="BK2148" s="154"/>
      <c r="BL2148" s="154"/>
      <c r="BM2148" s="154"/>
      <c r="BN2148" s="154"/>
      <c r="BO2148" s="154"/>
      <c r="BP2148" s="154"/>
      <c r="BQ2148" s="154"/>
      <c r="BR2148" s="154"/>
      <c r="BS2148" s="154"/>
      <c r="BT2148" s="154"/>
      <c r="BU2148" s="154"/>
      <c r="BV2148" s="154"/>
    </row>
    <row r="2149" spans="1:74" x14ac:dyDescent="0.25">
      <c r="A2149" s="154"/>
      <c r="B2149" s="154"/>
      <c r="C2149" s="154"/>
      <c r="D2149" s="154"/>
      <c r="E2149" s="154"/>
      <c r="F2149" s="154"/>
      <c r="G2149" s="154"/>
      <c r="H2149" s="154"/>
      <c r="I2149" s="154"/>
      <c r="J2149" s="154"/>
      <c r="K2149" s="154"/>
      <c r="L2149" s="154"/>
      <c r="M2149" s="154"/>
      <c r="N2149" s="154"/>
      <c r="O2149" s="154"/>
      <c r="P2149" s="154"/>
      <c r="Q2149" s="154"/>
      <c r="R2149" s="154"/>
      <c r="S2149" s="154"/>
      <c r="T2149" s="154"/>
      <c r="U2149" s="154"/>
      <c r="V2149" s="154"/>
      <c r="W2149" s="154"/>
      <c r="X2149" s="154"/>
      <c r="Y2149" s="154"/>
      <c r="Z2149" s="154"/>
      <c r="AA2149" s="154"/>
      <c r="AB2149" s="154"/>
      <c r="AC2149" s="154"/>
      <c r="AD2149" s="154"/>
      <c r="AE2149" s="154"/>
      <c r="AF2149" s="154"/>
      <c r="AG2149" s="154"/>
      <c r="AH2149" s="154"/>
      <c r="AI2149" s="154"/>
      <c r="AJ2149" s="154"/>
      <c r="AK2149" s="154"/>
      <c r="AL2149" s="154"/>
      <c r="AM2149" s="154"/>
      <c r="AN2149" s="154"/>
      <c r="AO2149" s="154"/>
      <c r="AP2149" s="154"/>
      <c r="AQ2149" s="154"/>
      <c r="AR2149" s="154"/>
      <c r="AS2149" s="154"/>
      <c r="AT2149" s="154"/>
      <c r="AU2149" s="154"/>
      <c r="AV2149" s="154"/>
      <c r="AW2149" s="154"/>
      <c r="AX2149" s="154"/>
      <c r="AY2149" s="154"/>
      <c r="AZ2149" s="154"/>
      <c r="BA2149" s="154"/>
      <c r="BB2149" s="154"/>
      <c r="BC2149" s="154"/>
      <c r="BD2149" s="154"/>
      <c r="BE2149" s="154"/>
      <c r="BF2149" s="154"/>
      <c r="BG2149" s="154"/>
      <c r="BH2149" s="154"/>
      <c r="BI2149" s="154"/>
      <c r="BJ2149" s="154"/>
      <c r="BK2149" s="154"/>
      <c r="BL2149" s="154"/>
      <c r="BM2149" s="154"/>
      <c r="BN2149" s="154"/>
      <c r="BO2149" s="154"/>
      <c r="BP2149" s="154"/>
      <c r="BQ2149" s="154"/>
      <c r="BR2149" s="154"/>
      <c r="BS2149" s="154"/>
      <c r="BT2149" s="154"/>
      <c r="BU2149" s="154"/>
      <c r="BV2149" s="154"/>
    </row>
    <row r="2150" spans="1:74" x14ac:dyDescent="0.25">
      <c r="A2150" s="154"/>
      <c r="B2150" s="154"/>
      <c r="C2150" s="154"/>
      <c r="D2150" s="154"/>
      <c r="E2150" s="154"/>
      <c r="F2150" s="154"/>
      <c r="G2150" s="154"/>
      <c r="H2150" s="154"/>
      <c r="I2150" s="154"/>
      <c r="J2150" s="154"/>
      <c r="K2150" s="154"/>
      <c r="L2150" s="154"/>
      <c r="M2150" s="154"/>
      <c r="N2150" s="154"/>
      <c r="O2150" s="154"/>
      <c r="P2150" s="154"/>
      <c r="Q2150" s="154"/>
      <c r="R2150" s="154"/>
      <c r="S2150" s="154"/>
      <c r="T2150" s="154"/>
      <c r="U2150" s="154"/>
      <c r="V2150" s="154"/>
      <c r="W2150" s="154"/>
      <c r="X2150" s="154"/>
      <c r="Y2150" s="154"/>
      <c r="Z2150" s="154"/>
      <c r="AA2150" s="154"/>
      <c r="AB2150" s="154"/>
      <c r="AC2150" s="154"/>
      <c r="AD2150" s="154"/>
      <c r="AE2150" s="154"/>
      <c r="AF2150" s="154"/>
      <c r="AG2150" s="154"/>
      <c r="AH2150" s="154"/>
      <c r="AI2150" s="154"/>
      <c r="AJ2150" s="154"/>
      <c r="AK2150" s="154"/>
      <c r="AL2150" s="154"/>
      <c r="AM2150" s="154"/>
      <c r="AN2150" s="154"/>
      <c r="AO2150" s="154"/>
      <c r="AP2150" s="154"/>
      <c r="AQ2150" s="154"/>
      <c r="AR2150" s="154"/>
      <c r="AS2150" s="154"/>
      <c r="AT2150" s="154"/>
      <c r="AU2150" s="154"/>
      <c r="AV2150" s="154"/>
      <c r="AW2150" s="154"/>
      <c r="AX2150" s="154"/>
      <c r="AY2150" s="154"/>
      <c r="AZ2150" s="154"/>
      <c r="BA2150" s="154"/>
      <c r="BB2150" s="154"/>
      <c r="BC2150" s="154"/>
      <c r="BD2150" s="154"/>
      <c r="BE2150" s="154"/>
      <c r="BF2150" s="154"/>
      <c r="BG2150" s="154"/>
      <c r="BH2150" s="154"/>
      <c r="BI2150" s="154"/>
      <c r="BJ2150" s="154"/>
      <c r="BK2150" s="154"/>
      <c r="BL2150" s="154"/>
      <c r="BM2150" s="154"/>
      <c r="BN2150" s="154"/>
      <c r="BO2150" s="154"/>
      <c r="BP2150" s="154"/>
      <c r="BQ2150" s="154"/>
      <c r="BR2150" s="154"/>
      <c r="BS2150" s="154"/>
      <c r="BT2150" s="154"/>
      <c r="BU2150" s="154"/>
      <c r="BV2150" s="154"/>
    </row>
    <row r="2151" spans="1:74" x14ac:dyDescent="0.25">
      <c r="A2151" s="154"/>
      <c r="B2151" s="154"/>
      <c r="C2151" s="154"/>
      <c r="D2151" s="154"/>
      <c r="E2151" s="154"/>
      <c r="F2151" s="154"/>
      <c r="G2151" s="154"/>
      <c r="H2151" s="154"/>
      <c r="I2151" s="154"/>
      <c r="J2151" s="154"/>
      <c r="K2151" s="154"/>
      <c r="L2151" s="154"/>
      <c r="M2151" s="154"/>
      <c r="N2151" s="154"/>
      <c r="O2151" s="154"/>
      <c r="P2151" s="154"/>
      <c r="Q2151" s="154"/>
      <c r="R2151" s="154"/>
      <c r="S2151" s="154"/>
      <c r="T2151" s="154"/>
      <c r="U2151" s="154"/>
      <c r="V2151" s="154"/>
      <c r="W2151" s="154"/>
      <c r="X2151" s="154"/>
      <c r="Y2151" s="154"/>
      <c r="Z2151" s="154"/>
      <c r="AA2151" s="154"/>
      <c r="AB2151" s="154"/>
      <c r="AC2151" s="154"/>
      <c r="AD2151" s="154"/>
      <c r="AE2151" s="154"/>
      <c r="AF2151" s="154"/>
      <c r="AG2151" s="154"/>
      <c r="AH2151" s="154"/>
      <c r="AI2151" s="154"/>
      <c r="AJ2151" s="154"/>
      <c r="AK2151" s="154"/>
      <c r="AL2151" s="154"/>
      <c r="AM2151" s="154"/>
      <c r="AN2151" s="154"/>
      <c r="AO2151" s="154"/>
      <c r="AP2151" s="154"/>
      <c r="AQ2151" s="154"/>
      <c r="AR2151" s="154"/>
      <c r="AS2151" s="154"/>
      <c r="AT2151" s="154"/>
      <c r="AU2151" s="154"/>
      <c r="AV2151" s="154"/>
      <c r="AW2151" s="154"/>
      <c r="AX2151" s="154"/>
      <c r="AY2151" s="154"/>
      <c r="AZ2151" s="154"/>
      <c r="BA2151" s="154"/>
      <c r="BB2151" s="154"/>
      <c r="BC2151" s="154"/>
      <c r="BD2151" s="154"/>
      <c r="BE2151" s="154"/>
      <c r="BF2151" s="154"/>
      <c r="BG2151" s="154"/>
      <c r="BH2151" s="154"/>
      <c r="BI2151" s="154"/>
      <c r="BJ2151" s="154"/>
      <c r="BK2151" s="154"/>
      <c r="BL2151" s="154"/>
      <c r="BM2151" s="154"/>
      <c r="BN2151" s="154"/>
      <c r="BO2151" s="154"/>
      <c r="BP2151" s="154"/>
      <c r="BQ2151" s="154"/>
      <c r="BR2151" s="154"/>
      <c r="BS2151" s="154"/>
      <c r="BT2151" s="154"/>
      <c r="BU2151" s="154"/>
      <c r="BV2151" s="154"/>
    </row>
    <row r="2152" spans="1:74" x14ac:dyDescent="0.25">
      <c r="A2152" s="154"/>
      <c r="B2152" s="154"/>
      <c r="C2152" s="154"/>
      <c r="D2152" s="154"/>
      <c r="E2152" s="154"/>
      <c r="F2152" s="154"/>
      <c r="G2152" s="154"/>
      <c r="H2152" s="154"/>
      <c r="I2152" s="154"/>
      <c r="J2152" s="154"/>
      <c r="K2152" s="154"/>
      <c r="L2152" s="154"/>
      <c r="M2152" s="154"/>
      <c r="N2152" s="154"/>
      <c r="O2152" s="154"/>
      <c r="P2152" s="154"/>
      <c r="Q2152" s="154"/>
      <c r="R2152" s="154"/>
      <c r="S2152" s="154"/>
      <c r="T2152" s="154"/>
      <c r="U2152" s="154"/>
      <c r="V2152" s="154"/>
      <c r="W2152" s="154"/>
      <c r="X2152" s="154"/>
      <c r="Y2152" s="154"/>
      <c r="Z2152" s="154"/>
      <c r="AA2152" s="154"/>
      <c r="AB2152" s="154"/>
      <c r="AC2152" s="154"/>
      <c r="AD2152" s="154"/>
      <c r="AE2152" s="154"/>
      <c r="AF2152" s="154"/>
      <c r="AG2152" s="154"/>
      <c r="AH2152" s="154"/>
      <c r="AI2152" s="154"/>
      <c r="AJ2152" s="154"/>
      <c r="AK2152" s="154"/>
      <c r="AL2152" s="154"/>
      <c r="AM2152" s="154"/>
      <c r="AN2152" s="154"/>
      <c r="AO2152" s="154"/>
      <c r="AP2152" s="154"/>
      <c r="AQ2152" s="154"/>
      <c r="AR2152" s="154"/>
      <c r="AS2152" s="154"/>
      <c r="AT2152" s="154"/>
      <c r="AU2152" s="154"/>
      <c r="AV2152" s="154"/>
      <c r="AW2152" s="154"/>
      <c r="AX2152" s="154"/>
      <c r="AY2152" s="154"/>
      <c r="AZ2152" s="154"/>
      <c r="BA2152" s="154"/>
      <c r="BB2152" s="154"/>
      <c r="BC2152" s="154"/>
      <c r="BD2152" s="154"/>
      <c r="BE2152" s="154"/>
      <c r="BF2152" s="154"/>
      <c r="BG2152" s="154"/>
      <c r="BH2152" s="154"/>
      <c r="BI2152" s="154"/>
      <c r="BJ2152" s="154"/>
      <c r="BK2152" s="154"/>
      <c r="BL2152" s="154"/>
      <c r="BM2152" s="154"/>
      <c r="BN2152" s="154"/>
      <c r="BO2152" s="154"/>
      <c r="BP2152" s="154"/>
      <c r="BQ2152" s="154"/>
      <c r="BR2152" s="154"/>
      <c r="BS2152" s="154"/>
      <c r="BT2152" s="154"/>
      <c r="BU2152" s="154"/>
      <c r="BV2152" s="154"/>
    </row>
    <row r="2153" spans="1:74" x14ac:dyDescent="0.25">
      <c r="A2153" s="154"/>
      <c r="B2153" s="154"/>
      <c r="C2153" s="154"/>
      <c r="D2153" s="154"/>
      <c r="E2153" s="154"/>
      <c r="F2153" s="154"/>
      <c r="G2153" s="154"/>
      <c r="H2153" s="154"/>
      <c r="I2153" s="154"/>
      <c r="J2153" s="154"/>
      <c r="K2153" s="154"/>
      <c r="L2153" s="154"/>
      <c r="M2153" s="154"/>
      <c r="N2153" s="154"/>
      <c r="O2153" s="154"/>
      <c r="P2153" s="154"/>
      <c r="Q2153" s="154"/>
      <c r="R2153" s="154"/>
      <c r="S2153" s="154"/>
      <c r="T2153" s="154"/>
      <c r="U2153" s="154"/>
      <c r="V2153" s="154"/>
      <c r="W2153" s="154"/>
      <c r="X2153" s="154"/>
      <c r="Y2153" s="154"/>
      <c r="Z2153" s="154"/>
      <c r="AA2153" s="154"/>
      <c r="AB2153" s="154"/>
      <c r="AC2153" s="154"/>
      <c r="AD2153" s="154"/>
      <c r="AE2153" s="154"/>
      <c r="AF2153" s="154"/>
      <c r="AG2153" s="154"/>
      <c r="AH2153" s="154"/>
      <c r="AI2153" s="154"/>
      <c r="AJ2153" s="154"/>
      <c r="AK2153" s="154"/>
      <c r="AL2153" s="154"/>
      <c r="AM2153" s="154"/>
      <c r="AN2153" s="154"/>
      <c r="AO2153" s="154"/>
      <c r="AP2153" s="154"/>
      <c r="AQ2153" s="154"/>
      <c r="AR2153" s="154"/>
      <c r="AS2153" s="154"/>
      <c r="AT2153" s="154"/>
      <c r="AU2153" s="154"/>
      <c r="AV2153" s="154"/>
      <c r="AW2153" s="154"/>
      <c r="AX2153" s="154"/>
      <c r="AY2153" s="154"/>
      <c r="AZ2153" s="154"/>
      <c r="BA2153" s="154"/>
      <c r="BB2153" s="154"/>
      <c r="BC2153" s="154"/>
      <c r="BD2153" s="154"/>
      <c r="BE2153" s="154"/>
      <c r="BF2153" s="154"/>
      <c r="BG2153" s="154"/>
      <c r="BH2153" s="154"/>
      <c r="BI2153" s="154"/>
      <c r="BJ2153" s="154"/>
      <c r="BK2153" s="154"/>
      <c r="BL2153" s="154"/>
      <c r="BM2153" s="154"/>
      <c r="BN2153" s="154"/>
      <c r="BO2153" s="154"/>
      <c r="BP2153" s="154"/>
      <c r="BQ2153" s="154"/>
      <c r="BR2153" s="154"/>
      <c r="BS2153" s="154"/>
      <c r="BT2153" s="154"/>
      <c r="BU2153" s="154"/>
      <c r="BV2153" s="154"/>
    </row>
    <row r="2154" spans="1:74" x14ac:dyDescent="0.25">
      <c r="A2154" s="154"/>
      <c r="B2154" s="154"/>
      <c r="C2154" s="154"/>
      <c r="D2154" s="154"/>
      <c r="E2154" s="154"/>
      <c r="F2154" s="154"/>
      <c r="G2154" s="154"/>
      <c r="H2154" s="154"/>
      <c r="I2154" s="154"/>
      <c r="J2154" s="154"/>
      <c r="K2154" s="154"/>
      <c r="L2154" s="154"/>
      <c r="M2154" s="154"/>
      <c r="N2154" s="154"/>
      <c r="O2154" s="154"/>
      <c r="P2154" s="154"/>
      <c r="Q2154" s="154"/>
      <c r="R2154" s="154"/>
      <c r="S2154" s="154"/>
      <c r="T2154" s="154"/>
      <c r="U2154" s="154"/>
      <c r="V2154" s="154"/>
      <c r="W2154" s="154"/>
      <c r="X2154" s="154"/>
      <c r="Y2154" s="154"/>
      <c r="Z2154" s="154"/>
      <c r="AA2154" s="154"/>
      <c r="AB2154" s="154"/>
      <c r="AC2154" s="154"/>
      <c r="AD2154" s="154"/>
      <c r="AE2154" s="154"/>
      <c r="AF2154" s="154"/>
      <c r="AG2154" s="154"/>
      <c r="AH2154" s="154"/>
      <c r="AI2154" s="154"/>
      <c r="AJ2154" s="154"/>
      <c r="AK2154" s="154"/>
      <c r="AL2154" s="154"/>
      <c r="AM2154" s="154"/>
      <c r="AN2154" s="154"/>
      <c r="AO2154" s="154"/>
      <c r="AP2154" s="154"/>
      <c r="AQ2154" s="154"/>
      <c r="AR2154" s="154"/>
      <c r="AS2154" s="154"/>
      <c r="AT2154" s="154"/>
      <c r="AU2154" s="154"/>
      <c r="AV2154" s="154"/>
      <c r="AW2154" s="154"/>
      <c r="AX2154" s="154"/>
      <c r="AY2154" s="154"/>
      <c r="AZ2154" s="154"/>
      <c r="BA2154" s="154"/>
      <c r="BB2154" s="154"/>
      <c r="BC2154" s="154"/>
      <c r="BD2154" s="154"/>
      <c r="BE2154" s="154"/>
      <c r="BF2154" s="154"/>
      <c r="BG2154" s="154"/>
      <c r="BH2154" s="154"/>
      <c r="BI2154" s="154"/>
      <c r="BJ2154" s="154"/>
      <c r="BK2154" s="154"/>
      <c r="BL2154" s="154"/>
      <c r="BM2154" s="154"/>
      <c r="BN2154" s="154"/>
      <c r="BO2154" s="154"/>
      <c r="BP2154" s="154"/>
      <c r="BQ2154" s="154"/>
      <c r="BR2154" s="154"/>
      <c r="BS2154" s="154"/>
      <c r="BT2154" s="154"/>
      <c r="BU2154" s="154"/>
      <c r="BV2154" s="154"/>
    </row>
    <row r="2155" spans="1:74" x14ac:dyDescent="0.25">
      <c r="A2155" s="154"/>
      <c r="B2155" s="154"/>
      <c r="C2155" s="154"/>
      <c r="D2155" s="154"/>
      <c r="E2155" s="154"/>
      <c r="F2155" s="154"/>
      <c r="G2155" s="154"/>
      <c r="H2155" s="154"/>
      <c r="I2155" s="154"/>
      <c r="J2155" s="154"/>
      <c r="K2155" s="154"/>
      <c r="L2155" s="154"/>
      <c r="M2155" s="154"/>
      <c r="N2155" s="154"/>
      <c r="O2155" s="154"/>
      <c r="P2155" s="154"/>
      <c r="Q2155" s="154"/>
      <c r="R2155" s="154"/>
      <c r="S2155" s="154"/>
      <c r="T2155" s="154"/>
      <c r="U2155" s="154"/>
      <c r="V2155" s="154"/>
      <c r="W2155" s="154"/>
      <c r="X2155" s="154"/>
      <c r="Y2155" s="154"/>
      <c r="Z2155" s="154"/>
      <c r="AA2155" s="154"/>
      <c r="AB2155" s="154"/>
      <c r="AC2155" s="154"/>
      <c r="AD2155" s="154"/>
      <c r="AE2155" s="154"/>
      <c r="AF2155" s="154"/>
      <c r="AG2155" s="154"/>
      <c r="AH2155" s="154"/>
      <c r="AI2155" s="154"/>
      <c r="AJ2155" s="154"/>
      <c r="AK2155" s="154"/>
      <c r="AL2155" s="154"/>
      <c r="AM2155" s="154"/>
      <c r="AN2155" s="154"/>
      <c r="AO2155" s="154"/>
      <c r="AP2155" s="154"/>
      <c r="AQ2155" s="154"/>
      <c r="AR2155" s="154"/>
      <c r="AS2155" s="154"/>
      <c r="AT2155" s="154"/>
      <c r="AU2155" s="154"/>
      <c r="AV2155" s="154"/>
      <c r="AW2155" s="154"/>
      <c r="AX2155" s="154"/>
      <c r="AY2155" s="154"/>
      <c r="AZ2155" s="154"/>
      <c r="BA2155" s="154"/>
      <c r="BB2155" s="154"/>
      <c r="BC2155" s="154"/>
      <c r="BD2155" s="154"/>
      <c r="BE2155" s="154"/>
      <c r="BF2155" s="154"/>
      <c r="BG2155" s="154"/>
      <c r="BH2155" s="154"/>
      <c r="BI2155" s="154"/>
      <c r="BJ2155" s="154"/>
      <c r="BK2155" s="154"/>
      <c r="BL2155" s="154"/>
      <c r="BM2155" s="154"/>
      <c r="BN2155" s="154"/>
      <c r="BO2155" s="154"/>
      <c r="BP2155" s="154"/>
      <c r="BQ2155" s="154"/>
      <c r="BR2155" s="154"/>
      <c r="BS2155" s="154"/>
      <c r="BT2155" s="154"/>
      <c r="BU2155" s="154"/>
      <c r="BV2155" s="154"/>
    </row>
    <row r="2156" spans="1:74" x14ac:dyDescent="0.25">
      <c r="A2156" s="154"/>
      <c r="B2156" s="154"/>
      <c r="C2156" s="154"/>
      <c r="D2156" s="154"/>
      <c r="E2156" s="154"/>
      <c r="F2156" s="154"/>
      <c r="G2156" s="154"/>
      <c r="H2156" s="154"/>
      <c r="I2156" s="154"/>
      <c r="J2156" s="154"/>
      <c r="K2156" s="154"/>
      <c r="L2156" s="154"/>
      <c r="M2156" s="154"/>
      <c r="N2156" s="154"/>
      <c r="O2156" s="154"/>
      <c r="P2156" s="154"/>
      <c r="Q2156" s="154"/>
      <c r="R2156" s="154"/>
      <c r="S2156" s="154"/>
      <c r="T2156" s="154"/>
      <c r="U2156" s="154"/>
      <c r="V2156" s="154"/>
      <c r="W2156" s="154"/>
      <c r="X2156" s="154"/>
      <c r="Y2156" s="154"/>
      <c r="Z2156" s="154"/>
      <c r="AA2156" s="154"/>
      <c r="AB2156" s="154"/>
      <c r="AC2156" s="154"/>
      <c r="AD2156" s="154"/>
      <c r="AE2156" s="154"/>
      <c r="AF2156" s="154"/>
      <c r="AG2156" s="154"/>
      <c r="AH2156" s="154"/>
      <c r="AI2156" s="154"/>
      <c r="AJ2156" s="154"/>
      <c r="AK2156" s="154"/>
      <c r="AL2156" s="154"/>
      <c r="AM2156" s="154"/>
      <c r="AN2156" s="154"/>
      <c r="AO2156" s="154"/>
      <c r="AP2156" s="154"/>
      <c r="AQ2156" s="154"/>
      <c r="AR2156" s="154"/>
      <c r="AS2156" s="154"/>
      <c r="AT2156" s="154"/>
      <c r="AU2156" s="154"/>
      <c r="AV2156" s="154"/>
      <c r="AW2156" s="154"/>
      <c r="AX2156" s="154"/>
      <c r="AY2156" s="154"/>
      <c r="AZ2156" s="154"/>
      <c r="BA2156" s="154"/>
      <c r="BB2156" s="154"/>
      <c r="BC2156" s="154"/>
      <c r="BD2156" s="154"/>
      <c r="BE2156" s="154"/>
      <c r="BF2156" s="154"/>
      <c r="BG2156" s="154"/>
      <c r="BH2156" s="154"/>
      <c r="BI2156" s="154"/>
      <c r="BJ2156" s="154"/>
      <c r="BK2156" s="154"/>
      <c r="BL2156" s="154"/>
      <c r="BM2156" s="154"/>
      <c r="BN2156" s="154"/>
      <c r="BO2156" s="154"/>
      <c r="BP2156" s="154"/>
      <c r="BQ2156" s="154"/>
      <c r="BR2156" s="154"/>
      <c r="BS2156" s="154"/>
      <c r="BT2156" s="154"/>
      <c r="BU2156" s="154"/>
      <c r="BV2156" s="154"/>
    </row>
    <row r="2157" spans="1:74" x14ac:dyDescent="0.25">
      <c r="A2157" s="154"/>
      <c r="B2157" s="154"/>
      <c r="C2157" s="154"/>
      <c r="D2157" s="154"/>
      <c r="E2157" s="154"/>
      <c r="F2157" s="154"/>
      <c r="G2157" s="154"/>
      <c r="H2157" s="154"/>
      <c r="I2157" s="154"/>
      <c r="J2157" s="154"/>
      <c r="K2157" s="154"/>
      <c r="L2157" s="154"/>
      <c r="M2157" s="154"/>
      <c r="N2157" s="154"/>
      <c r="O2157" s="154"/>
      <c r="P2157" s="154"/>
      <c r="Q2157" s="154"/>
      <c r="R2157" s="154"/>
      <c r="S2157" s="154"/>
      <c r="T2157" s="154"/>
      <c r="U2157" s="154"/>
      <c r="V2157" s="154"/>
      <c r="W2157" s="154"/>
      <c r="X2157" s="154"/>
      <c r="Y2157" s="154"/>
      <c r="Z2157" s="154"/>
      <c r="AA2157" s="154"/>
      <c r="AB2157" s="154"/>
      <c r="AC2157" s="154"/>
      <c r="AD2157" s="154"/>
      <c r="AE2157" s="154"/>
      <c r="AF2157" s="154"/>
      <c r="AG2157" s="154"/>
      <c r="AH2157" s="154"/>
      <c r="AI2157" s="154"/>
      <c r="AJ2157" s="154"/>
      <c r="AK2157" s="154"/>
      <c r="AL2157" s="154"/>
      <c r="AM2157" s="154"/>
      <c r="AN2157" s="154"/>
      <c r="AO2157" s="154"/>
      <c r="AP2157" s="154"/>
      <c r="AQ2157" s="154"/>
      <c r="AR2157" s="154"/>
      <c r="AS2157" s="154"/>
      <c r="AT2157" s="154"/>
      <c r="AU2157" s="154"/>
      <c r="AV2157" s="154"/>
      <c r="AW2157" s="154"/>
      <c r="AX2157" s="154"/>
      <c r="AY2157" s="154"/>
      <c r="AZ2157" s="154"/>
      <c r="BA2157" s="154"/>
      <c r="BB2157" s="154"/>
      <c r="BC2157" s="154"/>
      <c r="BD2157" s="154"/>
      <c r="BE2157" s="154"/>
      <c r="BF2157" s="154"/>
      <c r="BG2157" s="154"/>
      <c r="BH2157" s="154"/>
      <c r="BI2157" s="154"/>
      <c r="BJ2157" s="154"/>
      <c r="BK2157" s="154"/>
      <c r="BL2157" s="154"/>
      <c r="BM2157" s="154"/>
      <c r="BN2157" s="154"/>
      <c r="BO2157" s="154"/>
      <c r="BP2157" s="154"/>
      <c r="BQ2157" s="154"/>
      <c r="BR2157" s="154"/>
      <c r="BS2157" s="154"/>
      <c r="BT2157" s="154"/>
      <c r="BU2157" s="154"/>
      <c r="BV2157" s="154"/>
    </row>
    <row r="2158" spans="1:74" x14ac:dyDescent="0.25">
      <c r="A2158" s="154"/>
      <c r="B2158" s="154"/>
      <c r="C2158" s="154"/>
      <c r="D2158" s="154"/>
      <c r="E2158" s="154"/>
      <c r="F2158" s="154"/>
      <c r="G2158" s="154"/>
      <c r="H2158" s="154"/>
      <c r="I2158" s="154"/>
      <c r="J2158" s="154"/>
      <c r="K2158" s="154"/>
      <c r="L2158" s="154"/>
      <c r="M2158" s="154"/>
      <c r="N2158" s="154"/>
      <c r="O2158" s="154"/>
      <c r="P2158" s="154"/>
      <c r="Q2158" s="154"/>
      <c r="R2158" s="154"/>
      <c r="S2158" s="154"/>
      <c r="T2158" s="154"/>
      <c r="U2158" s="154"/>
      <c r="V2158" s="154"/>
      <c r="W2158" s="154"/>
      <c r="X2158" s="154"/>
      <c r="Y2158" s="154"/>
      <c r="Z2158" s="154"/>
      <c r="AA2158" s="154"/>
      <c r="AB2158" s="154"/>
      <c r="AC2158" s="154"/>
      <c r="AD2158" s="154"/>
      <c r="AE2158" s="154"/>
      <c r="AF2158" s="154"/>
      <c r="AG2158" s="154"/>
      <c r="AH2158" s="154"/>
      <c r="AI2158" s="154"/>
      <c r="AJ2158" s="154"/>
      <c r="AK2158" s="154"/>
      <c r="AL2158" s="154"/>
      <c r="AM2158" s="154"/>
      <c r="AN2158" s="154"/>
      <c r="AO2158" s="154"/>
      <c r="AP2158" s="154"/>
      <c r="AQ2158" s="154"/>
      <c r="AR2158" s="154"/>
      <c r="AS2158" s="154"/>
      <c r="AT2158" s="154"/>
      <c r="AU2158" s="154"/>
      <c r="AV2158" s="154"/>
      <c r="AW2158" s="154"/>
      <c r="AX2158" s="154"/>
      <c r="AY2158" s="154"/>
      <c r="AZ2158" s="154"/>
      <c r="BA2158" s="154"/>
      <c r="BB2158" s="154"/>
      <c r="BC2158" s="154"/>
      <c r="BD2158" s="154"/>
      <c r="BE2158" s="154"/>
      <c r="BF2158" s="154"/>
      <c r="BG2158" s="154"/>
      <c r="BH2158" s="154"/>
      <c r="BI2158" s="154"/>
      <c r="BJ2158" s="154"/>
      <c r="BK2158" s="154"/>
      <c r="BL2158" s="154"/>
      <c r="BM2158" s="154"/>
      <c r="BN2158" s="154"/>
      <c r="BO2158" s="154"/>
      <c r="BP2158" s="154"/>
      <c r="BQ2158" s="154"/>
      <c r="BR2158" s="154"/>
      <c r="BS2158" s="154"/>
      <c r="BT2158" s="154"/>
      <c r="BU2158" s="154"/>
      <c r="BV2158" s="154"/>
    </row>
    <row r="2159" spans="1:74" x14ac:dyDescent="0.25">
      <c r="A2159" s="154"/>
      <c r="B2159" s="154"/>
      <c r="C2159" s="154"/>
      <c r="D2159" s="154"/>
      <c r="E2159" s="154"/>
      <c r="F2159" s="154"/>
      <c r="G2159" s="154"/>
      <c r="H2159" s="154"/>
      <c r="I2159" s="154"/>
      <c r="J2159" s="154"/>
      <c r="K2159" s="154"/>
      <c r="L2159" s="154"/>
      <c r="M2159" s="154"/>
      <c r="N2159" s="154"/>
      <c r="O2159" s="154"/>
      <c r="P2159" s="154"/>
      <c r="Q2159" s="154"/>
      <c r="R2159" s="154"/>
      <c r="S2159" s="154"/>
      <c r="T2159" s="154"/>
      <c r="U2159" s="154"/>
      <c r="V2159" s="154"/>
      <c r="W2159" s="154"/>
      <c r="X2159" s="154"/>
      <c r="Y2159" s="154"/>
      <c r="Z2159" s="154"/>
      <c r="AA2159" s="154"/>
      <c r="AB2159" s="154"/>
      <c r="AC2159" s="154"/>
      <c r="AD2159" s="154"/>
      <c r="AE2159" s="154"/>
      <c r="AF2159" s="154"/>
      <c r="AG2159" s="154"/>
      <c r="AH2159" s="154"/>
      <c r="AI2159" s="154"/>
      <c r="AJ2159" s="154"/>
      <c r="AK2159" s="154"/>
      <c r="AL2159" s="154"/>
      <c r="AM2159" s="154"/>
      <c r="AN2159" s="154"/>
      <c r="AO2159" s="154"/>
      <c r="AP2159" s="154"/>
      <c r="AQ2159" s="154"/>
      <c r="AR2159" s="154"/>
      <c r="AS2159" s="154"/>
      <c r="AT2159" s="154"/>
      <c r="AU2159" s="154"/>
      <c r="AV2159" s="154"/>
      <c r="AW2159" s="154"/>
      <c r="AX2159" s="154"/>
      <c r="AY2159" s="154"/>
      <c r="AZ2159" s="154"/>
      <c r="BA2159" s="154"/>
      <c r="BB2159" s="154"/>
      <c r="BC2159" s="154"/>
      <c r="BD2159" s="154"/>
      <c r="BE2159" s="154"/>
      <c r="BF2159" s="154"/>
      <c r="BG2159" s="154"/>
      <c r="BH2159" s="154"/>
      <c r="BI2159" s="154"/>
      <c r="BJ2159" s="154"/>
      <c r="BK2159" s="154"/>
      <c r="BL2159" s="154"/>
      <c r="BM2159" s="154"/>
      <c r="BN2159" s="154"/>
      <c r="BO2159" s="154"/>
      <c r="BP2159" s="154"/>
      <c r="BQ2159" s="154"/>
      <c r="BR2159" s="154"/>
      <c r="BS2159" s="154"/>
      <c r="BT2159" s="154"/>
      <c r="BU2159" s="154"/>
      <c r="BV2159" s="154"/>
    </row>
    <row r="2160" spans="1:74" x14ac:dyDescent="0.25">
      <c r="A2160" s="154"/>
      <c r="B2160" s="154"/>
      <c r="C2160" s="154"/>
      <c r="D2160" s="154"/>
      <c r="E2160" s="154"/>
      <c r="F2160" s="154"/>
      <c r="G2160" s="154"/>
      <c r="H2160" s="154"/>
      <c r="I2160" s="154"/>
      <c r="J2160" s="154"/>
      <c r="K2160" s="154"/>
      <c r="L2160" s="154"/>
      <c r="M2160" s="154"/>
      <c r="N2160" s="154"/>
      <c r="O2160" s="154"/>
      <c r="P2160" s="154"/>
      <c r="Q2160" s="154"/>
      <c r="R2160" s="154"/>
      <c r="S2160" s="154"/>
      <c r="T2160" s="154"/>
      <c r="U2160" s="154"/>
      <c r="V2160" s="154"/>
      <c r="W2160" s="154"/>
      <c r="X2160" s="154"/>
      <c r="Y2160" s="154"/>
      <c r="Z2160" s="154"/>
      <c r="AA2160" s="154"/>
      <c r="AB2160" s="154"/>
      <c r="AC2160" s="154"/>
      <c r="AD2160" s="154"/>
      <c r="AE2160" s="154"/>
      <c r="AF2160" s="154"/>
      <c r="AG2160" s="154"/>
      <c r="AH2160" s="154"/>
      <c r="AI2160" s="154"/>
      <c r="AJ2160" s="154"/>
      <c r="AK2160" s="154"/>
      <c r="AL2160" s="154"/>
      <c r="AM2160" s="154"/>
      <c r="AN2160" s="154"/>
      <c r="AO2160" s="154"/>
      <c r="AP2160" s="154"/>
      <c r="AQ2160" s="154"/>
      <c r="AR2160" s="154"/>
      <c r="AS2160" s="154"/>
      <c r="AT2160" s="154"/>
      <c r="AU2160" s="154"/>
      <c r="AV2160" s="154"/>
      <c r="AW2160" s="154"/>
      <c r="AX2160" s="154"/>
      <c r="AY2160" s="154"/>
      <c r="AZ2160" s="154"/>
      <c r="BA2160" s="154"/>
      <c r="BB2160" s="154"/>
      <c r="BC2160" s="154"/>
      <c r="BD2160" s="154"/>
      <c r="BE2160" s="154"/>
      <c r="BF2160" s="154"/>
      <c r="BG2160" s="154"/>
      <c r="BH2160" s="154"/>
      <c r="BI2160" s="154"/>
      <c r="BJ2160" s="154"/>
      <c r="BK2160" s="154"/>
      <c r="BL2160" s="154"/>
      <c r="BM2160" s="154"/>
      <c r="BN2160" s="154"/>
      <c r="BO2160" s="154"/>
      <c r="BP2160" s="154"/>
      <c r="BQ2160" s="154"/>
      <c r="BR2160" s="154"/>
      <c r="BS2160" s="154"/>
      <c r="BT2160" s="154"/>
      <c r="BU2160" s="154"/>
      <c r="BV2160" s="154"/>
    </row>
    <row r="2161" spans="1:74" x14ac:dyDescent="0.25">
      <c r="A2161" s="154"/>
      <c r="B2161" s="154"/>
      <c r="C2161" s="154"/>
      <c r="D2161" s="154"/>
      <c r="E2161" s="154"/>
      <c r="F2161" s="154"/>
      <c r="G2161" s="154"/>
      <c r="H2161" s="154"/>
      <c r="I2161" s="154"/>
      <c r="J2161" s="154"/>
      <c r="K2161" s="154"/>
      <c r="L2161" s="154"/>
      <c r="M2161" s="154"/>
      <c r="N2161" s="154"/>
      <c r="O2161" s="154"/>
      <c r="P2161" s="154"/>
      <c r="Q2161" s="154"/>
      <c r="R2161" s="154"/>
      <c r="S2161" s="154"/>
      <c r="T2161" s="154"/>
      <c r="U2161" s="154"/>
      <c r="V2161" s="154"/>
      <c r="W2161" s="154"/>
      <c r="X2161" s="154"/>
      <c r="Y2161" s="154"/>
      <c r="Z2161" s="154"/>
      <c r="AA2161" s="154"/>
      <c r="AB2161" s="154"/>
      <c r="AC2161" s="154"/>
      <c r="AD2161" s="154"/>
      <c r="AE2161" s="154"/>
      <c r="AF2161" s="154"/>
      <c r="AG2161" s="154"/>
      <c r="AH2161" s="154"/>
      <c r="AI2161" s="154"/>
      <c r="AJ2161" s="154"/>
      <c r="AK2161" s="154"/>
      <c r="AL2161" s="154"/>
      <c r="AM2161" s="154"/>
      <c r="AN2161" s="154"/>
      <c r="AO2161" s="154"/>
      <c r="AP2161" s="154"/>
      <c r="AQ2161" s="154"/>
      <c r="AR2161" s="154"/>
      <c r="AS2161" s="154"/>
      <c r="AT2161" s="154"/>
      <c r="AU2161" s="154"/>
      <c r="AV2161" s="154"/>
      <c r="AW2161" s="154"/>
      <c r="AX2161" s="154"/>
      <c r="AY2161" s="154"/>
      <c r="AZ2161" s="154"/>
      <c r="BA2161" s="154"/>
      <c r="BB2161" s="154"/>
      <c r="BC2161" s="154"/>
      <c r="BD2161" s="154"/>
      <c r="BE2161" s="154"/>
      <c r="BF2161" s="154"/>
      <c r="BG2161" s="154"/>
      <c r="BH2161" s="154"/>
      <c r="BI2161" s="154"/>
      <c r="BJ2161" s="154"/>
      <c r="BK2161" s="154"/>
      <c r="BL2161" s="154"/>
      <c r="BM2161" s="154"/>
      <c r="BN2161" s="154"/>
      <c r="BO2161" s="154"/>
      <c r="BP2161" s="154"/>
      <c r="BQ2161" s="154"/>
      <c r="BR2161" s="154"/>
      <c r="BS2161" s="154"/>
      <c r="BT2161" s="154"/>
      <c r="BU2161" s="154"/>
      <c r="BV2161" s="154"/>
    </row>
    <row r="2162" spans="1:74" x14ac:dyDescent="0.25">
      <c r="A2162" s="154"/>
      <c r="B2162" s="154"/>
      <c r="C2162" s="154"/>
      <c r="D2162" s="154"/>
      <c r="E2162" s="154"/>
      <c r="F2162" s="154"/>
      <c r="G2162" s="154"/>
      <c r="H2162" s="154"/>
      <c r="I2162" s="154"/>
      <c r="J2162" s="154"/>
      <c r="K2162" s="154"/>
      <c r="L2162" s="154"/>
      <c r="M2162" s="154"/>
      <c r="N2162" s="154"/>
      <c r="O2162" s="154"/>
      <c r="P2162" s="154"/>
      <c r="Q2162" s="154"/>
      <c r="R2162" s="154"/>
      <c r="S2162" s="154"/>
      <c r="T2162" s="154"/>
      <c r="U2162" s="154"/>
      <c r="V2162" s="154"/>
      <c r="W2162" s="154"/>
      <c r="X2162" s="154"/>
      <c r="Y2162" s="154"/>
      <c r="Z2162" s="154"/>
      <c r="AA2162" s="154"/>
      <c r="AB2162" s="154"/>
      <c r="AC2162" s="154"/>
      <c r="AD2162" s="154"/>
      <c r="AE2162" s="154"/>
      <c r="AF2162" s="154"/>
      <c r="AG2162" s="154"/>
      <c r="AH2162" s="154"/>
      <c r="AI2162" s="154"/>
      <c r="AJ2162" s="154"/>
      <c r="AK2162" s="154"/>
      <c r="AL2162" s="154"/>
      <c r="AM2162" s="154"/>
      <c r="AN2162" s="154"/>
      <c r="AO2162" s="154"/>
      <c r="AP2162" s="154"/>
      <c r="AQ2162" s="154"/>
      <c r="AR2162" s="154"/>
      <c r="AS2162" s="154"/>
      <c r="AT2162" s="154"/>
      <c r="AU2162" s="154"/>
      <c r="AV2162" s="154"/>
      <c r="AW2162" s="154"/>
      <c r="AX2162" s="154"/>
      <c r="AY2162" s="154"/>
      <c r="AZ2162" s="154"/>
      <c r="BA2162" s="154"/>
      <c r="BB2162" s="154"/>
      <c r="BC2162" s="154"/>
      <c r="BD2162" s="154"/>
      <c r="BE2162" s="154"/>
      <c r="BF2162" s="154"/>
      <c r="BG2162" s="154"/>
      <c r="BH2162" s="154"/>
      <c r="BI2162" s="154"/>
      <c r="BJ2162" s="154"/>
      <c r="BK2162" s="154"/>
      <c r="BL2162" s="154"/>
      <c r="BM2162" s="154"/>
      <c r="BN2162" s="154"/>
      <c r="BO2162" s="154"/>
      <c r="BP2162" s="154"/>
      <c r="BQ2162" s="154"/>
      <c r="BR2162" s="154"/>
      <c r="BS2162" s="154"/>
      <c r="BT2162" s="154"/>
      <c r="BU2162" s="154"/>
      <c r="BV2162" s="154"/>
    </row>
    <row r="2163" spans="1:74" x14ac:dyDescent="0.25">
      <c r="A2163" s="154"/>
      <c r="B2163" s="154"/>
      <c r="C2163" s="154"/>
      <c r="D2163" s="154"/>
      <c r="E2163" s="154"/>
      <c r="F2163" s="154"/>
      <c r="G2163" s="154"/>
      <c r="H2163" s="154"/>
      <c r="I2163" s="154"/>
      <c r="J2163" s="154"/>
      <c r="K2163" s="154"/>
      <c r="L2163" s="154"/>
      <c r="M2163" s="154"/>
      <c r="N2163" s="154"/>
      <c r="O2163" s="154"/>
      <c r="P2163" s="154"/>
      <c r="Q2163" s="154"/>
      <c r="R2163" s="154"/>
      <c r="S2163" s="154"/>
      <c r="T2163" s="154"/>
      <c r="U2163" s="154"/>
      <c r="V2163" s="154"/>
      <c r="W2163" s="154"/>
      <c r="X2163" s="154"/>
      <c r="Y2163" s="154"/>
      <c r="Z2163" s="154"/>
      <c r="AA2163" s="154"/>
      <c r="AB2163" s="154"/>
      <c r="AC2163" s="154"/>
      <c r="AD2163" s="154"/>
      <c r="AE2163" s="154"/>
      <c r="AF2163" s="154"/>
      <c r="AG2163" s="154"/>
      <c r="AH2163" s="154"/>
      <c r="AI2163" s="154"/>
      <c r="AJ2163" s="154"/>
      <c r="AK2163" s="154"/>
      <c r="AL2163" s="154"/>
      <c r="AM2163" s="154"/>
      <c r="AN2163" s="154"/>
      <c r="AO2163" s="154"/>
      <c r="AP2163" s="154"/>
      <c r="AQ2163" s="154"/>
      <c r="AR2163" s="154"/>
      <c r="AS2163" s="154"/>
      <c r="AT2163" s="154"/>
      <c r="AU2163" s="154"/>
      <c r="AV2163" s="154"/>
      <c r="AW2163" s="154"/>
      <c r="AX2163" s="154"/>
      <c r="AY2163" s="154"/>
      <c r="AZ2163" s="154"/>
      <c r="BA2163" s="154"/>
      <c r="BB2163" s="154"/>
      <c r="BC2163" s="154"/>
      <c r="BD2163" s="154"/>
      <c r="BE2163" s="154"/>
      <c r="BF2163" s="154"/>
      <c r="BG2163" s="154"/>
      <c r="BH2163" s="154"/>
      <c r="BI2163" s="154"/>
      <c r="BJ2163" s="154"/>
      <c r="BK2163" s="154"/>
      <c r="BL2163" s="154"/>
      <c r="BM2163" s="154"/>
      <c r="BN2163" s="154"/>
      <c r="BO2163" s="154"/>
      <c r="BP2163" s="154"/>
      <c r="BQ2163" s="154"/>
      <c r="BR2163" s="154"/>
      <c r="BS2163" s="154"/>
      <c r="BT2163" s="154"/>
      <c r="BU2163" s="154"/>
      <c r="BV2163" s="154"/>
    </row>
    <row r="2164" spans="1:74" x14ac:dyDescent="0.25">
      <c r="A2164" s="154"/>
      <c r="B2164" s="154"/>
      <c r="C2164" s="154"/>
      <c r="D2164" s="154"/>
      <c r="E2164" s="154"/>
      <c r="F2164" s="154"/>
      <c r="G2164" s="154"/>
      <c r="H2164" s="154"/>
      <c r="I2164" s="154"/>
      <c r="J2164" s="154"/>
      <c r="K2164" s="154"/>
      <c r="L2164" s="154"/>
      <c r="M2164" s="154"/>
      <c r="N2164" s="154"/>
      <c r="O2164" s="154"/>
      <c r="P2164" s="154"/>
      <c r="Q2164" s="154"/>
      <c r="R2164" s="154"/>
      <c r="S2164" s="154"/>
      <c r="T2164" s="154"/>
      <c r="U2164" s="154"/>
      <c r="V2164" s="154"/>
      <c r="W2164" s="154"/>
      <c r="X2164" s="154"/>
      <c r="Y2164" s="154"/>
      <c r="Z2164" s="154"/>
      <c r="AA2164" s="154"/>
      <c r="AB2164" s="154"/>
      <c r="AC2164" s="154"/>
      <c r="AD2164" s="154"/>
      <c r="AE2164" s="154"/>
      <c r="AF2164" s="154"/>
      <c r="AG2164" s="154"/>
      <c r="AH2164" s="154"/>
      <c r="AI2164" s="154"/>
      <c r="AJ2164" s="154"/>
      <c r="AK2164" s="154"/>
      <c r="AL2164" s="154"/>
      <c r="AM2164" s="154"/>
      <c r="AN2164" s="154"/>
      <c r="AO2164" s="154"/>
      <c r="AP2164" s="154"/>
      <c r="AQ2164" s="154"/>
      <c r="AR2164" s="154"/>
      <c r="AS2164" s="154"/>
      <c r="AT2164" s="154"/>
      <c r="AU2164" s="154"/>
      <c r="AV2164" s="154"/>
      <c r="AW2164" s="154"/>
      <c r="AX2164" s="154"/>
      <c r="AY2164" s="154"/>
      <c r="AZ2164" s="154"/>
      <c r="BA2164" s="154"/>
      <c r="BB2164" s="154"/>
      <c r="BC2164" s="154"/>
      <c r="BD2164" s="154"/>
      <c r="BE2164" s="154"/>
      <c r="BF2164" s="154"/>
      <c r="BG2164" s="154"/>
      <c r="BH2164" s="154"/>
      <c r="BI2164" s="154"/>
      <c r="BJ2164" s="154"/>
      <c r="BK2164" s="154"/>
      <c r="BL2164" s="154"/>
      <c r="BM2164" s="154"/>
      <c r="BN2164" s="154"/>
      <c r="BO2164" s="154"/>
      <c r="BP2164" s="154"/>
      <c r="BQ2164" s="154"/>
      <c r="BR2164" s="154"/>
      <c r="BS2164" s="154"/>
      <c r="BT2164" s="154"/>
      <c r="BU2164" s="154"/>
      <c r="BV2164" s="154"/>
    </row>
    <row r="2165" spans="1:74" x14ac:dyDescent="0.25">
      <c r="A2165" s="154"/>
      <c r="B2165" s="154"/>
      <c r="C2165" s="154"/>
      <c r="D2165" s="154"/>
      <c r="E2165" s="154"/>
      <c r="F2165" s="154"/>
      <c r="G2165" s="154"/>
      <c r="H2165" s="154"/>
      <c r="I2165" s="154"/>
      <c r="J2165" s="154"/>
      <c r="K2165" s="154"/>
      <c r="L2165" s="154"/>
      <c r="M2165" s="154"/>
      <c r="N2165" s="154"/>
      <c r="O2165" s="154"/>
      <c r="P2165" s="154"/>
      <c r="Q2165" s="154"/>
      <c r="R2165" s="154"/>
      <c r="S2165" s="154"/>
      <c r="T2165" s="154"/>
      <c r="U2165" s="154"/>
      <c r="V2165" s="154"/>
      <c r="W2165" s="154"/>
      <c r="X2165" s="154"/>
      <c r="Y2165" s="154"/>
      <c r="Z2165" s="154"/>
      <c r="AA2165" s="154"/>
      <c r="AB2165" s="154"/>
      <c r="AC2165" s="154"/>
      <c r="AD2165" s="154"/>
      <c r="AE2165" s="154"/>
      <c r="AF2165" s="154"/>
      <c r="AG2165" s="154"/>
      <c r="AH2165" s="154"/>
      <c r="AI2165" s="154"/>
      <c r="AJ2165" s="154"/>
      <c r="AK2165" s="154"/>
      <c r="AL2165" s="154"/>
      <c r="AM2165" s="154"/>
      <c r="AN2165" s="154"/>
      <c r="AO2165" s="154"/>
      <c r="AP2165" s="154"/>
      <c r="AQ2165" s="154"/>
      <c r="AR2165" s="154"/>
      <c r="AS2165" s="154"/>
      <c r="AT2165" s="154"/>
      <c r="AU2165" s="154"/>
      <c r="AV2165" s="154"/>
      <c r="AW2165" s="154"/>
      <c r="AX2165" s="154"/>
      <c r="AY2165" s="154"/>
      <c r="AZ2165" s="154"/>
      <c r="BA2165" s="154"/>
      <c r="BB2165" s="154"/>
      <c r="BC2165" s="154"/>
      <c r="BD2165" s="154"/>
      <c r="BE2165" s="154"/>
      <c r="BF2165" s="154"/>
      <c r="BG2165" s="154"/>
      <c r="BH2165" s="154"/>
      <c r="BI2165" s="154"/>
      <c r="BJ2165" s="154"/>
      <c r="BK2165" s="154"/>
      <c r="BL2165" s="154"/>
      <c r="BM2165" s="154"/>
      <c r="BN2165" s="154"/>
      <c r="BO2165" s="154"/>
      <c r="BP2165" s="154"/>
      <c r="BQ2165" s="154"/>
      <c r="BR2165" s="154"/>
      <c r="BS2165" s="154"/>
      <c r="BT2165" s="154"/>
      <c r="BU2165" s="154"/>
      <c r="BV2165" s="154"/>
    </row>
    <row r="2166" spans="1:74" x14ac:dyDescent="0.25">
      <c r="A2166" s="154"/>
      <c r="B2166" s="154"/>
      <c r="C2166" s="154"/>
      <c r="D2166" s="154"/>
      <c r="E2166" s="154"/>
      <c r="F2166" s="154"/>
      <c r="G2166" s="154"/>
      <c r="H2166" s="154"/>
      <c r="I2166" s="154"/>
      <c r="J2166" s="154"/>
      <c r="K2166" s="154"/>
      <c r="L2166" s="154"/>
      <c r="M2166" s="154"/>
      <c r="N2166" s="154"/>
      <c r="O2166" s="154"/>
      <c r="P2166" s="154"/>
      <c r="Q2166" s="154"/>
      <c r="R2166" s="154"/>
      <c r="S2166" s="154"/>
      <c r="T2166" s="154"/>
      <c r="U2166" s="154"/>
      <c r="V2166" s="154"/>
      <c r="W2166" s="154"/>
      <c r="X2166" s="154"/>
      <c r="Y2166" s="154"/>
      <c r="Z2166" s="154"/>
      <c r="AA2166" s="154"/>
      <c r="AB2166" s="154"/>
      <c r="AC2166" s="154"/>
      <c r="AD2166" s="154"/>
      <c r="AE2166" s="154"/>
      <c r="AF2166" s="154"/>
      <c r="AG2166" s="154"/>
      <c r="AH2166" s="154"/>
      <c r="AI2166" s="154"/>
      <c r="AJ2166" s="154"/>
      <c r="AK2166" s="154"/>
      <c r="AL2166" s="154"/>
      <c r="AM2166" s="154"/>
      <c r="AN2166" s="154"/>
      <c r="AO2166" s="154"/>
      <c r="AP2166" s="154"/>
      <c r="AQ2166" s="154"/>
      <c r="AR2166" s="154"/>
      <c r="AS2166" s="154"/>
      <c r="AT2166" s="154"/>
      <c r="AU2166" s="154"/>
      <c r="AV2166" s="154"/>
      <c r="AW2166" s="154"/>
      <c r="AX2166" s="154"/>
      <c r="AY2166" s="154"/>
      <c r="AZ2166" s="154"/>
      <c r="BA2166" s="154"/>
      <c r="BB2166" s="154"/>
      <c r="BC2166" s="154"/>
      <c r="BD2166" s="154"/>
      <c r="BE2166" s="154"/>
      <c r="BF2166" s="154"/>
      <c r="BG2166" s="154"/>
      <c r="BH2166" s="154"/>
      <c r="BI2166" s="154"/>
      <c r="BJ2166" s="154"/>
      <c r="BK2166" s="154"/>
      <c r="BL2166" s="154"/>
      <c r="BM2166" s="154"/>
      <c r="BN2166" s="154"/>
      <c r="BO2166" s="154"/>
      <c r="BP2166" s="154"/>
      <c r="BQ2166" s="154"/>
      <c r="BR2166" s="154"/>
      <c r="BS2166" s="154"/>
      <c r="BT2166" s="154"/>
      <c r="BU2166" s="154"/>
      <c r="BV2166" s="154"/>
    </row>
    <row r="2167" spans="1:74" x14ac:dyDescent="0.25">
      <c r="A2167" s="154"/>
      <c r="B2167" s="154"/>
      <c r="C2167" s="154"/>
      <c r="D2167" s="154"/>
      <c r="E2167" s="154"/>
      <c r="F2167" s="154"/>
      <c r="G2167" s="154"/>
      <c r="H2167" s="154"/>
      <c r="I2167" s="154"/>
      <c r="J2167" s="154"/>
      <c r="K2167" s="154"/>
      <c r="L2167" s="154"/>
      <c r="M2167" s="154"/>
      <c r="N2167" s="154"/>
      <c r="O2167" s="154"/>
      <c r="P2167" s="154"/>
      <c r="Q2167" s="154"/>
      <c r="R2167" s="154"/>
      <c r="S2167" s="154"/>
      <c r="T2167" s="154"/>
      <c r="U2167" s="154"/>
      <c r="V2167" s="154"/>
      <c r="W2167" s="154"/>
      <c r="X2167" s="154"/>
      <c r="Y2167" s="154"/>
      <c r="Z2167" s="154"/>
      <c r="AA2167" s="154"/>
      <c r="AB2167" s="154"/>
      <c r="AC2167" s="154"/>
      <c r="AD2167" s="154"/>
      <c r="AE2167" s="154"/>
      <c r="AF2167" s="154"/>
      <c r="AG2167" s="154"/>
      <c r="AH2167" s="154"/>
      <c r="AI2167" s="154"/>
      <c r="AJ2167" s="154"/>
      <c r="AK2167" s="154"/>
      <c r="AL2167" s="154"/>
      <c r="AM2167" s="154"/>
      <c r="AN2167" s="154"/>
      <c r="AO2167" s="154"/>
      <c r="AP2167" s="154"/>
      <c r="AQ2167" s="154"/>
      <c r="AR2167" s="154"/>
      <c r="AS2167" s="154"/>
      <c r="AT2167" s="154"/>
      <c r="AU2167" s="154"/>
      <c r="AV2167" s="154"/>
      <c r="AW2167" s="154"/>
      <c r="AX2167" s="154"/>
      <c r="AY2167" s="154"/>
      <c r="AZ2167" s="154"/>
      <c r="BA2167" s="154"/>
      <c r="BB2167" s="154"/>
      <c r="BC2167" s="154"/>
      <c r="BD2167" s="154"/>
      <c r="BE2167" s="154"/>
      <c r="BF2167" s="154"/>
      <c r="BG2167" s="154"/>
      <c r="BH2167" s="154"/>
      <c r="BI2167" s="154"/>
      <c r="BJ2167" s="154"/>
      <c r="BK2167" s="154"/>
      <c r="BL2167" s="154"/>
      <c r="BM2167" s="154"/>
      <c r="BN2167" s="154"/>
      <c r="BO2167" s="154"/>
      <c r="BP2167" s="154"/>
      <c r="BQ2167" s="154"/>
      <c r="BR2167" s="154"/>
      <c r="BS2167" s="154"/>
      <c r="BT2167" s="154"/>
      <c r="BU2167" s="154"/>
      <c r="BV2167" s="154"/>
    </row>
    <row r="2168" spans="1:74" x14ac:dyDescent="0.25">
      <c r="A2168" s="154"/>
      <c r="B2168" s="154"/>
      <c r="C2168" s="154"/>
      <c r="D2168" s="154"/>
      <c r="E2168" s="154"/>
      <c r="F2168" s="154"/>
      <c r="G2168" s="154"/>
      <c r="H2168" s="154"/>
      <c r="I2168" s="154"/>
      <c r="J2168" s="154"/>
      <c r="K2168" s="154"/>
      <c r="L2168" s="154"/>
      <c r="M2168" s="154"/>
      <c r="N2168" s="154"/>
      <c r="O2168" s="154"/>
      <c r="P2168" s="154"/>
      <c r="Q2168" s="154"/>
      <c r="R2168" s="154"/>
      <c r="S2168" s="154"/>
      <c r="T2168" s="154"/>
      <c r="U2168" s="154"/>
      <c r="V2168" s="154"/>
      <c r="W2168" s="154"/>
      <c r="X2168" s="154"/>
      <c r="Y2168" s="154"/>
      <c r="Z2168" s="154"/>
      <c r="AA2168" s="154"/>
      <c r="AB2168" s="154"/>
      <c r="AC2168" s="154"/>
      <c r="AD2168" s="154"/>
      <c r="AE2168" s="154"/>
      <c r="AF2168" s="154"/>
      <c r="AG2168" s="154"/>
      <c r="AH2168" s="154"/>
      <c r="AI2168" s="154"/>
      <c r="AJ2168" s="154"/>
      <c r="AK2168" s="154"/>
      <c r="AL2168" s="154"/>
      <c r="AM2168" s="154"/>
      <c r="AN2168" s="154"/>
      <c r="AO2168" s="154"/>
      <c r="AP2168" s="154"/>
      <c r="AQ2168" s="154"/>
      <c r="AR2168" s="154"/>
      <c r="AS2168" s="154"/>
      <c r="AT2168" s="154"/>
      <c r="AU2168" s="154"/>
      <c r="AV2168" s="154"/>
      <c r="AW2168" s="154"/>
      <c r="AX2168" s="154"/>
      <c r="AY2168" s="154"/>
      <c r="AZ2168" s="154"/>
      <c r="BA2168" s="154"/>
      <c r="BB2168" s="154"/>
      <c r="BC2168" s="154"/>
      <c r="BD2168" s="154"/>
      <c r="BE2168" s="154"/>
      <c r="BF2168" s="154"/>
      <c r="BG2168" s="154"/>
      <c r="BH2168" s="154"/>
      <c r="BI2168" s="154"/>
      <c r="BJ2168" s="154"/>
      <c r="BK2168" s="154"/>
      <c r="BL2168" s="154"/>
      <c r="BM2168" s="154"/>
      <c r="BN2168" s="154"/>
      <c r="BO2168" s="154"/>
      <c r="BP2168" s="154"/>
      <c r="BQ2168" s="154"/>
      <c r="BR2168" s="154"/>
      <c r="BS2168" s="154"/>
      <c r="BT2168" s="154"/>
      <c r="BU2168" s="154"/>
      <c r="BV2168" s="154"/>
    </row>
    <row r="2169" spans="1:74" x14ac:dyDescent="0.25">
      <c r="A2169" s="154"/>
      <c r="B2169" s="154"/>
      <c r="C2169" s="154"/>
      <c r="D2169" s="154"/>
      <c r="E2169" s="154"/>
      <c r="F2169" s="154"/>
      <c r="G2169" s="154"/>
      <c r="H2169" s="154"/>
      <c r="I2169" s="154"/>
      <c r="J2169" s="154"/>
      <c r="K2169" s="154"/>
      <c r="L2169" s="154"/>
      <c r="M2169" s="154"/>
      <c r="N2169" s="154"/>
      <c r="O2169" s="154"/>
      <c r="P2169" s="154"/>
      <c r="Q2169" s="154"/>
      <c r="R2169" s="154"/>
      <c r="S2169" s="154"/>
      <c r="T2169" s="154"/>
      <c r="U2169" s="154"/>
      <c r="V2169" s="154"/>
      <c r="W2169" s="154"/>
      <c r="X2169" s="154"/>
      <c r="Y2169" s="154"/>
      <c r="Z2169" s="154"/>
      <c r="AA2169" s="154"/>
      <c r="AB2169" s="154"/>
      <c r="AC2169" s="154"/>
      <c r="AD2169" s="154"/>
      <c r="AE2169" s="154"/>
      <c r="AF2169" s="154"/>
      <c r="AG2169" s="154"/>
      <c r="AH2169" s="154"/>
      <c r="AI2169" s="154"/>
      <c r="AJ2169" s="154"/>
      <c r="AK2169" s="154"/>
      <c r="AL2169" s="154"/>
      <c r="AM2169" s="154"/>
      <c r="AN2169" s="154"/>
      <c r="AO2169" s="154"/>
      <c r="AP2169" s="154"/>
      <c r="AQ2169" s="154"/>
      <c r="AR2169" s="154"/>
      <c r="AS2169" s="154"/>
      <c r="AT2169" s="154"/>
      <c r="AU2169" s="154"/>
      <c r="AV2169" s="154"/>
      <c r="AW2169" s="154"/>
      <c r="AX2169" s="154"/>
      <c r="AY2169" s="154"/>
      <c r="AZ2169" s="154"/>
      <c r="BA2169" s="154"/>
      <c r="BB2169" s="154"/>
      <c r="BC2169" s="154"/>
      <c r="BD2169" s="154"/>
      <c r="BE2169" s="154"/>
      <c r="BF2169" s="154"/>
      <c r="BG2169" s="154"/>
      <c r="BH2169" s="154"/>
      <c r="BI2169" s="154"/>
      <c r="BJ2169" s="154"/>
      <c r="BK2169" s="154"/>
      <c r="BL2169" s="154"/>
      <c r="BM2169" s="154"/>
      <c r="BN2169" s="154"/>
      <c r="BO2169" s="154"/>
      <c r="BP2169" s="154"/>
      <c r="BQ2169" s="154"/>
      <c r="BR2169" s="154"/>
      <c r="BS2169" s="154"/>
      <c r="BT2169" s="154"/>
      <c r="BU2169" s="154"/>
      <c r="BV2169" s="154"/>
    </row>
    <row r="2170" spans="1:74" x14ac:dyDescent="0.25">
      <c r="A2170" s="154"/>
      <c r="B2170" s="154"/>
      <c r="C2170" s="154"/>
      <c r="D2170" s="154"/>
      <c r="E2170" s="154"/>
      <c r="F2170" s="154"/>
      <c r="G2170" s="154"/>
      <c r="H2170" s="154"/>
      <c r="I2170" s="154"/>
      <c r="J2170" s="154"/>
      <c r="K2170" s="154"/>
      <c r="L2170" s="154"/>
      <c r="M2170" s="154"/>
      <c r="N2170" s="154"/>
      <c r="O2170" s="154"/>
      <c r="P2170" s="154"/>
      <c r="Q2170" s="154"/>
      <c r="R2170" s="154"/>
      <c r="S2170" s="154"/>
      <c r="T2170" s="154"/>
      <c r="U2170" s="154"/>
      <c r="V2170" s="154"/>
      <c r="W2170" s="154"/>
      <c r="X2170" s="154"/>
      <c r="Y2170" s="154"/>
      <c r="Z2170" s="154"/>
      <c r="AA2170" s="154"/>
      <c r="AB2170" s="154"/>
      <c r="AC2170" s="154"/>
      <c r="AD2170" s="154"/>
      <c r="AE2170" s="154"/>
      <c r="AF2170" s="154"/>
      <c r="AG2170" s="154"/>
      <c r="AH2170" s="154"/>
      <c r="AI2170" s="154"/>
      <c r="AJ2170" s="154"/>
      <c r="AK2170" s="154"/>
      <c r="AL2170" s="154"/>
      <c r="AM2170" s="154"/>
      <c r="AN2170" s="154"/>
      <c r="AO2170" s="154"/>
      <c r="AP2170" s="154"/>
      <c r="AQ2170" s="154"/>
      <c r="AR2170" s="154"/>
      <c r="AS2170" s="154"/>
      <c r="AT2170" s="154"/>
      <c r="AU2170" s="154"/>
      <c r="AV2170" s="154"/>
      <c r="AW2170" s="154"/>
      <c r="AX2170" s="154"/>
      <c r="AY2170" s="154"/>
      <c r="AZ2170" s="154"/>
      <c r="BA2170" s="154"/>
      <c r="BB2170" s="154"/>
      <c r="BC2170" s="154"/>
      <c r="BD2170" s="154"/>
      <c r="BE2170" s="154"/>
      <c r="BF2170" s="154"/>
      <c r="BG2170" s="154"/>
      <c r="BH2170" s="154"/>
      <c r="BI2170" s="154"/>
      <c r="BJ2170" s="154"/>
      <c r="BK2170" s="154"/>
      <c r="BL2170" s="154"/>
      <c r="BM2170" s="154"/>
      <c r="BN2170" s="154"/>
      <c r="BO2170" s="154"/>
      <c r="BP2170" s="154"/>
      <c r="BQ2170" s="154"/>
      <c r="BR2170" s="154"/>
      <c r="BS2170" s="154"/>
      <c r="BT2170" s="154"/>
      <c r="BU2170" s="154"/>
      <c r="BV2170" s="154"/>
    </row>
    <row r="2171" spans="1:74" x14ac:dyDescent="0.25">
      <c r="A2171" s="154"/>
      <c r="B2171" s="154"/>
      <c r="C2171" s="154"/>
      <c r="D2171" s="154"/>
      <c r="E2171" s="154"/>
      <c r="F2171" s="154"/>
      <c r="G2171" s="154"/>
      <c r="H2171" s="154"/>
      <c r="I2171" s="154"/>
      <c r="J2171" s="154"/>
      <c r="K2171" s="154"/>
      <c r="L2171" s="154"/>
      <c r="M2171" s="154"/>
      <c r="N2171" s="154"/>
      <c r="O2171" s="154"/>
      <c r="P2171" s="154"/>
      <c r="Q2171" s="154"/>
      <c r="R2171" s="154"/>
      <c r="S2171" s="154"/>
      <c r="T2171" s="154"/>
      <c r="U2171" s="154"/>
      <c r="V2171" s="154"/>
      <c r="W2171" s="154"/>
      <c r="X2171" s="154"/>
      <c r="Y2171" s="154"/>
      <c r="Z2171" s="154"/>
      <c r="AA2171" s="154"/>
      <c r="AB2171" s="154"/>
      <c r="AC2171" s="154"/>
      <c r="AD2171" s="154"/>
      <c r="AE2171" s="154"/>
      <c r="AF2171" s="154"/>
      <c r="AG2171" s="154"/>
      <c r="AH2171" s="154"/>
      <c r="AI2171" s="154"/>
      <c r="AJ2171" s="154"/>
      <c r="AK2171" s="154"/>
      <c r="AL2171" s="154"/>
      <c r="AM2171" s="154"/>
      <c r="AN2171" s="154"/>
      <c r="AO2171" s="154"/>
      <c r="AP2171" s="154"/>
      <c r="AQ2171" s="154"/>
      <c r="AR2171" s="154"/>
      <c r="AS2171" s="154"/>
      <c r="AT2171" s="154"/>
      <c r="AU2171" s="154"/>
      <c r="AV2171" s="154"/>
      <c r="AW2171" s="154"/>
      <c r="AX2171" s="154"/>
      <c r="AY2171" s="154"/>
      <c r="AZ2171" s="154"/>
      <c r="BA2171" s="154"/>
      <c r="BB2171" s="154"/>
      <c r="BC2171" s="154"/>
      <c r="BD2171" s="154"/>
      <c r="BE2171" s="154"/>
      <c r="BF2171" s="154"/>
      <c r="BG2171" s="154"/>
      <c r="BH2171" s="154"/>
      <c r="BI2171" s="154"/>
      <c r="BJ2171" s="154"/>
      <c r="BK2171" s="154"/>
      <c r="BL2171" s="154"/>
      <c r="BM2171" s="154"/>
      <c r="BN2171" s="154"/>
      <c r="BO2171" s="154"/>
      <c r="BP2171" s="154"/>
      <c r="BQ2171" s="154"/>
      <c r="BR2171" s="154"/>
      <c r="BS2171" s="154"/>
      <c r="BT2171" s="154"/>
      <c r="BU2171" s="154"/>
      <c r="BV2171" s="154"/>
    </row>
    <row r="2172" spans="1:74" x14ac:dyDescent="0.25">
      <c r="A2172" s="154"/>
      <c r="B2172" s="154"/>
      <c r="C2172" s="154"/>
      <c r="D2172" s="154"/>
      <c r="E2172" s="154"/>
      <c r="F2172" s="154"/>
      <c r="G2172" s="154"/>
      <c r="H2172" s="154"/>
      <c r="I2172" s="154"/>
      <c r="J2172" s="154"/>
      <c r="K2172" s="154"/>
      <c r="L2172" s="154"/>
      <c r="M2172" s="154"/>
      <c r="N2172" s="154"/>
      <c r="O2172" s="154"/>
      <c r="P2172" s="154"/>
      <c r="Q2172" s="154"/>
      <c r="R2172" s="154"/>
      <c r="S2172" s="154"/>
      <c r="T2172" s="154"/>
      <c r="U2172" s="154"/>
      <c r="V2172" s="154"/>
      <c r="W2172" s="154"/>
      <c r="X2172" s="154"/>
      <c r="Y2172" s="154"/>
      <c r="Z2172" s="154"/>
      <c r="AA2172" s="154"/>
      <c r="AB2172" s="154"/>
      <c r="AC2172" s="154"/>
      <c r="AD2172" s="154"/>
      <c r="AE2172" s="154"/>
      <c r="AF2172" s="154"/>
      <c r="AG2172" s="154"/>
      <c r="AH2172" s="154"/>
      <c r="AI2172" s="154"/>
      <c r="AJ2172" s="154"/>
      <c r="AK2172" s="154"/>
      <c r="AL2172" s="154"/>
      <c r="AM2172" s="154"/>
      <c r="AN2172" s="154"/>
      <c r="AO2172" s="154"/>
      <c r="AP2172" s="154"/>
      <c r="AQ2172" s="154"/>
      <c r="AR2172" s="154"/>
      <c r="AS2172" s="154"/>
      <c r="AT2172" s="154"/>
      <c r="AU2172" s="154"/>
      <c r="AV2172" s="154"/>
      <c r="AW2172" s="154"/>
      <c r="AX2172" s="154"/>
      <c r="AY2172" s="154"/>
      <c r="AZ2172" s="154"/>
      <c r="BA2172" s="154"/>
      <c r="BB2172" s="154"/>
      <c r="BC2172" s="154"/>
      <c r="BD2172" s="154"/>
      <c r="BE2172" s="154"/>
      <c r="BF2172" s="154"/>
      <c r="BG2172" s="154"/>
      <c r="BH2172" s="154"/>
      <c r="BI2172" s="154"/>
      <c r="BJ2172" s="154"/>
      <c r="BK2172" s="154"/>
      <c r="BL2172" s="154"/>
      <c r="BM2172" s="154"/>
      <c r="BN2172" s="154"/>
      <c r="BO2172" s="154"/>
      <c r="BP2172" s="154"/>
      <c r="BQ2172" s="154"/>
      <c r="BR2172" s="154"/>
      <c r="BS2172" s="154"/>
      <c r="BT2172" s="154"/>
      <c r="BU2172" s="154"/>
      <c r="BV2172" s="154"/>
    </row>
    <row r="2173" spans="1:74" x14ac:dyDescent="0.25">
      <c r="A2173" s="154"/>
      <c r="B2173" s="154"/>
      <c r="C2173" s="154"/>
      <c r="D2173" s="154"/>
      <c r="E2173" s="154"/>
      <c r="F2173" s="154"/>
      <c r="G2173" s="154"/>
      <c r="H2173" s="154"/>
      <c r="I2173" s="154"/>
      <c r="J2173" s="154"/>
      <c r="K2173" s="154"/>
      <c r="L2173" s="154"/>
      <c r="M2173" s="154"/>
      <c r="N2173" s="154"/>
      <c r="O2173" s="154"/>
      <c r="P2173" s="154"/>
      <c r="Q2173" s="154"/>
      <c r="R2173" s="154"/>
      <c r="S2173" s="154"/>
      <c r="T2173" s="154"/>
      <c r="U2173" s="154"/>
      <c r="V2173" s="154"/>
      <c r="W2173" s="154"/>
      <c r="X2173" s="154"/>
      <c r="Y2173" s="154"/>
      <c r="Z2173" s="154"/>
      <c r="AA2173" s="154"/>
      <c r="AB2173" s="154"/>
      <c r="AC2173" s="154"/>
      <c r="AD2173" s="154"/>
      <c r="AE2173" s="154"/>
      <c r="AF2173" s="154"/>
      <c r="AG2173" s="154"/>
      <c r="AH2173" s="154"/>
      <c r="AI2173" s="154"/>
      <c r="AJ2173" s="154"/>
      <c r="AK2173" s="154"/>
      <c r="AL2173" s="154"/>
      <c r="AM2173" s="154"/>
      <c r="AN2173" s="154"/>
      <c r="AO2173" s="154"/>
      <c r="AP2173" s="154"/>
      <c r="AQ2173" s="154"/>
      <c r="AR2173" s="154"/>
      <c r="AS2173" s="154"/>
      <c r="AT2173" s="154"/>
      <c r="AU2173" s="154"/>
      <c r="AV2173" s="154"/>
      <c r="AW2173" s="154"/>
      <c r="AX2173" s="154"/>
      <c r="AY2173" s="154"/>
      <c r="AZ2173" s="154"/>
      <c r="BA2173" s="154"/>
      <c r="BB2173" s="154"/>
      <c r="BC2173" s="154"/>
      <c r="BD2173" s="154"/>
      <c r="BE2173" s="154"/>
      <c r="BF2173" s="154"/>
      <c r="BG2173" s="154"/>
      <c r="BH2173" s="154"/>
      <c r="BI2173" s="154"/>
      <c r="BJ2173" s="154"/>
      <c r="BK2173" s="154"/>
      <c r="BL2173" s="154"/>
      <c r="BM2173" s="154"/>
      <c r="BN2173" s="154"/>
      <c r="BO2173" s="154"/>
      <c r="BP2173" s="154"/>
      <c r="BQ2173" s="154"/>
      <c r="BR2173" s="154"/>
      <c r="BS2173" s="154"/>
      <c r="BT2173" s="154"/>
      <c r="BU2173" s="154"/>
      <c r="BV2173" s="154"/>
    </row>
    <row r="2174" spans="1:74" x14ac:dyDescent="0.25">
      <c r="A2174" s="154"/>
      <c r="B2174" s="154"/>
      <c r="C2174" s="154"/>
      <c r="D2174" s="154"/>
      <c r="E2174" s="154"/>
      <c r="F2174" s="154"/>
      <c r="G2174" s="154"/>
      <c r="H2174" s="154"/>
      <c r="I2174" s="154"/>
      <c r="J2174" s="154"/>
      <c r="K2174" s="154"/>
      <c r="L2174" s="154"/>
      <c r="M2174" s="154"/>
      <c r="N2174" s="154"/>
      <c r="O2174" s="154"/>
      <c r="P2174" s="154"/>
      <c r="Q2174" s="154"/>
      <c r="R2174" s="154"/>
      <c r="S2174" s="154"/>
      <c r="T2174" s="154"/>
      <c r="U2174" s="154"/>
      <c r="V2174" s="154"/>
      <c r="W2174" s="154"/>
      <c r="X2174" s="154"/>
      <c r="Y2174" s="154"/>
      <c r="Z2174" s="154"/>
      <c r="AA2174" s="154"/>
      <c r="AB2174" s="154"/>
      <c r="AC2174" s="154"/>
      <c r="AD2174" s="154"/>
      <c r="AE2174" s="154"/>
      <c r="AF2174" s="154"/>
      <c r="AG2174" s="154"/>
      <c r="AH2174" s="154"/>
      <c r="AI2174" s="154"/>
      <c r="AJ2174" s="154"/>
      <c r="AK2174" s="154"/>
      <c r="AL2174" s="154"/>
      <c r="AM2174" s="154"/>
      <c r="AN2174" s="154"/>
      <c r="AO2174" s="154"/>
      <c r="AP2174" s="154"/>
      <c r="AQ2174" s="154"/>
      <c r="AR2174" s="154"/>
      <c r="AS2174" s="154"/>
      <c r="AT2174" s="154"/>
      <c r="AU2174" s="154"/>
      <c r="AV2174" s="154"/>
      <c r="AW2174" s="154"/>
      <c r="AX2174" s="154"/>
      <c r="AY2174" s="154"/>
      <c r="AZ2174" s="154"/>
      <c r="BA2174" s="154"/>
      <c r="BB2174" s="154"/>
      <c r="BC2174" s="154"/>
      <c r="BD2174" s="154"/>
      <c r="BE2174" s="154"/>
      <c r="BF2174" s="154"/>
      <c r="BG2174" s="154"/>
      <c r="BH2174" s="154"/>
      <c r="BI2174" s="154"/>
      <c r="BJ2174" s="154"/>
      <c r="BK2174" s="154"/>
      <c r="BL2174" s="154"/>
      <c r="BM2174" s="154"/>
      <c r="BN2174" s="154"/>
      <c r="BO2174" s="154"/>
      <c r="BP2174" s="154"/>
      <c r="BQ2174" s="154"/>
      <c r="BR2174" s="154"/>
      <c r="BS2174" s="154"/>
      <c r="BT2174" s="154"/>
      <c r="BU2174" s="154"/>
      <c r="BV2174" s="154"/>
    </row>
    <row r="2175" spans="1:74" x14ac:dyDescent="0.25">
      <c r="A2175" s="154"/>
      <c r="B2175" s="154"/>
      <c r="C2175" s="154"/>
      <c r="D2175" s="154"/>
      <c r="E2175" s="154"/>
      <c r="F2175" s="154"/>
      <c r="G2175" s="154"/>
      <c r="H2175" s="154"/>
      <c r="I2175" s="154"/>
      <c r="J2175" s="154"/>
      <c r="K2175" s="154"/>
      <c r="L2175" s="154"/>
      <c r="M2175" s="154"/>
      <c r="N2175" s="154"/>
      <c r="O2175" s="154"/>
      <c r="P2175" s="154"/>
      <c r="Q2175" s="154"/>
      <c r="R2175" s="154"/>
      <c r="S2175" s="154"/>
      <c r="T2175" s="154"/>
      <c r="U2175" s="154"/>
      <c r="V2175" s="154"/>
      <c r="W2175" s="154"/>
      <c r="X2175" s="154"/>
      <c r="Y2175" s="154"/>
      <c r="Z2175" s="154"/>
      <c r="AA2175" s="154"/>
      <c r="AB2175" s="154"/>
      <c r="AC2175" s="154"/>
      <c r="AD2175" s="154"/>
      <c r="AE2175" s="154"/>
      <c r="AF2175" s="154"/>
      <c r="AG2175" s="154"/>
      <c r="AH2175" s="154"/>
      <c r="AI2175" s="154"/>
      <c r="AJ2175" s="154"/>
      <c r="AK2175" s="154"/>
      <c r="AL2175" s="154"/>
      <c r="AM2175" s="154"/>
      <c r="AN2175" s="154"/>
      <c r="AO2175" s="154"/>
      <c r="AP2175" s="154"/>
      <c r="AQ2175" s="154"/>
      <c r="AR2175" s="154"/>
      <c r="AS2175" s="154"/>
      <c r="AT2175" s="154"/>
      <c r="AU2175" s="154"/>
      <c r="AV2175" s="154"/>
      <c r="AW2175" s="154"/>
      <c r="AX2175" s="154"/>
      <c r="AY2175" s="154"/>
      <c r="AZ2175" s="154"/>
      <c r="BA2175" s="154"/>
      <c r="BB2175" s="154"/>
      <c r="BC2175" s="154"/>
      <c r="BD2175" s="154"/>
      <c r="BE2175" s="154"/>
      <c r="BF2175" s="154"/>
      <c r="BG2175" s="154"/>
      <c r="BH2175" s="154"/>
      <c r="BI2175" s="154"/>
      <c r="BJ2175" s="154"/>
      <c r="BK2175" s="154"/>
      <c r="BL2175" s="154"/>
      <c r="BM2175" s="154"/>
      <c r="BN2175" s="154"/>
      <c r="BO2175" s="154"/>
      <c r="BP2175" s="154"/>
      <c r="BQ2175" s="154"/>
      <c r="BR2175" s="154"/>
      <c r="BS2175" s="154"/>
      <c r="BT2175" s="154"/>
      <c r="BU2175" s="154"/>
      <c r="BV2175" s="154"/>
    </row>
    <row r="2176" spans="1:74" x14ac:dyDescent="0.25">
      <c r="A2176" s="154"/>
      <c r="B2176" s="154"/>
      <c r="C2176" s="154"/>
      <c r="D2176" s="154"/>
      <c r="E2176" s="154"/>
      <c r="F2176" s="154"/>
      <c r="G2176" s="154"/>
      <c r="H2176" s="154"/>
      <c r="I2176" s="154"/>
      <c r="J2176" s="154"/>
      <c r="K2176" s="154"/>
      <c r="L2176" s="154"/>
      <c r="M2176" s="154"/>
      <c r="N2176" s="154"/>
      <c r="O2176" s="154"/>
      <c r="P2176" s="154"/>
      <c r="Q2176" s="154"/>
      <c r="R2176" s="154"/>
      <c r="S2176" s="154"/>
      <c r="T2176" s="154"/>
      <c r="U2176" s="154"/>
      <c r="V2176" s="154"/>
      <c r="W2176" s="154"/>
      <c r="X2176" s="154"/>
      <c r="Y2176" s="154"/>
      <c r="Z2176" s="154"/>
      <c r="AA2176" s="154"/>
      <c r="AB2176" s="154"/>
      <c r="AC2176" s="154"/>
      <c r="AD2176" s="154"/>
      <c r="AE2176" s="154"/>
      <c r="AF2176" s="154"/>
      <c r="AG2176" s="154"/>
      <c r="AH2176" s="154"/>
      <c r="AI2176" s="154"/>
      <c r="AJ2176" s="154"/>
      <c r="AK2176" s="154"/>
      <c r="AL2176" s="154"/>
      <c r="AM2176" s="154"/>
      <c r="AN2176" s="154"/>
      <c r="AO2176" s="154"/>
      <c r="AP2176" s="154"/>
      <c r="AQ2176" s="154"/>
      <c r="AR2176" s="154"/>
      <c r="AS2176" s="154"/>
      <c r="AT2176" s="154"/>
      <c r="AU2176" s="154"/>
      <c r="AV2176" s="154"/>
      <c r="AW2176" s="154"/>
      <c r="AX2176" s="154"/>
      <c r="AY2176" s="154"/>
      <c r="AZ2176" s="154"/>
      <c r="BA2176" s="154"/>
      <c r="BB2176" s="154"/>
      <c r="BC2176" s="154"/>
      <c r="BD2176" s="154"/>
      <c r="BE2176" s="154"/>
      <c r="BF2176" s="154"/>
      <c r="BG2176" s="154"/>
      <c r="BH2176" s="154"/>
      <c r="BI2176" s="154"/>
      <c r="BJ2176" s="154"/>
      <c r="BK2176" s="154"/>
      <c r="BL2176" s="154"/>
      <c r="BM2176" s="154"/>
      <c r="BN2176" s="154"/>
      <c r="BO2176" s="154"/>
      <c r="BP2176" s="154"/>
      <c r="BQ2176" s="154"/>
      <c r="BR2176" s="154"/>
      <c r="BS2176" s="154"/>
      <c r="BT2176" s="154"/>
      <c r="BU2176" s="154"/>
      <c r="BV2176" s="154"/>
    </row>
    <row r="2177" spans="1:74" x14ac:dyDescent="0.25">
      <c r="A2177" s="154"/>
      <c r="B2177" s="154"/>
      <c r="C2177" s="154"/>
      <c r="D2177" s="154"/>
      <c r="E2177" s="154"/>
      <c r="F2177" s="154"/>
      <c r="G2177" s="154"/>
      <c r="H2177" s="154"/>
      <c r="I2177" s="154"/>
      <c r="J2177" s="154"/>
      <c r="K2177" s="154"/>
      <c r="L2177" s="154"/>
      <c r="M2177" s="154"/>
      <c r="N2177" s="154"/>
      <c r="O2177" s="154"/>
      <c r="P2177" s="154"/>
      <c r="Q2177" s="154"/>
      <c r="R2177" s="154"/>
      <c r="S2177" s="154"/>
      <c r="T2177" s="154"/>
      <c r="U2177" s="154"/>
      <c r="V2177" s="154"/>
      <c r="W2177" s="154"/>
      <c r="X2177" s="154"/>
      <c r="Y2177" s="154"/>
      <c r="Z2177" s="154"/>
      <c r="AA2177" s="154"/>
      <c r="AB2177" s="154"/>
      <c r="AC2177" s="154"/>
      <c r="AD2177" s="154"/>
      <c r="AE2177" s="154"/>
      <c r="AF2177" s="154"/>
      <c r="AG2177" s="154"/>
      <c r="AH2177" s="154"/>
      <c r="AI2177" s="154"/>
      <c r="AJ2177" s="154"/>
      <c r="AK2177" s="154"/>
      <c r="AL2177" s="154"/>
      <c r="AM2177" s="154"/>
      <c r="AN2177" s="154"/>
      <c r="AO2177" s="154"/>
      <c r="AP2177" s="154"/>
      <c r="AQ2177" s="154"/>
      <c r="AR2177" s="154"/>
      <c r="AS2177" s="154"/>
      <c r="AT2177" s="154"/>
      <c r="AU2177" s="154"/>
      <c r="AV2177" s="154"/>
      <c r="AW2177" s="154"/>
      <c r="AX2177" s="154"/>
      <c r="AY2177" s="154"/>
      <c r="AZ2177" s="154"/>
      <c r="BA2177" s="154"/>
      <c r="BB2177" s="154"/>
      <c r="BC2177" s="154"/>
      <c r="BD2177" s="154"/>
      <c r="BE2177" s="154"/>
      <c r="BF2177" s="154"/>
      <c r="BG2177" s="154"/>
      <c r="BH2177" s="154"/>
      <c r="BI2177" s="154"/>
      <c r="BJ2177" s="154"/>
      <c r="BK2177" s="154"/>
      <c r="BL2177" s="154"/>
      <c r="BM2177" s="154"/>
      <c r="BN2177" s="154"/>
      <c r="BO2177" s="154"/>
      <c r="BP2177" s="154"/>
      <c r="BQ2177" s="154"/>
      <c r="BR2177" s="154"/>
      <c r="BS2177" s="154"/>
      <c r="BT2177" s="154"/>
      <c r="BU2177" s="154"/>
      <c r="BV2177" s="154"/>
    </row>
    <row r="2178" spans="1:74" x14ac:dyDescent="0.25">
      <c r="A2178" s="154"/>
      <c r="B2178" s="154"/>
      <c r="C2178" s="154"/>
      <c r="D2178" s="154"/>
      <c r="E2178" s="154"/>
      <c r="F2178" s="154"/>
      <c r="G2178" s="154"/>
      <c r="H2178" s="154"/>
      <c r="I2178" s="154"/>
      <c r="J2178" s="154"/>
      <c r="K2178" s="154"/>
      <c r="L2178" s="154"/>
      <c r="M2178" s="154"/>
      <c r="N2178" s="154"/>
      <c r="O2178" s="154"/>
      <c r="P2178" s="154"/>
      <c r="Q2178" s="154"/>
      <c r="R2178" s="154"/>
      <c r="S2178" s="154"/>
      <c r="T2178" s="154"/>
      <c r="U2178" s="154"/>
      <c r="V2178" s="154"/>
      <c r="W2178" s="154"/>
      <c r="X2178" s="154"/>
      <c r="Y2178" s="154"/>
      <c r="Z2178" s="154"/>
      <c r="AA2178" s="154"/>
      <c r="AB2178" s="154"/>
      <c r="AC2178" s="154"/>
      <c r="AD2178" s="154"/>
      <c r="AE2178" s="154"/>
      <c r="AF2178" s="154"/>
      <c r="AG2178" s="154"/>
      <c r="AH2178" s="154"/>
      <c r="AI2178" s="154"/>
      <c r="AJ2178" s="154"/>
      <c r="AK2178" s="154"/>
      <c r="AL2178" s="154"/>
      <c r="AM2178" s="154"/>
      <c r="AN2178" s="154"/>
      <c r="AO2178" s="154"/>
      <c r="AP2178" s="154"/>
      <c r="AQ2178" s="154"/>
      <c r="AR2178" s="154"/>
      <c r="AS2178" s="154"/>
      <c r="AT2178" s="154"/>
      <c r="AU2178" s="154"/>
      <c r="AV2178" s="154"/>
      <c r="AW2178" s="154"/>
      <c r="AX2178" s="154"/>
      <c r="AY2178" s="154"/>
      <c r="AZ2178" s="154"/>
      <c r="BA2178" s="154"/>
      <c r="BB2178" s="154"/>
      <c r="BC2178" s="154"/>
      <c r="BD2178" s="154"/>
      <c r="BE2178" s="154"/>
      <c r="BF2178" s="154"/>
      <c r="BG2178" s="154"/>
      <c r="BH2178" s="154"/>
      <c r="BI2178" s="154"/>
      <c r="BJ2178" s="154"/>
      <c r="BK2178" s="154"/>
      <c r="BL2178" s="154"/>
      <c r="BM2178" s="154"/>
      <c r="BN2178" s="154"/>
      <c r="BO2178" s="154"/>
      <c r="BP2178" s="154"/>
      <c r="BQ2178" s="154"/>
      <c r="BR2178" s="154"/>
      <c r="BS2178" s="154"/>
      <c r="BT2178" s="154"/>
      <c r="BU2178" s="154"/>
      <c r="BV2178" s="154"/>
    </row>
    <row r="2179" spans="1:74" x14ac:dyDescent="0.25">
      <c r="A2179" s="154"/>
      <c r="B2179" s="154"/>
      <c r="C2179" s="154"/>
      <c r="D2179" s="154"/>
      <c r="E2179" s="154"/>
      <c r="F2179" s="154"/>
      <c r="G2179" s="154"/>
      <c r="H2179" s="154"/>
      <c r="I2179" s="154"/>
      <c r="J2179" s="154"/>
      <c r="K2179" s="154"/>
      <c r="L2179" s="154"/>
      <c r="M2179" s="154"/>
      <c r="N2179" s="154"/>
      <c r="O2179" s="154"/>
      <c r="P2179" s="154"/>
      <c r="Q2179" s="154"/>
      <c r="R2179" s="154"/>
      <c r="S2179" s="154"/>
      <c r="T2179" s="154"/>
      <c r="U2179" s="154"/>
      <c r="V2179" s="154"/>
      <c r="W2179" s="154"/>
      <c r="X2179" s="154"/>
      <c r="Y2179" s="154"/>
      <c r="Z2179" s="154"/>
      <c r="AA2179" s="154"/>
      <c r="AB2179" s="154"/>
      <c r="AC2179" s="154"/>
      <c r="AD2179" s="154"/>
      <c r="AE2179" s="154"/>
      <c r="AF2179" s="154"/>
      <c r="AG2179" s="154"/>
      <c r="AH2179" s="154"/>
      <c r="AI2179" s="154"/>
      <c r="AJ2179" s="154"/>
      <c r="AK2179" s="154"/>
      <c r="AL2179" s="154"/>
      <c r="AM2179" s="154"/>
      <c r="AN2179" s="154"/>
      <c r="AO2179" s="154"/>
      <c r="AP2179" s="154"/>
      <c r="AQ2179" s="154"/>
      <c r="AR2179" s="154"/>
      <c r="AS2179" s="154"/>
      <c r="AT2179" s="154"/>
      <c r="AU2179" s="154"/>
      <c r="AV2179" s="154"/>
      <c r="AW2179" s="154"/>
      <c r="AX2179" s="154"/>
      <c r="AY2179" s="154"/>
      <c r="AZ2179" s="154"/>
      <c r="BA2179" s="154"/>
      <c r="BB2179" s="154"/>
      <c r="BC2179" s="154"/>
      <c r="BD2179" s="154"/>
      <c r="BE2179" s="154"/>
      <c r="BF2179" s="154"/>
      <c r="BG2179" s="154"/>
      <c r="BH2179" s="154"/>
      <c r="BI2179" s="154"/>
      <c r="BJ2179" s="154"/>
      <c r="BK2179" s="154"/>
      <c r="BL2179" s="154"/>
      <c r="BM2179" s="154"/>
      <c r="BN2179" s="154"/>
      <c r="BO2179" s="154"/>
      <c r="BP2179" s="154"/>
      <c r="BQ2179" s="154"/>
      <c r="BR2179" s="154"/>
      <c r="BS2179" s="154"/>
      <c r="BT2179" s="154"/>
      <c r="BU2179" s="154"/>
      <c r="BV2179" s="154"/>
    </row>
    <row r="2180" spans="1:74" x14ac:dyDescent="0.25">
      <c r="A2180" s="154"/>
      <c r="B2180" s="154"/>
      <c r="C2180" s="154"/>
      <c r="D2180" s="154"/>
      <c r="E2180" s="154"/>
      <c r="F2180" s="154"/>
      <c r="G2180" s="154"/>
      <c r="H2180" s="154"/>
      <c r="I2180" s="154"/>
      <c r="J2180" s="154"/>
      <c r="K2180" s="154"/>
      <c r="L2180" s="154"/>
      <c r="M2180" s="154"/>
      <c r="N2180" s="154"/>
      <c r="O2180" s="154"/>
      <c r="P2180" s="154"/>
      <c r="Q2180" s="154"/>
      <c r="R2180" s="154"/>
      <c r="S2180" s="154"/>
      <c r="T2180" s="154"/>
      <c r="U2180" s="154"/>
      <c r="V2180" s="154"/>
      <c r="W2180" s="154"/>
      <c r="X2180" s="154"/>
      <c r="Y2180" s="154"/>
      <c r="Z2180" s="154"/>
      <c r="AA2180" s="154"/>
      <c r="AB2180" s="154"/>
      <c r="AC2180" s="154"/>
      <c r="AD2180" s="154"/>
      <c r="AE2180" s="154"/>
      <c r="AF2180" s="154"/>
      <c r="AG2180" s="154"/>
      <c r="AH2180" s="154"/>
      <c r="AI2180" s="154"/>
      <c r="AJ2180" s="154"/>
      <c r="AK2180" s="154"/>
      <c r="AL2180" s="154"/>
      <c r="AM2180" s="154"/>
      <c r="AN2180" s="154"/>
      <c r="AO2180" s="154"/>
      <c r="AP2180" s="154"/>
      <c r="AQ2180" s="154"/>
      <c r="AR2180" s="154"/>
      <c r="AS2180" s="154"/>
      <c r="AT2180" s="154"/>
      <c r="AU2180" s="154"/>
      <c r="AV2180" s="154"/>
      <c r="AW2180" s="154"/>
      <c r="AX2180" s="154"/>
      <c r="AY2180" s="154"/>
      <c r="AZ2180" s="154"/>
      <c r="BA2180" s="154"/>
      <c r="BB2180" s="154"/>
      <c r="BC2180" s="154"/>
      <c r="BD2180" s="154"/>
      <c r="BE2180" s="154"/>
      <c r="BF2180" s="154"/>
      <c r="BG2180" s="154"/>
      <c r="BH2180" s="154"/>
      <c r="BI2180" s="154"/>
      <c r="BJ2180" s="154"/>
      <c r="BK2180" s="154"/>
      <c r="BL2180" s="154"/>
      <c r="BM2180" s="154"/>
      <c r="BN2180" s="154"/>
      <c r="BO2180" s="154"/>
      <c r="BP2180" s="154"/>
      <c r="BQ2180" s="154"/>
      <c r="BR2180" s="154"/>
      <c r="BS2180" s="154"/>
      <c r="BT2180" s="154"/>
      <c r="BU2180" s="154"/>
      <c r="BV2180" s="154"/>
    </row>
    <row r="2181" spans="1:74" x14ac:dyDescent="0.25">
      <c r="A2181" s="154"/>
      <c r="B2181" s="154"/>
      <c r="C2181" s="154"/>
      <c r="D2181" s="154"/>
      <c r="E2181" s="154"/>
      <c r="F2181" s="154"/>
      <c r="G2181" s="154"/>
      <c r="H2181" s="154"/>
      <c r="I2181" s="154"/>
      <c r="J2181" s="154"/>
      <c r="K2181" s="154"/>
      <c r="L2181" s="154"/>
      <c r="M2181" s="154"/>
      <c r="N2181" s="154"/>
      <c r="O2181" s="154"/>
      <c r="P2181" s="154"/>
      <c r="Q2181" s="154"/>
      <c r="R2181" s="154"/>
      <c r="S2181" s="154"/>
      <c r="T2181" s="154"/>
      <c r="U2181" s="154"/>
      <c r="V2181" s="154"/>
      <c r="W2181" s="154"/>
      <c r="X2181" s="154"/>
      <c r="Y2181" s="154"/>
      <c r="Z2181" s="154"/>
      <c r="AA2181" s="154"/>
      <c r="AB2181" s="154"/>
      <c r="AC2181" s="154"/>
      <c r="AD2181" s="154"/>
      <c r="AE2181" s="154"/>
      <c r="AF2181" s="154"/>
      <c r="AG2181" s="154"/>
      <c r="AH2181" s="154"/>
      <c r="AI2181" s="154"/>
      <c r="AJ2181" s="154"/>
      <c r="AK2181" s="154"/>
      <c r="AL2181" s="154"/>
      <c r="AM2181" s="154"/>
      <c r="AN2181" s="154"/>
      <c r="AO2181" s="154"/>
      <c r="AP2181" s="154"/>
      <c r="AQ2181" s="154"/>
      <c r="AR2181" s="154"/>
      <c r="AS2181" s="154"/>
      <c r="AT2181" s="154"/>
      <c r="AU2181" s="154"/>
      <c r="AV2181" s="154"/>
      <c r="AW2181" s="154"/>
      <c r="AX2181" s="154"/>
      <c r="AY2181" s="154"/>
      <c r="AZ2181" s="154"/>
      <c r="BA2181" s="154"/>
      <c r="BB2181" s="154"/>
      <c r="BC2181" s="154"/>
      <c r="BD2181" s="154"/>
      <c r="BE2181" s="154"/>
      <c r="BF2181" s="154"/>
      <c r="BG2181" s="154"/>
      <c r="BH2181" s="154"/>
      <c r="BI2181" s="154"/>
      <c r="BJ2181" s="154"/>
      <c r="BK2181" s="154"/>
      <c r="BL2181" s="154"/>
      <c r="BM2181" s="154"/>
      <c r="BN2181" s="154"/>
      <c r="BO2181" s="154"/>
      <c r="BP2181" s="154"/>
      <c r="BQ2181" s="154"/>
      <c r="BR2181" s="154"/>
      <c r="BS2181" s="154"/>
      <c r="BT2181" s="154"/>
      <c r="BU2181" s="154"/>
      <c r="BV2181" s="154"/>
    </row>
    <row r="2182" spans="1:74" x14ac:dyDescent="0.25">
      <c r="A2182" s="154"/>
      <c r="B2182" s="154"/>
      <c r="C2182" s="154"/>
      <c r="D2182" s="154"/>
      <c r="E2182" s="154"/>
      <c r="F2182" s="154"/>
      <c r="G2182" s="154"/>
      <c r="H2182" s="154"/>
      <c r="I2182" s="154"/>
      <c r="J2182" s="154"/>
      <c r="K2182" s="154"/>
      <c r="L2182" s="154"/>
      <c r="M2182" s="154"/>
      <c r="N2182" s="154"/>
      <c r="O2182" s="154"/>
      <c r="P2182" s="154"/>
      <c r="Q2182" s="154"/>
      <c r="R2182" s="154"/>
      <c r="S2182" s="154"/>
      <c r="T2182" s="154"/>
      <c r="U2182" s="154"/>
      <c r="V2182" s="154"/>
      <c r="W2182" s="154"/>
      <c r="X2182" s="154"/>
      <c r="Y2182" s="154"/>
      <c r="Z2182" s="154"/>
      <c r="AA2182" s="154"/>
      <c r="AB2182" s="154"/>
      <c r="AC2182" s="154"/>
      <c r="AD2182" s="154"/>
      <c r="AE2182" s="154"/>
      <c r="AF2182" s="154"/>
      <c r="AG2182" s="154"/>
      <c r="AH2182" s="154"/>
      <c r="AI2182" s="154"/>
      <c r="AJ2182" s="154"/>
      <c r="AK2182" s="154"/>
      <c r="AL2182" s="154"/>
      <c r="AM2182" s="154"/>
      <c r="AN2182" s="154"/>
      <c r="AO2182" s="154"/>
      <c r="AP2182" s="154"/>
      <c r="AQ2182" s="154"/>
      <c r="AR2182" s="154"/>
      <c r="AS2182" s="154"/>
      <c r="AT2182" s="154"/>
      <c r="AU2182" s="154"/>
      <c r="AV2182" s="154"/>
      <c r="AW2182" s="154"/>
      <c r="AX2182" s="154"/>
      <c r="AY2182" s="154"/>
      <c r="AZ2182" s="154"/>
      <c r="BA2182" s="154"/>
      <c r="BB2182" s="154"/>
      <c r="BC2182" s="154"/>
      <c r="BD2182" s="154"/>
      <c r="BE2182" s="154"/>
      <c r="BF2182" s="154"/>
      <c r="BG2182" s="154"/>
      <c r="BH2182" s="154"/>
      <c r="BI2182" s="154"/>
      <c r="BJ2182" s="154"/>
      <c r="BK2182" s="154"/>
      <c r="BL2182" s="154"/>
      <c r="BM2182" s="154"/>
      <c r="BN2182" s="154"/>
      <c r="BO2182" s="154"/>
      <c r="BP2182" s="154"/>
      <c r="BQ2182" s="154"/>
      <c r="BR2182" s="154"/>
      <c r="BS2182" s="154"/>
      <c r="BT2182" s="154"/>
      <c r="BU2182" s="154"/>
      <c r="BV2182" s="154"/>
    </row>
    <row r="2183" spans="1:74" x14ac:dyDescent="0.25">
      <c r="A2183" s="154"/>
      <c r="B2183" s="154"/>
      <c r="C2183" s="154"/>
      <c r="D2183" s="154"/>
      <c r="E2183" s="154"/>
      <c r="F2183" s="154"/>
      <c r="G2183" s="154"/>
      <c r="H2183" s="154"/>
      <c r="I2183" s="154"/>
      <c r="J2183" s="154"/>
      <c r="K2183" s="154"/>
      <c r="L2183" s="154"/>
      <c r="M2183" s="154"/>
      <c r="N2183" s="154"/>
      <c r="O2183" s="154"/>
      <c r="P2183" s="154"/>
      <c r="Q2183" s="154"/>
      <c r="R2183" s="154"/>
      <c r="S2183" s="154"/>
      <c r="T2183" s="154"/>
      <c r="U2183" s="154"/>
      <c r="V2183" s="154"/>
      <c r="W2183" s="154"/>
      <c r="X2183" s="154"/>
      <c r="Y2183" s="154"/>
      <c r="Z2183" s="154"/>
      <c r="AA2183" s="154"/>
      <c r="AB2183" s="154"/>
      <c r="AC2183" s="154"/>
      <c r="AD2183" s="154"/>
      <c r="AE2183" s="154"/>
      <c r="AF2183" s="154"/>
      <c r="AG2183" s="154"/>
      <c r="AH2183" s="154"/>
      <c r="AI2183" s="154"/>
      <c r="AJ2183" s="154"/>
      <c r="AK2183" s="154"/>
      <c r="AL2183" s="154"/>
      <c r="AM2183" s="154"/>
      <c r="AN2183" s="154"/>
      <c r="AO2183" s="154"/>
      <c r="AP2183" s="154"/>
      <c r="AQ2183" s="154"/>
      <c r="AR2183" s="154"/>
      <c r="AS2183" s="154"/>
      <c r="AT2183" s="154"/>
      <c r="AU2183" s="154"/>
      <c r="AV2183" s="154"/>
      <c r="AW2183" s="154"/>
      <c r="AX2183" s="154"/>
      <c r="AY2183" s="154"/>
      <c r="AZ2183" s="154"/>
      <c r="BA2183" s="154"/>
      <c r="BB2183" s="154"/>
      <c r="BC2183" s="154"/>
      <c r="BD2183" s="154"/>
      <c r="BE2183" s="154"/>
      <c r="BF2183" s="154"/>
      <c r="BG2183" s="154"/>
      <c r="BH2183" s="154"/>
      <c r="BI2183" s="154"/>
      <c r="BJ2183" s="154"/>
      <c r="BK2183" s="154"/>
      <c r="BL2183" s="154"/>
      <c r="BM2183" s="154"/>
      <c r="BN2183" s="154"/>
      <c r="BO2183" s="154"/>
      <c r="BP2183" s="154"/>
      <c r="BQ2183" s="154"/>
      <c r="BR2183" s="154"/>
      <c r="BS2183" s="154"/>
      <c r="BT2183" s="154"/>
      <c r="BU2183" s="154"/>
      <c r="BV2183" s="154"/>
    </row>
    <row r="2184" spans="1:74" x14ac:dyDescent="0.25">
      <c r="A2184" s="154"/>
      <c r="B2184" s="154"/>
      <c r="C2184" s="154"/>
      <c r="D2184" s="154"/>
      <c r="E2184" s="154"/>
      <c r="F2184" s="154"/>
      <c r="G2184" s="154"/>
      <c r="H2184" s="154"/>
      <c r="I2184" s="154"/>
      <c r="J2184" s="154"/>
      <c r="K2184" s="154"/>
      <c r="L2184" s="154"/>
      <c r="M2184" s="154"/>
      <c r="N2184" s="154"/>
      <c r="O2184" s="154"/>
      <c r="P2184" s="154"/>
      <c r="Q2184" s="154"/>
      <c r="R2184" s="154"/>
      <c r="S2184" s="154"/>
      <c r="T2184" s="154"/>
      <c r="U2184" s="154"/>
      <c r="V2184" s="154"/>
      <c r="W2184" s="154"/>
      <c r="X2184" s="154"/>
      <c r="Y2184" s="154"/>
      <c r="Z2184" s="154"/>
      <c r="AA2184" s="154"/>
      <c r="AB2184" s="154"/>
      <c r="AC2184" s="154"/>
      <c r="AD2184" s="154"/>
      <c r="AE2184" s="154"/>
      <c r="AF2184" s="154"/>
      <c r="AG2184" s="154"/>
      <c r="AH2184" s="154"/>
      <c r="AI2184" s="154"/>
      <c r="AJ2184" s="154"/>
      <c r="AK2184" s="154"/>
      <c r="AL2184" s="154"/>
      <c r="AM2184" s="154"/>
      <c r="AN2184" s="154"/>
      <c r="AO2184" s="154"/>
      <c r="AP2184" s="154"/>
      <c r="AQ2184" s="154"/>
      <c r="AR2184" s="154"/>
      <c r="AS2184" s="154"/>
      <c r="AT2184" s="154"/>
      <c r="AU2184" s="154"/>
      <c r="AV2184" s="154"/>
      <c r="AW2184" s="154"/>
      <c r="AX2184" s="154"/>
      <c r="AY2184" s="154"/>
      <c r="AZ2184" s="154"/>
      <c r="BA2184" s="154"/>
      <c r="BB2184" s="154"/>
      <c r="BC2184" s="154"/>
      <c r="BD2184" s="154"/>
      <c r="BE2184" s="154"/>
      <c r="BF2184" s="154"/>
      <c r="BG2184" s="154"/>
      <c r="BH2184" s="154"/>
      <c r="BI2184" s="154"/>
      <c r="BJ2184" s="154"/>
      <c r="BK2184" s="154"/>
      <c r="BL2184" s="154"/>
      <c r="BM2184" s="154"/>
      <c r="BN2184" s="154"/>
      <c r="BO2184" s="154"/>
      <c r="BP2184" s="154"/>
      <c r="BQ2184" s="154"/>
      <c r="BR2184" s="154"/>
      <c r="BS2184" s="154"/>
      <c r="BT2184" s="154"/>
      <c r="BU2184" s="154"/>
      <c r="BV2184" s="154"/>
    </row>
    <row r="2185" spans="1:74" x14ac:dyDescent="0.25">
      <c r="A2185" s="154"/>
      <c r="B2185" s="154"/>
      <c r="C2185" s="154"/>
      <c r="D2185" s="154"/>
      <c r="E2185" s="154"/>
      <c r="F2185" s="154"/>
      <c r="G2185" s="154"/>
      <c r="H2185" s="154"/>
      <c r="I2185" s="154"/>
      <c r="J2185" s="154"/>
      <c r="K2185" s="154"/>
      <c r="L2185" s="154"/>
      <c r="M2185" s="154"/>
      <c r="N2185" s="154"/>
      <c r="O2185" s="154"/>
      <c r="P2185" s="154"/>
      <c r="Q2185" s="154"/>
      <c r="R2185" s="154"/>
      <c r="S2185" s="154"/>
      <c r="T2185" s="154"/>
      <c r="U2185" s="154"/>
      <c r="V2185" s="154"/>
      <c r="W2185" s="154"/>
      <c r="X2185" s="154"/>
      <c r="Y2185" s="154"/>
      <c r="Z2185" s="154"/>
      <c r="AA2185" s="154"/>
      <c r="AB2185" s="154"/>
      <c r="AC2185" s="154"/>
      <c r="AD2185" s="154"/>
      <c r="AE2185" s="154"/>
      <c r="AF2185" s="154"/>
      <c r="AG2185" s="154"/>
      <c r="AH2185" s="154"/>
      <c r="AI2185" s="154"/>
      <c r="AJ2185" s="154"/>
      <c r="AK2185" s="154"/>
      <c r="AL2185" s="154"/>
      <c r="AM2185" s="154"/>
      <c r="AN2185" s="154"/>
      <c r="AO2185" s="154"/>
      <c r="AP2185" s="154"/>
      <c r="AQ2185" s="154"/>
      <c r="AR2185" s="154"/>
      <c r="AS2185" s="154"/>
      <c r="AT2185" s="154"/>
      <c r="AU2185" s="154"/>
      <c r="AV2185" s="154"/>
      <c r="AW2185" s="154"/>
      <c r="AX2185" s="154"/>
      <c r="AY2185" s="154"/>
      <c r="AZ2185" s="154"/>
      <c r="BA2185" s="154"/>
      <c r="BB2185" s="154"/>
      <c r="BC2185" s="154"/>
      <c r="BD2185" s="154"/>
      <c r="BE2185" s="154"/>
      <c r="BF2185" s="154"/>
      <c r="BG2185" s="154"/>
      <c r="BH2185" s="154"/>
      <c r="BI2185" s="154"/>
      <c r="BJ2185" s="154"/>
      <c r="BK2185" s="154"/>
      <c r="BL2185" s="154"/>
      <c r="BM2185" s="154"/>
      <c r="BN2185" s="154"/>
      <c r="BO2185" s="154"/>
      <c r="BP2185" s="154"/>
      <c r="BQ2185" s="154"/>
      <c r="BR2185" s="154"/>
      <c r="BS2185" s="154"/>
      <c r="BT2185" s="154"/>
      <c r="BU2185" s="154"/>
      <c r="BV2185" s="154"/>
    </row>
    <row r="2186" spans="1:74" x14ac:dyDescent="0.25">
      <c r="A2186" s="154"/>
      <c r="B2186" s="154"/>
      <c r="C2186" s="154"/>
      <c r="D2186" s="154"/>
      <c r="E2186" s="154"/>
      <c r="F2186" s="154"/>
      <c r="G2186" s="154"/>
      <c r="H2186" s="154"/>
      <c r="I2186" s="154"/>
      <c r="J2186" s="154"/>
      <c r="K2186" s="154"/>
      <c r="L2186" s="154"/>
      <c r="M2186" s="154"/>
      <c r="N2186" s="154"/>
      <c r="O2186" s="154"/>
      <c r="P2186" s="154"/>
      <c r="Q2186" s="154"/>
      <c r="R2186" s="154"/>
      <c r="S2186" s="154"/>
      <c r="T2186" s="154"/>
      <c r="U2186" s="154"/>
      <c r="V2186" s="154"/>
      <c r="W2186" s="154"/>
      <c r="X2186" s="154"/>
      <c r="Y2186" s="154"/>
      <c r="Z2186" s="154"/>
      <c r="AA2186" s="154"/>
      <c r="AB2186" s="154"/>
      <c r="AC2186" s="154"/>
      <c r="AD2186" s="154"/>
      <c r="AE2186" s="154"/>
      <c r="AF2186" s="154"/>
      <c r="AG2186" s="154"/>
      <c r="AH2186" s="154"/>
      <c r="AI2186" s="154"/>
      <c r="AJ2186" s="154"/>
      <c r="AK2186" s="154"/>
      <c r="AL2186" s="154"/>
      <c r="AM2186" s="154"/>
      <c r="AN2186" s="154"/>
      <c r="AO2186" s="154"/>
      <c r="AP2186" s="154"/>
      <c r="AQ2186" s="154"/>
      <c r="AR2186" s="154"/>
      <c r="AS2186" s="154"/>
      <c r="AT2186" s="154"/>
      <c r="AU2186" s="154"/>
      <c r="AV2186" s="154"/>
      <c r="AW2186" s="154"/>
      <c r="AX2186" s="154"/>
      <c r="AY2186" s="154"/>
      <c r="AZ2186" s="154"/>
      <c r="BA2186" s="154"/>
      <c r="BB2186" s="154"/>
      <c r="BC2186" s="154"/>
      <c r="BD2186" s="154"/>
      <c r="BE2186" s="154"/>
      <c r="BF2186" s="154"/>
      <c r="BG2186" s="154"/>
      <c r="BH2186" s="154"/>
      <c r="BI2186" s="154"/>
      <c r="BJ2186" s="154"/>
      <c r="BK2186" s="154"/>
      <c r="BL2186" s="154"/>
      <c r="BM2186" s="154"/>
      <c r="BN2186" s="154"/>
      <c r="BO2186" s="154"/>
      <c r="BP2186" s="154"/>
      <c r="BQ2186" s="154"/>
      <c r="BR2186" s="154"/>
      <c r="BS2186" s="154"/>
      <c r="BT2186" s="154"/>
      <c r="BU2186" s="154"/>
      <c r="BV2186" s="154"/>
    </row>
    <row r="2187" spans="1:74" x14ac:dyDescent="0.25">
      <c r="A2187" s="154"/>
      <c r="B2187" s="154"/>
      <c r="C2187" s="154"/>
      <c r="D2187" s="154"/>
      <c r="E2187" s="154"/>
      <c r="F2187" s="154"/>
      <c r="G2187" s="154"/>
      <c r="H2187" s="154"/>
      <c r="I2187" s="154"/>
      <c r="J2187" s="154"/>
      <c r="K2187" s="154"/>
      <c r="L2187" s="154"/>
      <c r="M2187" s="154"/>
      <c r="N2187" s="154"/>
      <c r="O2187" s="154"/>
      <c r="P2187" s="154"/>
      <c r="Q2187" s="154"/>
      <c r="R2187" s="154"/>
      <c r="S2187" s="154"/>
      <c r="T2187" s="154"/>
      <c r="U2187" s="154"/>
      <c r="V2187" s="154"/>
      <c r="W2187" s="154"/>
      <c r="X2187" s="154"/>
      <c r="Y2187" s="154"/>
      <c r="Z2187" s="154"/>
      <c r="AA2187" s="154"/>
      <c r="AB2187" s="154"/>
      <c r="AC2187" s="154"/>
      <c r="AD2187" s="154"/>
      <c r="AE2187" s="154"/>
      <c r="AF2187" s="154"/>
      <c r="AG2187" s="154"/>
      <c r="AH2187" s="154"/>
      <c r="AI2187" s="154"/>
      <c r="AJ2187" s="154"/>
      <c r="AK2187" s="154"/>
      <c r="AL2187" s="154"/>
      <c r="AM2187" s="154"/>
      <c r="AN2187" s="154"/>
      <c r="AO2187" s="154"/>
      <c r="AP2187" s="154"/>
      <c r="AQ2187" s="154"/>
      <c r="AR2187" s="154"/>
      <c r="AS2187" s="154"/>
      <c r="AT2187" s="154"/>
      <c r="AU2187" s="154"/>
      <c r="AV2187" s="154"/>
      <c r="AW2187" s="154"/>
      <c r="AX2187" s="154"/>
      <c r="AY2187" s="154"/>
      <c r="AZ2187" s="154"/>
      <c r="BA2187" s="154"/>
      <c r="BB2187" s="154"/>
      <c r="BC2187" s="154"/>
      <c r="BD2187" s="154"/>
      <c r="BE2187" s="154"/>
      <c r="BF2187" s="154"/>
      <c r="BG2187" s="154"/>
      <c r="BH2187" s="154"/>
      <c r="BI2187" s="154"/>
      <c r="BJ2187" s="154"/>
      <c r="BK2187" s="154"/>
      <c r="BL2187" s="154"/>
      <c r="BM2187" s="154"/>
      <c r="BN2187" s="154"/>
      <c r="BO2187" s="154"/>
      <c r="BP2187" s="154"/>
      <c r="BQ2187" s="154"/>
      <c r="BR2187" s="154"/>
      <c r="BS2187" s="154"/>
      <c r="BT2187" s="154"/>
      <c r="BU2187" s="154"/>
      <c r="BV2187" s="154"/>
    </row>
    <row r="2188" spans="1:74" x14ac:dyDescent="0.25">
      <c r="A2188" s="154"/>
      <c r="B2188" s="154"/>
      <c r="C2188" s="154"/>
      <c r="D2188" s="154"/>
      <c r="E2188" s="154"/>
      <c r="F2188" s="154"/>
      <c r="G2188" s="154"/>
      <c r="H2188" s="154"/>
      <c r="I2188" s="154"/>
      <c r="J2188" s="154"/>
      <c r="K2188" s="154"/>
      <c r="L2188" s="154"/>
      <c r="M2188" s="154"/>
      <c r="N2188" s="154"/>
      <c r="O2188" s="154"/>
      <c r="P2188" s="154"/>
      <c r="Q2188" s="154"/>
      <c r="R2188" s="154"/>
      <c r="S2188" s="154"/>
      <c r="T2188" s="154"/>
      <c r="U2188" s="154"/>
      <c r="V2188" s="154"/>
      <c r="W2188" s="154"/>
      <c r="X2188" s="154"/>
      <c r="Y2188" s="154"/>
      <c r="Z2188" s="154"/>
      <c r="AA2188" s="154"/>
      <c r="AB2188" s="154"/>
      <c r="AC2188" s="154"/>
      <c r="AD2188" s="154"/>
      <c r="AE2188" s="154"/>
      <c r="AF2188" s="154"/>
      <c r="AG2188" s="154"/>
      <c r="AH2188" s="154"/>
      <c r="AI2188" s="154"/>
      <c r="AJ2188" s="154"/>
      <c r="AK2188" s="154"/>
      <c r="AL2188" s="154"/>
      <c r="AM2188" s="154"/>
      <c r="AN2188" s="154"/>
      <c r="AO2188" s="154"/>
      <c r="AP2188" s="154"/>
      <c r="AQ2188" s="154"/>
      <c r="AR2188" s="154"/>
      <c r="AS2188" s="154"/>
      <c r="AT2188" s="154"/>
      <c r="AU2188" s="154"/>
      <c r="AV2188" s="154"/>
      <c r="AW2188" s="154"/>
      <c r="AX2188" s="154"/>
      <c r="AY2188" s="154"/>
      <c r="AZ2188" s="154"/>
      <c r="BA2188" s="154"/>
      <c r="BB2188" s="154"/>
      <c r="BC2188" s="154"/>
      <c r="BD2188" s="154"/>
      <c r="BE2188" s="154"/>
      <c r="BF2188" s="154"/>
      <c r="BG2188" s="154"/>
      <c r="BH2188" s="154"/>
      <c r="BI2188" s="154"/>
      <c r="BJ2188" s="154"/>
      <c r="BK2188" s="154"/>
      <c r="BL2188" s="154"/>
      <c r="BM2188" s="154"/>
      <c r="BN2188" s="154"/>
      <c r="BO2188" s="154"/>
      <c r="BP2188" s="154"/>
      <c r="BQ2188" s="154"/>
      <c r="BR2188" s="154"/>
      <c r="BS2188" s="154"/>
      <c r="BT2188" s="154"/>
      <c r="BU2188" s="154"/>
      <c r="BV2188" s="154"/>
    </row>
    <row r="2189" spans="1:74" x14ac:dyDescent="0.25">
      <c r="A2189" s="154"/>
      <c r="B2189" s="154"/>
      <c r="C2189" s="154"/>
      <c r="D2189" s="154"/>
      <c r="E2189" s="154"/>
      <c r="F2189" s="154"/>
      <c r="G2189" s="154"/>
      <c r="H2189" s="154"/>
      <c r="I2189" s="154"/>
      <c r="J2189" s="154"/>
      <c r="K2189" s="154"/>
      <c r="L2189" s="154"/>
      <c r="M2189" s="154"/>
      <c r="N2189" s="154"/>
      <c r="O2189" s="154"/>
      <c r="P2189" s="154"/>
      <c r="Q2189" s="154"/>
      <c r="R2189" s="154"/>
      <c r="S2189" s="154"/>
      <c r="T2189" s="154"/>
      <c r="U2189" s="154"/>
      <c r="V2189" s="154"/>
      <c r="W2189" s="154"/>
      <c r="X2189" s="154"/>
      <c r="Y2189" s="154"/>
      <c r="Z2189" s="154"/>
      <c r="AA2189" s="154"/>
      <c r="AB2189" s="154"/>
      <c r="AC2189" s="154"/>
      <c r="AD2189" s="154"/>
      <c r="AE2189" s="154"/>
      <c r="AF2189" s="154"/>
      <c r="AG2189" s="154"/>
      <c r="AH2189" s="154"/>
      <c r="AI2189" s="154"/>
      <c r="AJ2189" s="154"/>
      <c r="AK2189" s="154"/>
      <c r="AL2189" s="154"/>
      <c r="AM2189" s="154"/>
      <c r="AN2189" s="154"/>
      <c r="AO2189" s="154"/>
      <c r="AP2189" s="154"/>
      <c r="AQ2189" s="154"/>
      <c r="AR2189" s="154"/>
      <c r="AS2189" s="154"/>
      <c r="AT2189" s="154"/>
      <c r="AU2189" s="154"/>
      <c r="AV2189" s="154"/>
      <c r="AW2189" s="154"/>
      <c r="AX2189" s="154"/>
      <c r="AY2189" s="154"/>
      <c r="AZ2189" s="154"/>
      <c r="BA2189" s="154"/>
      <c r="BB2189" s="154"/>
      <c r="BC2189" s="154"/>
      <c r="BD2189" s="154"/>
      <c r="BE2189" s="154"/>
      <c r="BF2189" s="154"/>
      <c r="BG2189" s="154"/>
      <c r="BH2189" s="154"/>
      <c r="BI2189" s="154"/>
      <c r="BJ2189" s="154"/>
      <c r="BK2189" s="154"/>
      <c r="BL2189" s="154"/>
      <c r="BM2189" s="154"/>
      <c r="BN2189" s="154"/>
      <c r="BO2189" s="154"/>
      <c r="BP2189" s="154"/>
      <c r="BQ2189" s="154"/>
      <c r="BR2189" s="154"/>
      <c r="BS2189" s="154"/>
      <c r="BT2189" s="154"/>
      <c r="BU2189" s="154"/>
      <c r="BV2189" s="154"/>
    </row>
    <row r="2190" spans="1:74" x14ac:dyDescent="0.25">
      <c r="A2190" s="154"/>
      <c r="B2190" s="154"/>
      <c r="C2190" s="154"/>
      <c r="D2190" s="154"/>
      <c r="E2190" s="154"/>
      <c r="F2190" s="154"/>
      <c r="G2190" s="154"/>
      <c r="H2190" s="154"/>
      <c r="I2190" s="154"/>
      <c r="J2190" s="154"/>
      <c r="K2190" s="154"/>
      <c r="L2190" s="154"/>
      <c r="M2190" s="154"/>
      <c r="N2190" s="154"/>
      <c r="O2190" s="154"/>
      <c r="P2190" s="154"/>
      <c r="Q2190" s="154"/>
      <c r="R2190" s="154"/>
      <c r="S2190" s="154"/>
      <c r="T2190" s="154"/>
      <c r="U2190" s="154"/>
      <c r="V2190" s="154"/>
      <c r="W2190" s="154"/>
      <c r="X2190" s="154"/>
      <c r="Y2190" s="154"/>
      <c r="Z2190" s="154"/>
      <c r="AA2190" s="154"/>
      <c r="AB2190" s="154"/>
      <c r="AC2190" s="154"/>
      <c r="AD2190" s="154"/>
      <c r="AE2190" s="154"/>
      <c r="AF2190" s="154"/>
      <c r="AG2190" s="154"/>
      <c r="AH2190" s="154"/>
      <c r="AI2190" s="154"/>
      <c r="AJ2190" s="154"/>
      <c r="AK2190" s="154"/>
      <c r="AL2190" s="154"/>
      <c r="AM2190" s="154"/>
      <c r="AN2190" s="154"/>
      <c r="AO2190" s="154"/>
      <c r="AP2190" s="154"/>
      <c r="AQ2190" s="154"/>
      <c r="AR2190" s="154"/>
      <c r="AS2190" s="154"/>
      <c r="AT2190" s="154"/>
      <c r="AU2190" s="154"/>
      <c r="AV2190" s="154"/>
      <c r="AW2190" s="154"/>
      <c r="AX2190" s="154"/>
      <c r="AY2190" s="154"/>
      <c r="AZ2190" s="154"/>
      <c r="BA2190" s="154"/>
      <c r="BB2190" s="154"/>
      <c r="BC2190" s="154"/>
      <c r="BD2190" s="154"/>
      <c r="BE2190" s="154"/>
      <c r="BF2190" s="154"/>
      <c r="BG2190" s="154"/>
      <c r="BH2190" s="154"/>
      <c r="BI2190" s="154"/>
      <c r="BJ2190" s="154"/>
      <c r="BK2190" s="154"/>
      <c r="BL2190" s="154"/>
      <c r="BM2190" s="154"/>
      <c r="BN2190" s="154"/>
      <c r="BO2190" s="154"/>
      <c r="BP2190" s="154"/>
      <c r="BQ2190" s="154"/>
      <c r="BR2190" s="154"/>
      <c r="BS2190" s="154"/>
      <c r="BT2190" s="154"/>
      <c r="BU2190" s="154"/>
      <c r="BV2190" s="154"/>
    </row>
    <row r="2191" spans="1:74" x14ac:dyDescent="0.25">
      <c r="A2191" s="154"/>
      <c r="B2191" s="154"/>
      <c r="C2191" s="154"/>
      <c r="D2191" s="154"/>
      <c r="E2191" s="154"/>
      <c r="F2191" s="154"/>
      <c r="G2191" s="154"/>
      <c r="H2191" s="154"/>
      <c r="I2191" s="154"/>
      <c r="J2191" s="154"/>
      <c r="K2191" s="154"/>
      <c r="L2191" s="154"/>
      <c r="M2191" s="154"/>
      <c r="N2191" s="154"/>
      <c r="O2191" s="154"/>
      <c r="P2191" s="154"/>
      <c r="Q2191" s="154"/>
      <c r="R2191" s="154"/>
      <c r="S2191" s="154"/>
      <c r="T2191" s="154"/>
      <c r="U2191" s="154"/>
      <c r="V2191" s="154"/>
      <c r="W2191" s="154"/>
      <c r="X2191" s="154"/>
      <c r="Y2191" s="154"/>
      <c r="Z2191" s="154"/>
      <c r="AA2191" s="154"/>
      <c r="AB2191" s="154"/>
      <c r="AC2191" s="154"/>
      <c r="AD2191" s="154"/>
      <c r="AE2191" s="154"/>
      <c r="AF2191" s="154"/>
      <c r="AG2191" s="154"/>
      <c r="AH2191" s="154"/>
      <c r="AI2191" s="154"/>
      <c r="AJ2191" s="154"/>
      <c r="AK2191" s="154"/>
      <c r="AL2191" s="154"/>
      <c r="AM2191" s="154"/>
      <c r="AN2191" s="154"/>
      <c r="AO2191" s="154"/>
      <c r="AP2191" s="154"/>
      <c r="AQ2191" s="154"/>
      <c r="AR2191" s="154"/>
      <c r="AS2191" s="154"/>
      <c r="AT2191" s="154"/>
      <c r="AU2191" s="154"/>
      <c r="AV2191" s="154"/>
      <c r="AW2191" s="154"/>
      <c r="AX2191" s="154"/>
      <c r="AY2191" s="154"/>
      <c r="AZ2191" s="154"/>
      <c r="BA2191" s="154"/>
      <c r="BB2191" s="154"/>
      <c r="BC2191" s="154"/>
      <c r="BD2191" s="154"/>
      <c r="BE2191" s="154"/>
      <c r="BF2191" s="154"/>
      <c r="BG2191" s="154"/>
      <c r="BH2191" s="154"/>
      <c r="BI2191" s="154"/>
      <c r="BJ2191" s="154"/>
      <c r="BK2191" s="154"/>
      <c r="BL2191" s="154"/>
      <c r="BM2191" s="154"/>
      <c r="BN2191" s="154"/>
      <c r="BO2191" s="154"/>
      <c r="BP2191" s="154"/>
      <c r="BQ2191" s="154"/>
      <c r="BR2191" s="154"/>
      <c r="BS2191" s="154"/>
      <c r="BT2191" s="154"/>
      <c r="BU2191" s="154"/>
      <c r="BV2191" s="154"/>
    </row>
    <row r="2192" spans="1:74" x14ac:dyDescent="0.25">
      <c r="A2192" s="154"/>
      <c r="B2192" s="154"/>
      <c r="C2192" s="154"/>
      <c r="D2192" s="154"/>
      <c r="E2192" s="154"/>
      <c r="F2192" s="154"/>
      <c r="G2192" s="154"/>
      <c r="H2192" s="154"/>
      <c r="I2192" s="154"/>
      <c r="J2192" s="154"/>
      <c r="K2192" s="154"/>
      <c r="L2192" s="154"/>
      <c r="M2192" s="154"/>
      <c r="N2192" s="154"/>
      <c r="O2192" s="154"/>
      <c r="P2192" s="154"/>
      <c r="Q2192" s="154"/>
      <c r="R2192" s="154"/>
      <c r="S2192" s="154"/>
      <c r="T2192" s="154"/>
      <c r="U2192" s="154"/>
      <c r="V2192" s="154"/>
      <c r="W2192" s="154"/>
      <c r="X2192" s="154"/>
      <c r="Y2192" s="154"/>
      <c r="Z2192" s="154"/>
      <c r="AA2192" s="154"/>
      <c r="AB2192" s="154"/>
      <c r="AC2192" s="154"/>
      <c r="AD2192" s="154"/>
      <c r="AE2192" s="154"/>
      <c r="AF2192" s="154"/>
      <c r="AG2192" s="154"/>
      <c r="AH2192" s="154"/>
      <c r="AI2192" s="154"/>
      <c r="AJ2192" s="154"/>
      <c r="AK2192" s="154"/>
      <c r="AL2192" s="154"/>
      <c r="AM2192" s="154"/>
      <c r="AN2192" s="154"/>
      <c r="AO2192" s="154"/>
      <c r="AP2192" s="154"/>
      <c r="AQ2192" s="154"/>
      <c r="AR2192" s="154"/>
      <c r="AS2192" s="154"/>
      <c r="AT2192" s="154"/>
      <c r="AU2192" s="154"/>
      <c r="AV2192" s="154"/>
      <c r="AW2192" s="154"/>
      <c r="AX2192" s="154"/>
      <c r="AY2192" s="154"/>
      <c r="AZ2192" s="154"/>
      <c r="BA2192" s="154"/>
      <c r="BB2192" s="154"/>
      <c r="BC2192" s="154"/>
      <c r="BD2192" s="154"/>
      <c r="BE2192" s="154"/>
      <c r="BF2192" s="154"/>
      <c r="BG2192" s="154"/>
      <c r="BH2192" s="154"/>
      <c r="BI2192" s="154"/>
      <c r="BJ2192" s="154"/>
      <c r="BK2192" s="154"/>
      <c r="BL2192" s="154"/>
      <c r="BM2192" s="154"/>
      <c r="BN2192" s="154"/>
      <c r="BO2192" s="154"/>
      <c r="BP2192" s="154"/>
      <c r="BQ2192" s="154"/>
      <c r="BR2192" s="154"/>
      <c r="BS2192" s="154"/>
      <c r="BT2192" s="154"/>
      <c r="BU2192" s="154"/>
      <c r="BV2192" s="154"/>
    </row>
    <row r="2193" spans="1:74" x14ac:dyDescent="0.25">
      <c r="A2193" s="154"/>
      <c r="B2193" s="154"/>
      <c r="C2193" s="154"/>
      <c r="D2193" s="154"/>
      <c r="E2193" s="154"/>
      <c r="F2193" s="154"/>
      <c r="G2193" s="154"/>
      <c r="H2193" s="154"/>
      <c r="I2193" s="154"/>
      <c r="J2193" s="154"/>
      <c r="K2193" s="154"/>
      <c r="L2193" s="154"/>
      <c r="M2193" s="154"/>
      <c r="N2193" s="154"/>
      <c r="O2193" s="154"/>
      <c r="P2193" s="154"/>
      <c r="Q2193" s="154"/>
      <c r="R2193" s="154"/>
      <c r="S2193" s="154"/>
      <c r="T2193" s="154"/>
      <c r="U2193" s="154"/>
      <c r="V2193" s="154"/>
      <c r="W2193" s="154"/>
      <c r="X2193" s="154"/>
      <c r="Y2193" s="154"/>
      <c r="Z2193" s="154"/>
      <c r="AA2193" s="154"/>
      <c r="AB2193" s="154"/>
      <c r="AC2193" s="154"/>
      <c r="AD2193" s="154"/>
      <c r="AE2193" s="154"/>
      <c r="AF2193" s="154"/>
      <c r="AG2193" s="154"/>
      <c r="AH2193" s="154"/>
      <c r="AI2193" s="154"/>
      <c r="AJ2193" s="154"/>
      <c r="AK2193" s="154"/>
      <c r="AL2193" s="154"/>
      <c r="AM2193" s="154"/>
      <c r="AN2193" s="154"/>
      <c r="AO2193" s="154"/>
      <c r="AP2193" s="154"/>
      <c r="AQ2193" s="154"/>
      <c r="AR2193" s="154"/>
      <c r="AS2193" s="154"/>
      <c r="AT2193" s="154"/>
      <c r="AU2193" s="154"/>
      <c r="AV2193" s="154"/>
      <c r="AW2193" s="154"/>
      <c r="AX2193" s="154"/>
      <c r="AY2193" s="154"/>
      <c r="AZ2193" s="154"/>
      <c r="BA2193" s="154"/>
      <c r="BB2193" s="154"/>
      <c r="BC2193" s="154"/>
      <c r="BD2193" s="154"/>
      <c r="BE2193" s="154"/>
      <c r="BF2193" s="154"/>
      <c r="BG2193" s="154"/>
      <c r="BH2193" s="154"/>
      <c r="BI2193" s="154"/>
      <c r="BJ2193" s="154"/>
      <c r="BK2193" s="154"/>
      <c r="BL2193" s="154"/>
      <c r="BM2193" s="154"/>
      <c r="BN2193" s="154"/>
      <c r="BO2193" s="154"/>
      <c r="BP2193" s="154"/>
      <c r="BQ2193" s="154"/>
      <c r="BR2193" s="154"/>
      <c r="BS2193" s="154"/>
      <c r="BT2193" s="154"/>
      <c r="BU2193" s="154"/>
      <c r="BV2193" s="154"/>
    </row>
    <row r="2194" spans="1:74" x14ac:dyDescent="0.25">
      <c r="A2194" s="154"/>
      <c r="B2194" s="154"/>
      <c r="C2194" s="154"/>
      <c r="D2194" s="154"/>
      <c r="E2194" s="154"/>
      <c r="F2194" s="154"/>
      <c r="G2194" s="154"/>
      <c r="H2194" s="154"/>
      <c r="I2194" s="154"/>
      <c r="J2194" s="154"/>
      <c r="K2194" s="154"/>
      <c r="L2194" s="154"/>
      <c r="M2194" s="154"/>
      <c r="N2194" s="154"/>
      <c r="O2194" s="154"/>
      <c r="P2194" s="154"/>
      <c r="Q2194" s="154"/>
      <c r="R2194" s="154"/>
      <c r="S2194" s="154"/>
      <c r="T2194" s="154"/>
      <c r="U2194" s="154"/>
      <c r="V2194" s="154"/>
      <c r="W2194" s="154"/>
      <c r="X2194" s="154"/>
      <c r="Y2194" s="154"/>
      <c r="Z2194" s="154"/>
      <c r="AA2194" s="154"/>
      <c r="AB2194" s="154"/>
      <c r="AC2194" s="154"/>
      <c r="AD2194" s="154"/>
      <c r="AE2194" s="154"/>
      <c r="AF2194" s="154"/>
      <c r="AG2194" s="154"/>
      <c r="AH2194" s="154"/>
      <c r="AI2194" s="154"/>
      <c r="AJ2194" s="154"/>
      <c r="AK2194" s="154"/>
      <c r="AL2194" s="154"/>
      <c r="AM2194" s="154"/>
      <c r="AN2194" s="154"/>
      <c r="AO2194" s="154"/>
      <c r="AP2194" s="154"/>
      <c r="AQ2194" s="154"/>
      <c r="AR2194" s="154"/>
      <c r="AS2194" s="154"/>
      <c r="AT2194" s="154"/>
      <c r="AU2194" s="154"/>
      <c r="AV2194" s="154"/>
      <c r="AW2194" s="154"/>
      <c r="AX2194" s="154"/>
      <c r="AY2194" s="154"/>
      <c r="AZ2194" s="154"/>
      <c r="BA2194" s="154"/>
      <c r="BB2194" s="154"/>
      <c r="BC2194" s="154"/>
      <c r="BD2194" s="154"/>
      <c r="BE2194" s="154"/>
      <c r="BF2194" s="154"/>
      <c r="BG2194" s="154"/>
      <c r="BH2194" s="154"/>
      <c r="BI2194" s="154"/>
      <c r="BJ2194" s="154"/>
      <c r="BK2194" s="154"/>
      <c r="BL2194" s="154"/>
      <c r="BM2194" s="154"/>
      <c r="BN2194" s="154"/>
      <c r="BO2194" s="154"/>
      <c r="BP2194" s="154"/>
      <c r="BQ2194" s="154"/>
      <c r="BR2194" s="154"/>
      <c r="BS2194" s="154"/>
      <c r="BT2194" s="154"/>
      <c r="BU2194" s="154"/>
      <c r="BV2194" s="154"/>
    </row>
    <row r="2195" spans="1:74" x14ac:dyDescent="0.25">
      <c r="A2195" s="154"/>
      <c r="B2195" s="154"/>
      <c r="C2195" s="154"/>
      <c r="D2195" s="154"/>
      <c r="E2195" s="154"/>
      <c r="F2195" s="154"/>
      <c r="G2195" s="154"/>
      <c r="H2195" s="154"/>
      <c r="I2195" s="154"/>
      <c r="J2195" s="154"/>
      <c r="K2195" s="154"/>
      <c r="L2195" s="154"/>
      <c r="M2195" s="154"/>
      <c r="N2195" s="154"/>
      <c r="O2195" s="154"/>
      <c r="P2195" s="154"/>
      <c r="Q2195" s="154"/>
      <c r="R2195" s="154"/>
      <c r="S2195" s="154"/>
      <c r="T2195" s="154"/>
      <c r="U2195" s="154"/>
      <c r="V2195" s="154"/>
      <c r="W2195" s="154"/>
      <c r="X2195" s="154"/>
      <c r="Y2195" s="154"/>
      <c r="Z2195" s="154"/>
      <c r="AA2195" s="154"/>
      <c r="AB2195" s="154"/>
      <c r="AC2195" s="154"/>
      <c r="AD2195" s="154"/>
      <c r="AE2195" s="154"/>
      <c r="AF2195" s="154"/>
      <c r="AG2195" s="154"/>
      <c r="AH2195" s="154"/>
      <c r="AI2195" s="154"/>
      <c r="AJ2195" s="154"/>
      <c r="AK2195" s="154"/>
      <c r="AL2195" s="154"/>
      <c r="AM2195" s="154"/>
      <c r="AN2195" s="154"/>
      <c r="AO2195" s="154"/>
      <c r="AP2195" s="154"/>
      <c r="AQ2195" s="154"/>
      <c r="AR2195" s="154"/>
      <c r="AS2195" s="154"/>
      <c r="AT2195" s="154"/>
      <c r="AU2195" s="154"/>
      <c r="AV2195" s="154"/>
      <c r="AW2195" s="154"/>
      <c r="AX2195" s="154"/>
      <c r="AY2195" s="154"/>
      <c r="AZ2195" s="154"/>
      <c r="BA2195" s="154"/>
      <c r="BB2195" s="154"/>
      <c r="BC2195" s="154"/>
      <c r="BD2195" s="154"/>
      <c r="BE2195" s="154"/>
      <c r="BF2195" s="154"/>
      <c r="BG2195" s="154"/>
      <c r="BH2195" s="154"/>
      <c r="BI2195" s="154"/>
      <c r="BJ2195" s="154"/>
      <c r="BK2195" s="154"/>
      <c r="BL2195" s="154"/>
      <c r="BM2195" s="154"/>
      <c r="BN2195" s="154"/>
      <c r="BO2195" s="154"/>
      <c r="BP2195" s="154"/>
      <c r="BQ2195" s="154"/>
      <c r="BR2195" s="154"/>
      <c r="BS2195" s="154"/>
      <c r="BT2195" s="154"/>
      <c r="BU2195" s="154"/>
      <c r="BV2195" s="154"/>
    </row>
    <row r="2196" spans="1:74" x14ac:dyDescent="0.25">
      <c r="A2196" s="154"/>
      <c r="B2196" s="154"/>
      <c r="C2196" s="154"/>
      <c r="D2196" s="154"/>
      <c r="E2196" s="154"/>
      <c r="F2196" s="154"/>
      <c r="G2196" s="154"/>
      <c r="H2196" s="154"/>
      <c r="I2196" s="154"/>
      <c r="J2196" s="154"/>
      <c r="K2196" s="154"/>
      <c r="L2196" s="154"/>
      <c r="M2196" s="154"/>
      <c r="N2196" s="154"/>
      <c r="O2196" s="154"/>
      <c r="P2196" s="154"/>
      <c r="Q2196" s="154"/>
      <c r="R2196" s="154"/>
      <c r="S2196" s="154"/>
      <c r="T2196" s="154"/>
      <c r="U2196" s="154"/>
      <c r="V2196" s="154"/>
      <c r="W2196" s="154"/>
      <c r="X2196" s="154"/>
      <c r="Y2196" s="154"/>
      <c r="Z2196" s="154"/>
      <c r="AA2196" s="154"/>
      <c r="AB2196" s="154"/>
      <c r="AC2196" s="154"/>
      <c r="AD2196" s="154"/>
      <c r="AE2196" s="154"/>
      <c r="AF2196" s="154"/>
      <c r="AG2196" s="154"/>
      <c r="AH2196" s="154"/>
      <c r="AI2196" s="154"/>
      <c r="AJ2196" s="154"/>
      <c r="AK2196" s="154"/>
      <c r="AL2196" s="154"/>
      <c r="AM2196" s="154"/>
      <c r="AN2196" s="154"/>
      <c r="AO2196" s="154"/>
      <c r="AP2196" s="154"/>
      <c r="AQ2196" s="154"/>
      <c r="AR2196" s="154"/>
      <c r="AS2196" s="154"/>
      <c r="AT2196" s="154"/>
      <c r="AU2196" s="154"/>
      <c r="AV2196" s="154"/>
      <c r="AW2196" s="154"/>
      <c r="AX2196" s="154"/>
      <c r="AY2196" s="154"/>
      <c r="AZ2196" s="154"/>
      <c r="BA2196" s="154"/>
      <c r="BB2196" s="154"/>
      <c r="BC2196" s="154"/>
      <c r="BD2196" s="154"/>
      <c r="BE2196" s="154"/>
      <c r="BF2196" s="154"/>
      <c r="BG2196" s="154"/>
      <c r="BH2196" s="154"/>
      <c r="BI2196" s="154"/>
      <c r="BJ2196" s="154"/>
      <c r="BK2196" s="154"/>
      <c r="BL2196" s="154"/>
      <c r="BM2196" s="154"/>
      <c r="BN2196" s="154"/>
      <c r="BO2196" s="154"/>
      <c r="BP2196" s="154"/>
      <c r="BQ2196" s="154"/>
      <c r="BR2196" s="154"/>
      <c r="BS2196" s="154"/>
      <c r="BT2196" s="154"/>
      <c r="BU2196" s="154"/>
      <c r="BV2196" s="154"/>
    </row>
    <row r="2197" spans="1:74" x14ac:dyDescent="0.25">
      <c r="A2197" s="154"/>
      <c r="B2197" s="154"/>
      <c r="C2197" s="154"/>
      <c r="D2197" s="154"/>
      <c r="E2197" s="154"/>
      <c r="F2197" s="154"/>
      <c r="G2197" s="154"/>
      <c r="H2197" s="154"/>
      <c r="I2197" s="154"/>
      <c r="J2197" s="154"/>
      <c r="K2197" s="154"/>
      <c r="L2197" s="154"/>
      <c r="M2197" s="154"/>
      <c r="N2197" s="154"/>
      <c r="O2197" s="154"/>
      <c r="P2197" s="154"/>
      <c r="Q2197" s="154"/>
      <c r="R2197" s="154"/>
      <c r="S2197" s="154"/>
      <c r="T2197" s="154"/>
      <c r="U2197" s="154"/>
      <c r="V2197" s="154"/>
      <c r="W2197" s="154"/>
      <c r="X2197" s="154"/>
      <c r="Y2197" s="154"/>
      <c r="Z2197" s="154"/>
      <c r="AA2197" s="154"/>
      <c r="AB2197" s="154"/>
      <c r="AC2197" s="154"/>
      <c r="AD2197" s="154"/>
      <c r="AE2197" s="154"/>
      <c r="AF2197" s="154"/>
      <c r="AG2197" s="154"/>
      <c r="AH2197" s="154"/>
      <c r="AI2197" s="154"/>
      <c r="AJ2197" s="154"/>
      <c r="AK2197" s="154"/>
      <c r="AL2197" s="154"/>
      <c r="AM2197" s="154"/>
      <c r="AN2197" s="154"/>
      <c r="AO2197" s="154"/>
      <c r="AP2197" s="154"/>
      <c r="AQ2197" s="154"/>
      <c r="AR2197" s="154"/>
      <c r="AS2197" s="154"/>
      <c r="AT2197" s="154"/>
      <c r="AU2197" s="154"/>
      <c r="AV2197" s="154"/>
      <c r="AW2197" s="154"/>
      <c r="AX2197" s="154"/>
      <c r="AY2197" s="154"/>
      <c r="AZ2197" s="154"/>
      <c r="BA2197" s="154"/>
      <c r="BB2197" s="154"/>
      <c r="BC2197" s="154"/>
      <c r="BD2197" s="154"/>
      <c r="BE2197" s="154"/>
      <c r="BF2197" s="154"/>
      <c r="BG2197" s="154"/>
      <c r="BH2197" s="154"/>
      <c r="BI2197" s="154"/>
      <c r="BJ2197" s="154"/>
      <c r="BK2197" s="154"/>
      <c r="BL2197" s="154"/>
      <c r="BM2197" s="154"/>
      <c r="BN2197" s="154"/>
      <c r="BO2197" s="154"/>
      <c r="BP2197" s="154"/>
      <c r="BQ2197" s="154"/>
      <c r="BR2197" s="154"/>
      <c r="BS2197" s="154"/>
      <c r="BT2197" s="154"/>
      <c r="BU2197" s="154"/>
      <c r="BV2197" s="154"/>
    </row>
    <row r="2198" spans="1:74" x14ac:dyDescent="0.25">
      <c r="A2198" s="154"/>
      <c r="B2198" s="154"/>
      <c r="C2198" s="154"/>
      <c r="D2198" s="154"/>
      <c r="E2198" s="154"/>
      <c r="F2198" s="154"/>
      <c r="G2198" s="154"/>
      <c r="H2198" s="154"/>
      <c r="I2198" s="154"/>
      <c r="J2198" s="154"/>
      <c r="K2198" s="154"/>
      <c r="L2198" s="154"/>
      <c r="M2198" s="154"/>
      <c r="N2198" s="154"/>
      <c r="O2198" s="154"/>
      <c r="P2198" s="154"/>
      <c r="Q2198" s="154"/>
      <c r="R2198" s="154"/>
      <c r="S2198" s="154"/>
      <c r="T2198" s="154"/>
      <c r="U2198" s="154"/>
      <c r="V2198" s="154"/>
      <c r="W2198" s="154"/>
      <c r="X2198" s="154"/>
      <c r="Y2198" s="154"/>
      <c r="Z2198" s="154"/>
      <c r="AA2198" s="154"/>
      <c r="AB2198" s="154"/>
      <c r="AC2198" s="154"/>
      <c r="AD2198" s="154"/>
      <c r="AE2198" s="154"/>
      <c r="AF2198" s="154"/>
      <c r="AG2198" s="154"/>
      <c r="AH2198" s="154"/>
      <c r="AI2198" s="154"/>
      <c r="AJ2198" s="154"/>
      <c r="AK2198" s="154"/>
      <c r="AL2198" s="154"/>
      <c r="AM2198" s="154"/>
      <c r="AN2198" s="154"/>
      <c r="AO2198" s="154"/>
      <c r="AP2198" s="154"/>
      <c r="AQ2198" s="154"/>
      <c r="AR2198" s="154"/>
      <c r="AS2198" s="154"/>
      <c r="AT2198" s="154"/>
      <c r="AU2198" s="154"/>
      <c r="AV2198" s="154"/>
      <c r="AW2198" s="154"/>
      <c r="AX2198" s="154"/>
      <c r="AY2198" s="154"/>
      <c r="AZ2198" s="154"/>
      <c r="BA2198" s="154"/>
      <c r="BB2198" s="154"/>
      <c r="BC2198" s="154"/>
      <c r="BD2198" s="154"/>
      <c r="BE2198" s="154"/>
      <c r="BF2198" s="154"/>
      <c r="BG2198" s="154"/>
      <c r="BH2198" s="154"/>
      <c r="BI2198" s="154"/>
      <c r="BJ2198" s="154"/>
      <c r="BK2198" s="154"/>
      <c r="BL2198" s="154"/>
      <c r="BM2198" s="154"/>
      <c r="BN2198" s="154"/>
      <c r="BO2198" s="154"/>
      <c r="BP2198" s="154"/>
      <c r="BQ2198" s="154"/>
      <c r="BR2198" s="154"/>
      <c r="BS2198" s="154"/>
      <c r="BT2198" s="154"/>
      <c r="BU2198" s="154"/>
      <c r="BV2198" s="154"/>
    </row>
    <row r="2199" spans="1:74" x14ac:dyDescent="0.25">
      <c r="A2199" s="154"/>
      <c r="B2199" s="154"/>
      <c r="C2199" s="154"/>
      <c r="D2199" s="154"/>
      <c r="E2199" s="154"/>
      <c r="F2199" s="154"/>
      <c r="G2199" s="154"/>
      <c r="H2199" s="154"/>
      <c r="I2199" s="154"/>
      <c r="J2199" s="154"/>
      <c r="K2199" s="154"/>
      <c r="L2199" s="154"/>
      <c r="M2199" s="154"/>
      <c r="N2199" s="154"/>
      <c r="O2199" s="154"/>
      <c r="P2199" s="154"/>
      <c r="Q2199" s="154"/>
      <c r="R2199" s="154"/>
      <c r="S2199" s="154"/>
      <c r="T2199" s="154"/>
      <c r="U2199" s="154"/>
      <c r="V2199" s="154"/>
      <c r="W2199" s="154"/>
      <c r="X2199" s="154"/>
      <c r="Y2199" s="154"/>
      <c r="Z2199" s="154"/>
      <c r="AA2199" s="154"/>
      <c r="AB2199" s="154"/>
      <c r="AC2199" s="154"/>
      <c r="AD2199" s="154"/>
      <c r="AE2199" s="154"/>
      <c r="AF2199" s="154"/>
      <c r="AG2199" s="154"/>
      <c r="AH2199" s="154"/>
      <c r="AI2199" s="154"/>
      <c r="AJ2199" s="154"/>
      <c r="AK2199" s="154"/>
      <c r="AL2199" s="154"/>
      <c r="AM2199" s="154"/>
      <c r="AN2199" s="154"/>
      <c r="AO2199" s="154"/>
      <c r="AP2199" s="154"/>
      <c r="AQ2199" s="154"/>
      <c r="AR2199" s="154"/>
      <c r="AS2199" s="154"/>
      <c r="AT2199" s="154"/>
      <c r="AU2199" s="154"/>
      <c r="AV2199" s="154"/>
      <c r="AW2199" s="154"/>
      <c r="AX2199" s="154"/>
      <c r="AY2199" s="154"/>
      <c r="AZ2199" s="154"/>
      <c r="BA2199" s="154"/>
      <c r="BB2199" s="154"/>
      <c r="BC2199" s="154"/>
      <c r="BD2199" s="154"/>
      <c r="BE2199" s="154"/>
      <c r="BF2199" s="154"/>
      <c r="BG2199" s="154"/>
      <c r="BH2199" s="154"/>
      <c r="BI2199" s="154"/>
      <c r="BJ2199" s="154"/>
      <c r="BK2199" s="154"/>
      <c r="BL2199" s="154"/>
      <c r="BM2199" s="154"/>
      <c r="BN2199" s="154"/>
      <c r="BO2199" s="154"/>
      <c r="BP2199" s="154"/>
      <c r="BQ2199" s="154"/>
      <c r="BR2199" s="154"/>
      <c r="BS2199" s="154"/>
      <c r="BT2199" s="154"/>
      <c r="BU2199" s="154"/>
      <c r="BV2199" s="154"/>
    </row>
    <row r="2200" spans="1:74" x14ac:dyDescent="0.25">
      <c r="A2200" s="154"/>
      <c r="B2200" s="154"/>
      <c r="C2200" s="154"/>
      <c r="D2200" s="154"/>
      <c r="E2200" s="154"/>
      <c r="F2200" s="154"/>
      <c r="G2200" s="154"/>
      <c r="H2200" s="154"/>
      <c r="I2200" s="154"/>
      <c r="J2200" s="154"/>
      <c r="K2200" s="154"/>
      <c r="L2200" s="154"/>
      <c r="M2200" s="154"/>
      <c r="N2200" s="154"/>
      <c r="O2200" s="154"/>
      <c r="P2200" s="154"/>
      <c r="Q2200" s="154"/>
      <c r="R2200" s="154"/>
      <c r="S2200" s="154"/>
      <c r="T2200" s="154"/>
      <c r="U2200" s="154"/>
      <c r="V2200" s="154"/>
      <c r="W2200" s="154"/>
      <c r="X2200" s="154"/>
      <c r="Y2200" s="154"/>
      <c r="Z2200" s="154"/>
      <c r="AA2200" s="154"/>
      <c r="AB2200" s="154"/>
      <c r="AC2200" s="154"/>
      <c r="AD2200" s="154"/>
      <c r="AE2200" s="154"/>
      <c r="AF2200" s="154"/>
      <c r="AG2200" s="154"/>
      <c r="AH2200" s="154"/>
      <c r="AI2200" s="154"/>
      <c r="AJ2200" s="154"/>
      <c r="AK2200" s="154"/>
      <c r="AL2200" s="154"/>
      <c r="AM2200" s="154"/>
      <c r="AN2200" s="154"/>
      <c r="AO2200" s="154"/>
      <c r="AP2200" s="154"/>
      <c r="AQ2200" s="154"/>
      <c r="AR2200" s="154"/>
      <c r="AS2200" s="154"/>
      <c r="AT2200" s="154"/>
      <c r="AU2200" s="154"/>
      <c r="AV2200" s="154"/>
      <c r="AW2200" s="154"/>
      <c r="AX2200" s="154"/>
      <c r="AY2200" s="154"/>
      <c r="AZ2200" s="154"/>
      <c r="BA2200" s="154"/>
      <c r="BB2200" s="154"/>
      <c r="BC2200" s="154"/>
      <c r="BD2200" s="154"/>
      <c r="BE2200" s="154"/>
      <c r="BF2200" s="154"/>
      <c r="BG2200" s="154"/>
      <c r="BH2200" s="154"/>
      <c r="BI2200" s="154"/>
      <c r="BJ2200" s="154"/>
      <c r="BK2200" s="154"/>
      <c r="BL2200" s="154"/>
      <c r="BM2200" s="154"/>
      <c r="BN2200" s="154"/>
      <c r="BO2200" s="154"/>
      <c r="BP2200" s="154"/>
      <c r="BQ2200" s="154"/>
      <c r="BR2200" s="154"/>
      <c r="BS2200" s="154"/>
      <c r="BT2200" s="154"/>
      <c r="BU2200" s="154"/>
      <c r="BV2200" s="154"/>
    </row>
    <row r="2201" spans="1:74" x14ac:dyDescent="0.25">
      <c r="A2201" s="154"/>
      <c r="B2201" s="154"/>
      <c r="C2201" s="154"/>
      <c r="D2201" s="154"/>
      <c r="E2201" s="154"/>
      <c r="F2201" s="154"/>
      <c r="G2201" s="154"/>
      <c r="H2201" s="154"/>
      <c r="I2201" s="154"/>
      <c r="J2201" s="154"/>
      <c r="K2201" s="154"/>
      <c r="L2201" s="154"/>
      <c r="M2201" s="154"/>
      <c r="N2201" s="154"/>
      <c r="O2201" s="154"/>
      <c r="P2201" s="154"/>
      <c r="Q2201" s="154"/>
      <c r="R2201" s="154"/>
      <c r="S2201" s="154"/>
      <c r="T2201" s="154"/>
      <c r="U2201" s="154"/>
      <c r="V2201" s="154"/>
      <c r="W2201" s="154"/>
      <c r="X2201" s="154"/>
      <c r="Y2201" s="154"/>
      <c r="Z2201" s="154"/>
      <c r="AA2201" s="154"/>
      <c r="AB2201" s="154"/>
      <c r="AC2201" s="154"/>
      <c r="AD2201" s="154"/>
      <c r="AE2201" s="154"/>
      <c r="AF2201" s="154"/>
      <c r="AG2201" s="154"/>
      <c r="AH2201" s="154"/>
      <c r="AI2201" s="154"/>
      <c r="AJ2201" s="154"/>
      <c r="AK2201" s="154"/>
      <c r="AL2201" s="154"/>
      <c r="AM2201" s="154"/>
      <c r="AN2201" s="154"/>
      <c r="AO2201" s="154"/>
      <c r="AP2201" s="154"/>
      <c r="AQ2201" s="154"/>
      <c r="AR2201" s="154"/>
      <c r="AS2201" s="154"/>
      <c r="AT2201" s="154"/>
      <c r="AU2201" s="154"/>
      <c r="AV2201" s="154"/>
      <c r="AW2201" s="154"/>
      <c r="AX2201" s="154"/>
      <c r="AY2201" s="154"/>
      <c r="AZ2201" s="154"/>
      <c r="BA2201" s="154"/>
      <c r="BB2201" s="154"/>
      <c r="BC2201" s="154"/>
      <c r="BD2201" s="154"/>
      <c r="BE2201" s="154"/>
      <c r="BF2201" s="154"/>
      <c r="BG2201" s="154"/>
      <c r="BH2201" s="154"/>
      <c r="BI2201" s="154"/>
      <c r="BJ2201" s="154"/>
      <c r="BK2201" s="154"/>
      <c r="BL2201" s="154"/>
      <c r="BM2201" s="154"/>
      <c r="BN2201" s="154"/>
      <c r="BO2201" s="154"/>
      <c r="BP2201" s="154"/>
      <c r="BQ2201" s="154"/>
      <c r="BR2201" s="154"/>
      <c r="BS2201" s="154"/>
      <c r="BT2201" s="154"/>
      <c r="BU2201" s="154"/>
      <c r="BV2201" s="154"/>
    </row>
    <row r="2202" spans="1:74" x14ac:dyDescent="0.25">
      <c r="A2202" s="154"/>
      <c r="B2202" s="154"/>
      <c r="C2202" s="154"/>
      <c r="D2202" s="154"/>
      <c r="E2202" s="154"/>
      <c r="F2202" s="154"/>
      <c r="G2202" s="154"/>
      <c r="H2202" s="154"/>
      <c r="I2202" s="154"/>
      <c r="J2202" s="154"/>
      <c r="K2202" s="154"/>
      <c r="L2202" s="154"/>
      <c r="M2202" s="154"/>
      <c r="N2202" s="154"/>
      <c r="O2202" s="154"/>
      <c r="P2202" s="154"/>
      <c r="Q2202" s="154"/>
      <c r="R2202" s="154"/>
      <c r="S2202" s="154"/>
      <c r="T2202" s="154"/>
      <c r="U2202" s="154"/>
      <c r="V2202" s="154"/>
      <c r="W2202" s="154"/>
      <c r="X2202" s="154"/>
      <c r="Y2202" s="154"/>
      <c r="Z2202" s="154"/>
      <c r="AA2202" s="154"/>
      <c r="AB2202" s="154"/>
      <c r="AC2202" s="154"/>
      <c r="AD2202" s="154"/>
      <c r="AE2202" s="154"/>
      <c r="AF2202" s="154"/>
      <c r="AG2202" s="154"/>
      <c r="AH2202" s="154"/>
      <c r="AI2202" s="154"/>
      <c r="AJ2202" s="154"/>
      <c r="AK2202" s="154"/>
      <c r="AL2202" s="154"/>
      <c r="AM2202" s="154"/>
      <c r="AN2202" s="154"/>
      <c r="AO2202" s="154"/>
      <c r="AP2202" s="154"/>
      <c r="AQ2202" s="154"/>
      <c r="AR2202" s="154"/>
      <c r="AS2202" s="154"/>
      <c r="AT2202" s="154"/>
      <c r="AU2202" s="154"/>
      <c r="AV2202" s="154"/>
      <c r="AW2202" s="154"/>
      <c r="AX2202" s="154"/>
      <c r="AY2202" s="154"/>
      <c r="AZ2202" s="154"/>
      <c r="BA2202" s="154"/>
      <c r="BB2202" s="154"/>
      <c r="BC2202" s="154"/>
      <c r="BD2202" s="154"/>
      <c r="BE2202" s="154"/>
      <c r="BF2202" s="154"/>
      <c r="BG2202" s="154"/>
      <c r="BH2202" s="154"/>
      <c r="BI2202" s="154"/>
      <c r="BJ2202" s="154"/>
      <c r="BK2202" s="154"/>
      <c r="BL2202" s="154"/>
      <c r="BM2202" s="154"/>
      <c r="BN2202" s="154"/>
      <c r="BO2202" s="154"/>
      <c r="BP2202" s="154"/>
      <c r="BQ2202" s="154"/>
      <c r="BR2202" s="154"/>
      <c r="BS2202" s="154"/>
      <c r="BT2202" s="154"/>
      <c r="BU2202" s="154"/>
      <c r="BV2202" s="154"/>
    </row>
    <row r="2203" spans="1:74" x14ac:dyDescent="0.25">
      <c r="A2203" s="154"/>
      <c r="B2203" s="154"/>
      <c r="C2203" s="154"/>
      <c r="D2203" s="154"/>
      <c r="E2203" s="154"/>
      <c r="F2203" s="154"/>
      <c r="G2203" s="154"/>
      <c r="H2203" s="154"/>
      <c r="I2203" s="154"/>
      <c r="J2203" s="154"/>
      <c r="K2203" s="154"/>
      <c r="L2203" s="154"/>
      <c r="M2203" s="154"/>
      <c r="N2203" s="154"/>
      <c r="O2203" s="154"/>
      <c r="P2203" s="154"/>
      <c r="Q2203" s="154"/>
      <c r="R2203" s="154"/>
      <c r="S2203" s="154"/>
      <c r="T2203" s="154"/>
      <c r="U2203" s="154"/>
      <c r="V2203" s="154"/>
      <c r="W2203" s="154"/>
      <c r="X2203" s="154"/>
      <c r="Y2203" s="154"/>
      <c r="Z2203" s="154"/>
      <c r="AA2203" s="154"/>
      <c r="AB2203" s="154"/>
      <c r="AC2203" s="154"/>
      <c r="AD2203" s="154"/>
      <c r="AE2203" s="154"/>
      <c r="AF2203" s="154"/>
      <c r="AG2203" s="154"/>
      <c r="AH2203" s="154"/>
      <c r="AI2203" s="154"/>
      <c r="AJ2203" s="154"/>
      <c r="AK2203" s="154"/>
      <c r="AL2203" s="154"/>
      <c r="AM2203" s="154"/>
      <c r="AN2203" s="154"/>
      <c r="AO2203" s="154"/>
      <c r="AP2203" s="154"/>
      <c r="AQ2203" s="154"/>
      <c r="AR2203" s="154"/>
      <c r="AS2203" s="154"/>
      <c r="AT2203" s="154"/>
      <c r="AU2203" s="154"/>
      <c r="AV2203" s="154"/>
      <c r="AW2203" s="154"/>
      <c r="AX2203" s="154"/>
      <c r="AY2203" s="154"/>
      <c r="AZ2203" s="154"/>
      <c r="BA2203" s="154"/>
      <c r="BB2203" s="154"/>
      <c r="BC2203" s="154"/>
      <c r="BD2203" s="154"/>
      <c r="BE2203" s="154"/>
      <c r="BF2203" s="154"/>
      <c r="BG2203" s="154"/>
      <c r="BH2203" s="154"/>
      <c r="BI2203" s="154"/>
      <c r="BJ2203" s="154"/>
      <c r="BK2203" s="154"/>
      <c r="BL2203" s="154"/>
      <c r="BM2203" s="154"/>
      <c r="BN2203" s="154"/>
      <c r="BO2203" s="154"/>
      <c r="BP2203" s="154"/>
      <c r="BQ2203" s="154"/>
      <c r="BR2203" s="154"/>
      <c r="BS2203" s="154"/>
      <c r="BT2203" s="154"/>
      <c r="BU2203" s="154"/>
      <c r="BV2203" s="154"/>
    </row>
    <row r="2204" spans="1:74" x14ac:dyDescent="0.25">
      <c r="A2204" s="154"/>
      <c r="B2204" s="154"/>
      <c r="C2204" s="154"/>
      <c r="D2204" s="154"/>
      <c r="E2204" s="154"/>
      <c r="F2204" s="154"/>
      <c r="G2204" s="154"/>
      <c r="H2204" s="154"/>
      <c r="I2204" s="154"/>
      <c r="J2204" s="154"/>
      <c r="K2204" s="154"/>
      <c r="L2204" s="154"/>
      <c r="M2204" s="154"/>
      <c r="N2204" s="154"/>
      <c r="O2204" s="154"/>
      <c r="P2204" s="154"/>
      <c r="Q2204" s="154"/>
      <c r="R2204" s="154"/>
      <c r="S2204" s="154"/>
      <c r="T2204" s="154"/>
      <c r="U2204" s="154"/>
      <c r="V2204" s="154"/>
      <c r="W2204" s="154"/>
      <c r="X2204" s="154"/>
      <c r="Y2204" s="154"/>
      <c r="Z2204" s="154"/>
      <c r="AA2204" s="154"/>
      <c r="AB2204" s="154"/>
      <c r="AC2204" s="154"/>
      <c r="AD2204" s="154"/>
      <c r="AE2204" s="154"/>
      <c r="AF2204" s="154"/>
      <c r="AG2204" s="154"/>
      <c r="AH2204" s="154"/>
      <c r="AI2204" s="154"/>
      <c r="AJ2204" s="154"/>
      <c r="AK2204" s="154"/>
      <c r="AL2204" s="154"/>
      <c r="AM2204" s="154"/>
      <c r="AN2204" s="154"/>
      <c r="AO2204" s="154"/>
      <c r="AP2204" s="154"/>
      <c r="AQ2204" s="154"/>
      <c r="AR2204" s="154"/>
      <c r="AS2204" s="154"/>
      <c r="AT2204" s="154"/>
      <c r="AU2204" s="154"/>
      <c r="AV2204" s="154"/>
      <c r="AW2204" s="154"/>
      <c r="AX2204" s="154"/>
      <c r="AY2204" s="154"/>
      <c r="AZ2204" s="154"/>
      <c r="BA2204" s="154"/>
      <c r="BB2204" s="154"/>
      <c r="BC2204" s="154"/>
      <c r="BD2204" s="154"/>
      <c r="BE2204" s="154"/>
      <c r="BF2204" s="154"/>
      <c r="BG2204" s="154"/>
      <c r="BH2204" s="154"/>
      <c r="BI2204" s="154"/>
      <c r="BJ2204" s="154"/>
      <c r="BK2204" s="154"/>
      <c r="BL2204" s="154"/>
      <c r="BM2204" s="154"/>
      <c r="BN2204" s="154"/>
      <c r="BO2204" s="154"/>
      <c r="BP2204" s="154"/>
      <c r="BQ2204" s="154"/>
      <c r="BR2204" s="154"/>
      <c r="BS2204" s="154"/>
      <c r="BT2204" s="154"/>
      <c r="BU2204" s="154"/>
      <c r="BV2204" s="154"/>
    </row>
    <row r="2205" spans="1:74" x14ac:dyDescent="0.25">
      <c r="A2205" s="154"/>
      <c r="B2205" s="154"/>
      <c r="C2205" s="154"/>
      <c r="D2205" s="154"/>
      <c r="E2205" s="154"/>
      <c r="F2205" s="154"/>
      <c r="G2205" s="154"/>
      <c r="H2205" s="154"/>
      <c r="I2205" s="154"/>
      <c r="J2205" s="154"/>
      <c r="K2205" s="154"/>
      <c r="L2205" s="154"/>
      <c r="M2205" s="154"/>
      <c r="N2205" s="154"/>
      <c r="O2205" s="154"/>
      <c r="P2205" s="154"/>
      <c r="Q2205" s="154"/>
      <c r="R2205" s="154"/>
      <c r="S2205" s="154"/>
      <c r="T2205" s="154"/>
      <c r="U2205" s="154"/>
      <c r="V2205" s="154"/>
      <c r="W2205" s="154"/>
      <c r="X2205" s="154"/>
      <c r="Y2205" s="154"/>
      <c r="Z2205" s="154"/>
      <c r="AA2205" s="154"/>
      <c r="AB2205" s="154"/>
      <c r="AC2205" s="154"/>
      <c r="AD2205" s="154"/>
      <c r="AE2205" s="154"/>
      <c r="AF2205" s="154"/>
      <c r="AG2205" s="154"/>
      <c r="AH2205" s="154"/>
      <c r="AI2205" s="154"/>
      <c r="AJ2205" s="154"/>
      <c r="AK2205" s="154"/>
      <c r="AL2205" s="154"/>
      <c r="AM2205" s="154"/>
      <c r="AN2205" s="154"/>
      <c r="AO2205" s="154"/>
      <c r="AP2205" s="154"/>
      <c r="AQ2205" s="154"/>
      <c r="AR2205" s="154"/>
      <c r="AS2205" s="154"/>
      <c r="AT2205" s="154"/>
      <c r="AU2205" s="154"/>
      <c r="AV2205" s="154"/>
      <c r="AW2205" s="154"/>
      <c r="AX2205" s="154"/>
      <c r="AY2205" s="154"/>
      <c r="AZ2205" s="154"/>
      <c r="BA2205" s="154"/>
      <c r="BB2205" s="154"/>
      <c r="BC2205" s="154"/>
      <c r="BD2205" s="154"/>
      <c r="BE2205" s="154"/>
      <c r="BF2205" s="154"/>
      <c r="BG2205" s="154"/>
      <c r="BH2205" s="154"/>
      <c r="BI2205" s="154"/>
      <c r="BJ2205" s="154"/>
      <c r="BK2205" s="154"/>
      <c r="BL2205" s="154"/>
      <c r="BM2205" s="154"/>
      <c r="BN2205" s="154"/>
      <c r="BO2205" s="154"/>
      <c r="BP2205" s="154"/>
      <c r="BQ2205" s="154"/>
      <c r="BR2205" s="154"/>
      <c r="BS2205" s="154"/>
      <c r="BT2205" s="154"/>
      <c r="BU2205" s="154"/>
      <c r="BV2205" s="154"/>
    </row>
    <row r="2206" spans="1:74" x14ac:dyDescent="0.25">
      <c r="A2206" s="154"/>
      <c r="B2206" s="154"/>
      <c r="C2206" s="154"/>
      <c r="D2206" s="154"/>
      <c r="E2206" s="154"/>
      <c r="F2206" s="154"/>
      <c r="G2206" s="154"/>
      <c r="H2206" s="154"/>
      <c r="I2206" s="154"/>
      <c r="J2206" s="154"/>
      <c r="K2206" s="154"/>
      <c r="L2206" s="154"/>
      <c r="M2206" s="154"/>
      <c r="N2206" s="154"/>
      <c r="O2206" s="154"/>
      <c r="P2206" s="154"/>
      <c r="Q2206" s="154"/>
      <c r="R2206" s="154"/>
      <c r="S2206" s="154"/>
      <c r="T2206" s="154"/>
      <c r="U2206" s="154"/>
      <c r="V2206" s="154"/>
      <c r="W2206" s="154"/>
      <c r="X2206" s="154"/>
      <c r="Y2206" s="154"/>
      <c r="Z2206" s="154"/>
      <c r="AA2206" s="154"/>
      <c r="AB2206" s="154"/>
      <c r="AC2206" s="154"/>
      <c r="AD2206" s="154"/>
      <c r="AE2206" s="154"/>
      <c r="AF2206" s="154"/>
      <c r="AG2206" s="154"/>
      <c r="AH2206" s="154"/>
      <c r="AI2206" s="154"/>
      <c r="AJ2206" s="154"/>
      <c r="AK2206" s="154"/>
      <c r="AL2206" s="154"/>
      <c r="AM2206" s="154"/>
      <c r="AN2206" s="154"/>
      <c r="AO2206" s="154"/>
      <c r="AP2206" s="154"/>
      <c r="AQ2206" s="154"/>
      <c r="AR2206" s="154"/>
      <c r="AS2206" s="154"/>
      <c r="AT2206" s="154"/>
      <c r="AU2206" s="154"/>
      <c r="AV2206" s="154"/>
      <c r="AW2206" s="154"/>
      <c r="AX2206" s="154"/>
      <c r="AY2206" s="154"/>
      <c r="AZ2206" s="154"/>
      <c r="BA2206" s="154"/>
      <c r="BB2206" s="154"/>
      <c r="BC2206" s="154"/>
      <c r="BD2206" s="154"/>
      <c r="BE2206" s="154"/>
      <c r="BF2206" s="154"/>
      <c r="BG2206" s="154"/>
      <c r="BH2206" s="154"/>
      <c r="BI2206" s="154"/>
      <c r="BJ2206" s="154"/>
      <c r="BK2206" s="154"/>
      <c r="BL2206" s="154"/>
      <c r="BM2206" s="154"/>
      <c r="BN2206" s="154"/>
      <c r="BO2206" s="154"/>
      <c r="BP2206" s="154"/>
      <c r="BQ2206" s="154"/>
      <c r="BR2206" s="154"/>
      <c r="BS2206" s="154"/>
      <c r="BT2206" s="154"/>
      <c r="BU2206" s="154"/>
      <c r="BV2206" s="154"/>
    </row>
    <row r="2207" spans="1:74" x14ac:dyDescent="0.25">
      <c r="A2207" s="154"/>
      <c r="B2207" s="154"/>
      <c r="C2207" s="154"/>
      <c r="D2207" s="154"/>
      <c r="E2207" s="154"/>
      <c r="F2207" s="154"/>
      <c r="G2207" s="154"/>
      <c r="H2207" s="154"/>
      <c r="I2207" s="154"/>
      <c r="J2207" s="154"/>
      <c r="K2207" s="154"/>
      <c r="L2207" s="154"/>
      <c r="M2207" s="154"/>
      <c r="N2207" s="154"/>
      <c r="O2207" s="154"/>
      <c r="P2207" s="154"/>
      <c r="Q2207" s="154"/>
      <c r="R2207" s="154"/>
      <c r="S2207" s="154"/>
      <c r="T2207" s="154"/>
      <c r="U2207" s="154"/>
      <c r="V2207" s="154"/>
      <c r="W2207" s="154"/>
      <c r="X2207" s="154"/>
      <c r="Y2207" s="154"/>
      <c r="Z2207" s="154"/>
      <c r="AA2207" s="154"/>
      <c r="AB2207" s="154"/>
      <c r="AC2207" s="154"/>
      <c r="AD2207" s="154"/>
      <c r="AE2207" s="154"/>
      <c r="AF2207" s="154"/>
      <c r="AG2207" s="154"/>
      <c r="AH2207" s="154"/>
      <c r="AI2207" s="154"/>
      <c r="AJ2207" s="154"/>
      <c r="AK2207" s="154"/>
      <c r="AL2207" s="154"/>
      <c r="AM2207" s="154"/>
      <c r="AN2207" s="154"/>
      <c r="AO2207" s="154"/>
      <c r="AP2207" s="154"/>
      <c r="AQ2207" s="154"/>
      <c r="AR2207" s="154"/>
      <c r="AS2207" s="154"/>
      <c r="AT2207" s="154"/>
      <c r="AU2207" s="154"/>
      <c r="AV2207" s="154"/>
      <c r="AW2207" s="154"/>
      <c r="AX2207" s="154"/>
      <c r="AY2207" s="154"/>
      <c r="AZ2207" s="154"/>
      <c r="BA2207" s="154"/>
      <c r="BB2207" s="154"/>
      <c r="BC2207" s="154"/>
      <c r="BD2207" s="154"/>
      <c r="BE2207" s="154"/>
      <c r="BF2207" s="154"/>
      <c r="BG2207" s="154"/>
      <c r="BH2207" s="154"/>
      <c r="BI2207" s="154"/>
      <c r="BJ2207" s="154"/>
      <c r="BK2207" s="154"/>
      <c r="BL2207" s="154"/>
      <c r="BM2207" s="154"/>
      <c r="BN2207" s="154"/>
      <c r="BO2207" s="154"/>
      <c r="BP2207" s="154"/>
      <c r="BQ2207" s="154"/>
      <c r="BR2207" s="154"/>
      <c r="BS2207" s="154"/>
      <c r="BT2207" s="154"/>
      <c r="BU2207" s="154"/>
      <c r="BV2207" s="154"/>
    </row>
    <row r="2208" spans="1:74" x14ac:dyDescent="0.25">
      <c r="A2208" s="154"/>
      <c r="B2208" s="154"/>
      <c r="C2208" s="154"/>
      <c r="D2208" s="154"/>
      <c r="E2208" s="154"/>
      <c r="F2208" s="154"/>
      <c r="G2208" s="154"/>
      <c r="H2208" s="154"/>
      <c r="I2208" s="154"/>
      <c r="J2208" s="154"/>
      <c r="K2208" s="154"/>
      <c r="L2208" s="154"/>
      <c r="M2208" s="154"/>
      <c r="N2208" s="154"/>
      <c r="O2208" s="154"/>
      <c r="P2208" s="154"/>
      <c r="Q2208" s="154"/>
      <c r="R2208" s="154"/>
      <c r="S2208" s="154"/>
      <c r="T2208" s="154"/>
      <c r="U2208" s="154"/>
      <c r="V2208" s="154"/>
      <c r="W2208" s="154"/>
      <c r="X2208" s="154"/>
      <c r="Y2208" s="154"/>
      <c r="Z2208" s="154"/>
      <c r="AA2208" s="154"/>
      <c r="AB2208" s="154"/>
      <c r="AC2208" s="154"/>
      <c r="AD2208" s="154"/>
      <c r="AE2208" s="154"/>
      <c r="AF2208" s="154"/>
      <c r="AG2208" s="154"/>
      <c r="AH2208" s="154"/>
      <c r="AI2208" s="154"/>
      <c r="AJ2208" s="154"/>
      <c r="AK2208" s="154"/>
      <c r="AL2208" s="154"/>
      <c r="AM2208" s="154"/>
      <c r="AN2208" s="154"/>
      <c r="AO2208" s="154"/>
      <c r="AP2208" s="154"/>
      <c r="AQ2208" s="154"/>
      <c r="AR2208" s="154"/>
      <c r="AS2208" s="154"/>
      <c r="AT2208" s="154"/>
      <c r="AU2208" s="154"/>
      <c r="AV2208" s="154"/>
      <c r="AW2208" s="154"/>
      <c r="AX2208" s="154"/>
      <c r="AY2208" s="154"/>
      <c r="AZ2208" s="154"/>
      <c r="BA2208" s="154"/>
      <c r="BB2208" s="154"/>
      <c r="BC2208" s="154"/>
      <c r="BD2208" s="154"/>
      <c r="BE2208" s="154"/>
      <c r="BF2208" s="154"/>
      <c r="BG2208" s="154"/>
      <c r="BH2208" s="154"/>
      <c r="BI2208" s="154"/>
      <c r="BJ2208" s="154"/>
      <c r="BK2208" s="154"/>
      <c r="BL2208" s="154"/>
      <c r="BM2208" s="154"/>
      <c r="BN2208" s="154"/>
      <c r="BO2208" s="154"/>
      <c r="BP2208" s="154"/>
      <c r="BQ2208" s="154"/>
      <c r="BR2208" s="154"/>
      <c r="BS2208" s="154"/>
      <c r="BT2208" s="154"/>
      <c r="BU2208" s="154"/>
      <c r="BV2208" s="154"/>
    </row>
    <row r="2209" spans="1:74" x14ac:dyDescent="0.25">
      <c r="A2209" s="154"/>
      <c r="B2209" s="154"/>
      <c r="C2209" s="154"/>
      <c r="D2209" s="154"/>
      <c r="E2209" s="154"/>
      <c r="F2209" s="154"/>
      <c r="G2209" s="154"/>
      <c r="H2209" s="154"/>
      <c r="I2209" s="154"/>
      <c r="J2209" s="154"/>
      <c r="K2209" s="154"/>
      <c r="L2209" s="154"/>
      <c r="M2209" s="154"/>
      <c r="N2209" s="154"/>
      <c r="O2209" s="154"/>
      <c r="P2209" s="154"/>
      <c r="Q2209" s="154"/>
      <c r="R2209" s="154"/>
      <c r="S2209" s="154"/>
      <c r="T2209" s="154"/>
      <c r="U2209" s="154"/>
      <c r="V2209" s="154"/>
      <c r="W2209" s="154"/>
      <c r="X2209" s="154"/>
      <c r="Y2209" s="154"/>
      <c r="Z2209" s="154"/>
      <c r="AA2209" s="154"/>
      <c r="AB2209" s="154"/>
      <c r="AC2209" s="154"/>
      <c r="AD2209" s="154"/>
      <c r="AE2209" s="154"/>
      <c r="AF2209" s="154"/>
      <c r="AG2209" s="154"/>
      <c r="AH2209" s="154"/>
      <c r="AI2209" s="154"/>
      <c r="AJ2209" s="154"/>
      <c r="AK2209" s="154"/>
      <c r="AL2209" s="154"/>
      <c r="AM2209" s="154"/>
      <c r="AN2209" s="154"/>
      <c r="AO2209" s="154"/>
      <c r="AP2209" s="154"/>
      <c r="AQ2209" s="154"/>
      <c r="AR2209" s="154"/>
      <c r="AS2209" s="154"/>
      <c r="AT2209" s="154"/>
      <c r="AU2209" s="154"/>
      <c r="AV2209" s="154"/>
      <c r="AW2209" s="154"/>
      <c r="AX2209" s="154"/>
      <c r="AY2209" s="154"/>
      <c r="AZ2209" s="154"/>
      <c r="BA2209" s="154"/>
      <c r="BB2209" s="154"/>
      <c r="BC2209" s="154"/>
      <c r="BD2209" s="154"/>
      <c r="BE2209" s="154"/>
      <c r="BF2209" s="154"/>
      <c r="BG2209" s="154"/>
      <c r="BH2209" s="154"/>
      <c r="BI2209" s="154"/>
      <c r="BJ2209" s="154"/>
      <c r="BK2209" s="154"/>
      <c r="BL2209" s="154"/>
      <c r="BM2209" s="154"/>
      <c r="BN2209" s="154"/>
      <c r="BO2209" s="154"/>
      <c r="BP2209" s="154"/>
      <c r="BQ2209" s="154"/>
      <c r="BR2209" s="154"/>
      <c r="BS2209" s="154"/>
      <c r="BT2209" s="154"/>
      <c r="BU2209" s="154"/>
      <c r="BV2209" s="154"/>
    </row>
    <row r="2210" spans="1:74" x14ac:dyDescent="0.25">
      <c r="A2210" s="154"/>
      <c r="B2210" s="154"/>
      <c r="C2210" s="154"/>
      <c r="D2210" s="154"/>
      <c r="E2210" s="154"/>
      <c r="F2210" s="154"/>
      <c r="G2210" s="154"/>
      <c r="H2210" s="154"/>
      <c r="I2210" s="154"/>
      <c r="J2210" s="154"/>
      <c r="K2210" s="154"/>
      <c r="L2210" s="154"/>
      <c r="M2210" s="154"/>
      <c r="N2210" s="154"/>
      <c r="O2210" s="154"/>
      <c r="P2210" s="154"/>
      <c r="Q2210" s="154"/>
      <c r="R2210" s="154"/>
      <c r="S2210" s="154"/>
      <c r="T2210" s="154"/>
      <c r="U2210" s="154"/>
      <c r="V2210" s="154"/>
      <c r="W2210" s="154"/>
      <c r="X2210" s="154"/>
      <c r="Y2210" s="154"/>
      <c r="Z2210" s="154"/>
      <c r="AA2210" s="154"/>
      <c r="AB2210" s="154"/>
      <c r="AC2210" s="154"/>
      <c r="AD2210" s="154"/>
      <c r="AE2210" s="154"/>
      <c r="AF2210" s="154"/>
      <c r="AG2210" s="154"/>
      <c r="AH2210" s="154"/>
      <c r="AI2210" s="154"/>
      <c r="AJ2210" s="154"/>
      <c r="AK2210" s="154"/>
      <c r="AL2210" s="154"/>
      <c r="AM2210" s="154"/>
      <c r="AN2210" s="154"/>
      <c r="AO2210" s="154"/>
      <c r="AP2210" s="154"/>
      <c r="AQ2210" s="154"/>
      <c r="AR2210" s="154"/>
      <c r="AS2210" s="154"/>
      <c r="AT2210" s="154"/>
      <c r="AU2210" s="154"/>
      <c r="AV2210" s="154"/>
      <c r="AW2210" s="154"/>
      <c r="AX2210" s="154"/>
      <c r="AY2210" s="154"/>
      <c r="AZ2210" s="154"/>
      <c r="BA2210" s="154"/>
      <c r="BB2210" s="154"/>
      <c r="BC2210" s="154"/>
      <c r="BD2210" s="154"/>
      <c r="BE2210" s="154"/>
      <c r="BF2210" s="154"/>
      <c r="BG2210" s="154"/>
      <c r="BH2210" s="154"/>
      <c r="BI2210" s="154"/>
      <c r="BJ2210" s="154"/>
      <c r="BK2210" s="154"/>
      <c r="BL2210" s="154"/>
      <c r="BM2210" s="154"/>
      <c r="BN2210" s="154"/>
      <c r="BO2210" s="154"/>
      <c r="BP2210" s="154"/>
      <c r="BQ2210" s="154"/>
      <c r="BR2210" s="154"/>
      <c r="BS2210" s="154"/>
      <c r="BT2210" s="154"/>
      <c r="BU2210" s="154"/>
      <c r="BV2210" s="154"/>
    </row>
    <row r="2211" spans="1:74" x14ac:dyDescent="0.25">
      <c r="A2211" s="154"/>
      <c r="B2211" s="154"/>
      <c r="C2211" s="154"/>
      <c r="D2211" s="154"/>
      <c r="E2211" s="154"/>
      <c r="F2211" s="154"/>
      <c r="G2211" s="154"/>
      <c r="H2211" s="154"/>
      <c r="I2211" s="154"/>
      <c r="J2211" s="154"/>
      <c r="K2211" s="154"/>
      <c r="L2211" s="154"/>
      <c r="M2211" s="154"/>
      <c r="N2211" s="154"/>
      <c r="O2211" s="154"/>
      <c r="P2211" s="154"/>
      <c r="Q2211" s="154"/>
      <c r="R2211" s="154"/>
      <c r="S2211" s="154"/>
      <c r="T2211" s="154"/>
      <c r="U2211" s="154"/>
      <c r="V2211" s="154"/>
      <c r="W2211" s="154"/>
      <c r="X2211" s="154"/>
      <c r="Y2211" s="154"/>
      <c r="Z2211" s="154"/>
      <c r="AA2211" s="154"/>
      <c r="AB2211" s="154"/>
      <c r="AC2211" s="154"/>
      <c r="AD2211" s="154"/>
      <c r="AE2211" s="154"/>
      <c r="AF2211" s="154"/>
      <c r="AG2211" s="154"/>
      <c r="AH2211" s="154"/>
      <c r="AI2211" s="154"/>
      <c r="AJ2211" s="154"/>
      <c r="AK2211" s="154"/>
      <c r="AL2211" s="154"/>
      <c r="AM2211" s="154"/>
      <c r="AN2211" s="154"/>
      <c r="AO2211" s="154"/>
      <c r="AP2211" s="154"/>
      <c r="AQ2211" s="154"/>
      <c r="AR2211" s="154"/>
      <c r="AS2211" s="154"/>
      <c r="AT2211" s="154"/>
      <c r="AU2211" s="154"/>
      <c r="AV2211" s="154"/>
      <c r="AW2211" s="154"/>
      <c r="AX2211" s="154"/>
      <c r="AY2211" s="154"/>
      <c r="AZ2211" s="154"/>
      <c r="BA2211" s="154"/>
      <c r="BB2211" s="154"/>
      <c r="BC2211" s="154"/>
      <c r="BD2211" s="154"/>
      <c r="BE2211" s="154"/>
      <c r="BF2211" s="154"/>
      <c r="BG2211" s="154"/>
      <c r="BH2211" s="154"/>
      <c r="BI2211" s="154"/>
      <c r="BJ2211" s="154"/>
      <c r="BK2211" s="154"/>
      <c r="BL2211" s="154"/>
      <c r="BM2211" s="154"/>
      <c r="BN2211" s="154"/>
      <c r="BO2211" s="154"/>
      <c r="BP2211" s="154"/>
      <c r="BQ2211" s="154"/>
      <c r="BR2211" s="154"/>
      <c r="BS2211" s="154"/>
      <c r="BT2211" s="154"/>
      <c r="BU2211" s="154"/>
      <c r="BV2211" s="154"/>
    </row>
    <row r="2212" spans="1:74" x14ac:dyDescent="0.25">
      <c r="A2212" s="154"/>
      <c r="B2212" s="154"/>
      <c r="C2212" s="154"/>
      <c r="D2212" s="154"/>
      <c r="E2212" s="154"/>
      <c r="F2212" s="154"/>
      <c r="G2212" s="154"/>
      <c r="H2212" s="154"/>
      <c r="I2212" s="154"/>
      <c r="J2212" s="154"/>
      <c r="K2212" s="154"/>
      <c r="L2212" s="154"/>
      <c r="M2212" s="154"/>
      <c r="N2212" s="154"/>
      <c r="O2212" s="154"/>
      <c r="P2212" s="154"/>
      <c r="Q2212" s="154"/>
      <c r="R2212" s="154"/>
      <c r="S2212" s="154"/>
      <c r="T2212" s="154"/>
      <c r="U2212" s="154"/>
      <c r="V2212" s="154"/>
      <c r="W2212" s="154"/>
      <c r="X2212" s="154"/>
      <c r="Y2212" s="154"/>
      <c r="Z2212" s="154"/>
      <c r="AA2212" s="154"/>
      <c r="AB2212" s="154"/>
      <c r="AC2212" s="154"/>
      <c r="AD2212" s="154"/>
      <c r="AE2212" s="154"/>
      <c r="AF2212" s="154"/>
      <c r="AG2212" s="154"/>
      <c r="AH2212" s="154"/>
      <c r="AI2212" s="154"/>
      <c r="AJ2212" s="154"/>
      <c r="AK2212" s="154"/>
      <c r="AL2212" s="154"/>
      <c r="AM2212" s="154"/>
      <c r="AN2212" s="154"/>
      <c r="AO2212" s="154"/>
      <c r="AP2212" s="154"/>
      <c r="AQ2212" s="154"/>
      <c r="AR2212" s="154"/>
      <c r="AS2212" s="154"/>
      <c r="AT2212" s="154"/>
      <c r="AU2212" s="154"/>
      <c r="AV2212" s="154"/>
      <c r="AW2212" s="154"/>
      <c r="AX2212" s="154"/>
      <c r="AY2212" s="154"/>
      <c r="AZ2212" s="154"/>
      <c r="BA2212" s="154"/>
      <c r="BB2212" s="154"/>
      <c r="BC2212" s="154"/>
      <c r="BD2212" s="154"/>
      <c r="BE2212" s="154"/>
      <c r="BF2212" s="154"/>
      <c r="BG2212" s="154"/>
      <c r="BH2212" s="154"/>
      <c r="BI2212" s="154"/>
      <c r="BJ2212" s="154"/>
      <c r="BK2212" s="154"/>
      <c r="BL2212" s="154"/>
      <c r="BM2212" s="154"/>
      <c r="BN2212" s="154"/>
      <c r="BO2212" s="154"/>
      <c r="BP2212" s="154"/>
      <c r="BQ2212" s="154"/>
      <c r="BR2212" s="154"/>
      <c r="BS2212" s="154"/>
      <c r="BT2212" s="154"/>
      <c r="BU2212" s="154"/>
      <c r="BV2212" s="154"/>
    </row>
    <row r="2213" spans="1:74" x14ac:dyDescent="0.25">
      <c r="A2213" s="154"/>
      <c r="B2213" s="154"/>
      <c r="C2213" s="154"/>
      <c r="D2213" s="154"/>
      <c r="E2213" s="154"/>
      <c r="F2213" s="154"/>
      <c r="G2213" s="154"/>
      <c r="H2213" s="154"/>
      <c r="I2213" s="154"/>
      <c r="J2213" s="154"/>
      <c r="K2213" s="154"/>
      <c r="L2213" s="154"/>
      <c r="M2213" s="154"/>
      <c r="N2213" s="154"/>
      <c r="O2213" s="154"/>
      <c r="P2213" s="154"/>
      <c r="Q2213" s="154"/>
      <c r="R2213" s="154"/>
      <c r="S2213" s="154"/>
      <c r="T2213" s="154"/>
      <c r="U2213" s="154"/>
      <c r="V2213" s="154"/>
      <c r="W2213" s="154"/>
      <c r="X2213" s="154"/>
      <c r="Y2213" s="154"/>
      <c r="Z2213" s="154"/>
      <c r="AA2213" s="154"/>
      <c r="AB2213" s="154"/>
      <c r="AC2213" s="154"/>
      <c r="AD2213" s="154"/>
      <c r="AE2213" s="154"/>
      <c r="AF2213" s="154"/>
      <c r="AG2213" s="154"/>
      <c r="AH2213" s="154"/>
      <c r="AI2213" s="154"/>
      <c r="AJ2213" s="154"/>
      <c r="AK2213" s="154"/>
      <c r="AL2213" s="154"/>
      <c r="AM2213" s="154"/>
      <c r="AN2213" s="154"/>
      <c r="AO2213" s="154"/>
      <c r="AP2213" s="154"/>
      <c r="AQ2213" s="154"/>
      <c r="AR2213" s="154"/>
      <c r="AS2213" s="154"/>
      <c r="AT2213" s="154"/>
      <c r="AU2213" s="154"/>
      <c r="AV2213" s="154"/>
      <c r="AW2213" s="154"/>
      <c r="AX2213" s="154"/>
      <c r="AY2213" s="154"/>
      <c r="AZ2213" s="154"/>
      <c r="BA2213" s="154"/>
      <c r="BB2213" s="154"/>
      <c r="BC2213" s="154"/>
      <c r="BD2213" s="154"/>
      <c r="BE2213" s="154"/>
      <c r="BF2213" s="154"/>
      <c r="BG2213" s="154"/>
      <c r="BH2213" s="154"/>
      <c r="BI2213" s="154"/>
      <c r="BJ2213" s="154"/>
      <c r="BK2213" s="154"/>
      <c r="BL2213" s="154"/>
      <c r="BM2213" s="154"/>
      <c r="BN2213" s="154"/>
      <c r="BO2213" s="154"/>
      <c r="BP2213" s="154"/>
      <c r="BQ2213" s="154"/>
      <c r="BR2213" s="154"/>
      <c r="BS2213" s="154"/>
      <c r="BT2213" s="154"/>
      <c r="BU2213" s="154"/>
      <c r="BV2213" s="154"/>
    </row>
    <row r="2214" spans="1:74" x14ac:dyDescent="0.25">
      <c r="A2214" s="154"/>
      <c r="B2214" s="154"/>
      <c r="C2214" s="154"/>
      <c r="D2214" s="154"/>
      <c r="E2214" s="154"/>
      <c r="F2214" s="154"/>
      <c r="G2214" s="154"/>
      <c r="H2214" s="154"/>
      <c r="I2214" s="154"/>
      <c r="J2214" s="154"/>
      <c r="K2214" s="154"/>
      <c r="L2214" s="154"/>
      <c r="M2214" s="154"/>
      <c r="N2214" s="154"/>
      <c r="O2214" s="154"/>
      <c r="P2214" s="154"/>
      <c r="Q2214" s="154"/>
      <c r="R2214" s="154"/>
      <c r="S2214" s="154"/>
      <c r="T2214" s="154"/>
      <c r="U2214" s="154"/>
      <c r="V2214" s="154"/>
      <c r="W2214" s="154"/>
      <c r="X2214" s="154"/>
      <c r="Y2214" s="154"/>
      <c r="Z2214" s="154"/>
      <c r="AA2214" s="154"/>
      <c r="AB2214" s="154"/>
      <c r="AC2214" s="154"/>
      <c r="AD2214" s="154"/>
      <c r="AE2214" s="154"/>
      <c r="AF2214" s="154"/>
      <c r="AG2214" s="154"/>
      <c r="AH2214" s="154"/>
      <c r="AI2214" s="154"/>
      <c r="AJ2214" s="154"/>
      <c r="AK2214" s="154"/>
      <c r="AL2214" s="154"/>
      <c r="AM2214" s="154"/>
      <c r="AN2214" s="154"/>
      <c r="AO2214" s="154"/>
      <c r="AP2214" s="154"/>
      <c r="AQ2214" s="154"/>
      <c r="AR2214" s="154"/>
      <c r="AS2214" s="154"/>
      <c r="AT2214" s="154"/>
      <c r="AU2214" s="154"/>
      <c r="AV2214" s="154"/>
      <c r="AW2214" s="154"/>
      <c r="AX2214" s="154"/>
      <c r="AY2214" s="154"/>
      <c r="AZ2214" s="154"/>
      <c r="BA2214" s="154"/>
      <c r="BB2214" s="154"/>
      <c r="BC2214" s="154"/>
      <c r="BD2214" s="154"/>
      <c r="BE2214" s="154"/>
      <c r="BF2214" s="154"/>
      <c r="BG2214" s="154"/>
      <c r="BH2214" s="154"/>
      <c r="BI2214" s="154"/>
      <c r="BJ2214" s="154"/>
      <c r="BK2214" s="154"/>
      <c r="BL2214" s="154"/>
      <c r="BM2214" s="154"/>
      <c r="BN2214" s="154"/>
      <c r="BO2214" s="154"/>
      <c r="BP2214" s="154"/>
      <c r="BQ2214" s="154"/>
      <c r="BR2214" s="154"/>
      <c r="BS2214" s="154"/>
      <c r="BT2214" s="154"/>
      <c r="BU2214" s="154"/>
      <c r="BV2214" s="154"/>
    </row>
    <row r="2215" spans="1:74" x14ac:dyDescent="0.25">
      <c r="A2215" s="154"/>
      <c r="B2215" s="154"/>
      <c r="C2215" s="154"/>
      <c r="D2215" s="154"/>
      <c r="E2215" s="154"/>
      <c r="F2215" s="154"/>
      <c r="G2215" s="154"/>
      <c r="H2215" s="154"/>
      <c r="I2215" s="154"/>
      <c r="J2215" s="154"/>
      <c r="K2215" s="154"/>
      <c r="L2215" s="154"/>
      <c r="M2215" s="154"/>
      <c r="N2215" s="154"/>
      <c r="O2215" s="154"/>
      <c r="P2215" s="154"/>
      <c r="Q2215" s="154"/>
      <c r="R2215" s="154"/>
      <c r="S2215" s="154"/>
      <c r="T2215" s="154"/>
      <c r="U2215" s="154"/>
      <c r="V2215" s="154"/>
      <c r="W2215" s="154"/>
      <c r="X2215" s="154"/>
      <c r="Y2215" s="154"/>
      <c r="Z2215" s="154"/>
      <c r="AA2215" s="154"/>
      <c r="AB2215" s="154"/>
      <c r="AC2215" s="154"/>
      <c r="AD2215" s="154"/>
      <c r="AE2215" s="154"/>
      <c r="AF2215" s="154"/>
      <c r="AG2215" s="154"/>
      <c r="AH2215" s="154"/>
      <c r="AI2215" s="154"/>
      <c r="AJ2215" s="154"/>
      <c r="AK2215" s="154"/>
      <c r="AL2215" s="154"/>
      <c r="AM2215" s="154"/>
      <c r="AN2215" s="154"/>
      <c r="AO2215" s="154"/>
      <c r="AP2215" s="154"/>
      <c r="AQ2215" s="154"/>
      <c r="AR2215" s="154"/>
      <c r="AS2215" s="154"/>
      <c r="AT2215" s="154"/>
      <c r="AU2215" s="154"/>
      <c r="AV2215" s="154"/>
      <c r="AW2215" s="154"/>
      <c r="AX2215" s="154"/>
      <c r="AY2215" s="154"/>
      <c r="AZ2215" s="154"/>
      <c r="BA2215" s="154"/>
      <c r="BB2215" s="154"/>
      <c r="BC2215" s="154"/>
      <c r="BD2215" s="154"/>
      <c r="BE2215" s="154"/>
      <c r="BF2215" s="154"/>
      <c r="BG2215" s="154"/>
      <c r="BH2215" s="154"/>
      <c r="BI2215" s="154"/>
      <c r="BJ2215" s="154"/>
      <c r="BK2215" s="154"/>
      <c r="BL2215" s="154"/>
      <c r="BM2215" s="154"/>
      <c r="BN2215" s="154"/>
      <c r="BO2215" s="154"/>
      <c r="BP2215" s="154"/>
      <c r="BQ2215" s="154"/>
      <c r="BR2215" s="154"/>
      <c r="BS2215" s="154"/>
      <c r="BT2215" s="154"/>
      <c r="BU2215" s="154"/>
      <c r="BV2215" s="154"/>
    </row>
    <row r="2216" spans="1:74" x14ac:dyDescent="0.25">
      <c r="A2216" s="154"/>
      <c r="B2216" s="154"/>
      <c r="C2216" s="154"/>
      <c r="D2216" s="154"/>
      <c r="E2216" s="154"/>
      <c r="F2216" s="154"/>
      <c r="G2216" s="154"/>
      <c r="H2216" s="154"/>
      <c r="I2216" s="154"/>
      <c r="J2216" s="154"/>
      <c r="K2216" s="154"/>
      <c r="L2216" s="154"/>
      <c r="M2216" s="154"/>
      <c r="N2216" s="154"/>
      <c r="O2216" s="154"/>
      <c r="P2216" s="154"/>
      <c r="Q2216" s="154"/>
      <c r="R2216" s="154"/>
      <c r="S2216" s="154"/>
      <c r="T2216" s="154"/>
      <c r="U2216" s="154"/>
      <c r="V2216" s="154"/>
      <c r="W2216" s="154"/>
      <c r="X2216" s="154"/>
      <c r="Y2216" s="154"/>
      <c r="Z2216" s="154"/>
      <c r="AA2216" s="154"/>
      <c r="AB2216" s="154"/>
      <c r="AC2216" s="154"/>
      <c r="AD2216" s="154"/>
      <c r="AE2216" s="154"/>
      <c r="AF2216" s="154"/>
      <c r="AG2216" s="154"/>
      <c r="AH2216" s="154"/>
      <c r="AI2216" s="154"/>
      <c r="AJ2216" s="154"/>
      <c r="AK2216" s="154"/>
      <c r="AL2216" s="154"/>
      <c r="AM2216" s="154"/>
      <c r="AN2216" s="154"/>
      <c r="AO2216" s="154"/>
      <c r="AP2216" s="154"/>
      <c r="AQ2216" s="154"/>
      <c r="AR2216" s="154"/>
      <c r="AS2216" s="154"/>
      <c r="AT2216" s="154"/>
      <c r="AU2216" s="154"/>
      <c r="AV2216" s="154"/>
      <c r="AW2216" s="154"/>
      <c r="AX2216" s="154"/>
      <c r="AY2216" s="154"/>
      <c r="AZ2216" s="154"/>
      <c r="BA2216" s="154"/>
      <c r="BB2216" s="154"/>
      <c r="BC2216" s="154"/>
      <c r="BD2216" s="154"/>
      <c r="BE2216" s="154"/>
      <c r="BF2216" s="154"/>
      <c r="BG2216" s="154"/>
      <c r="BH2216" s="154"/>
      <c r="BI2216" s="154"/>
      <c r="BJ2216" s="154"/>
      <c r="BK2216" s="154"/>
      <c r="BL2216" s="154"/>
      <c r="BM2216" s="154"/>
      <c r="BN2216" s="154"/>
      <c r="BO2216" s="154"/>
      <c r="BP2216" s="154"/>
      <c r="BQ2216" s="154"/>
      <c r="BR2216" s="154"/>
      <c r="BS2216" s="154"/>
      <c r="BT2216" s="154"/>
      <c r="BU2216" s="154"/>
      <c r="BV2216" s="154"/>
    </row>
    <row r="2217" spans="1:74" x14ac:dyDescent="0.25">
      <c r="A2217" s="154"/>
      <c r="B2217" s="154"/>
      <c r="C2217" s="154"/>
      <c r="D2217" s="154"/>
      <c r="E2217" s="154"/>
      <c r="F2217" s="154"/>
      <c r="G2217" s="154"/>
      <c r="H2217" s="154"/>
      <c r="I2217" s="154"/>
      <c r="J2217" s="154"/>
      <c r="K2217" s="154"/>
      <c r="L2217" s="154"/>
      <c r="M2217" s="154"/>
      <c r="N2217" s="154"/>
      <c r="O2217" s="154"/>
      <c r="P2217" s="154"/>
      <c r="Q2217" s="154"/>
      <c r="R2217" s="154"/>
      <c r="S2217" s="154"/>
      <c r="T2217" s="154"/>
      <c r="U2217" s="154"/>
      <c r="V2217" s="154"/>
      <c r="W2217" s="154"/>
      <c r="X2217" s="154"/>
      <c r="Y2217" s="154"/>
      <c r="Z2217" s="154"/>
      <c r="AA2217" s="154"/>
      <c r="AB2217" s="154"/>
      <c r="AC2217" s="154"/>
      <c r="AD2217" s="154"/>
      <c r="AE2217" s="154"/>
      <c r="AF2217" s="154"/>
      <c r="AG2217" s="154"/>
      <c r="AH2217" s="154"/>
      <c r="AI2217" s="154"/>
      <c r="AJ2217" s="154"/>
      <c r="AK2217" s="154"/>
      <c r="AL2217" s="154"/>
      <c r="AM2217" s="154"/>
      <c r="AN2217" s="154"/>
      <c r="AO2217" s="154"/>
      <c r="AP2217" s="154"/>
      <c r="AQ2217" s="154"/>
      <c r="AR2217" s="154"/>
      <c r="AS2217" s="154"/>
      <c r="AT2217" s="154"/>
      <c r="AU2217" s="154"/>
      <c r="AV2217" s="154"/>
      <c r="AW2217" s="154"/>
      <c r="AX2217" s="154"/>
      <c r="AY2217" s="154"/>
      <c r="AZ2217" s="154"/>
      <c r="BA2217" s="154"/>
      <c r="BB2217" s="154"/>
      <c r="BC2217" s="154"/>
      <c r="BD2217" s="154"/>
      <c r="BE2217" s="154"/>
      <c r="BF2217" s="154"/>
      <c r="BG2217" s="154"/>
      <c r="BH2217" s="154"/>
      <c r="BI2217" s="154"/>
      <c r="BJ2217" s="154"/>
      <c r="BK2217" s="154"/>
      <c r="BL2217" s="154"/>
      <c r="BM2217" s="154"/>
      <c r="BN2217" s="154"/>
      <c r="BO2217" s="154"/>
      <c r="BP2217" s="154"/>
      <c r="BQ2217" s="154"/>
      <c r="BR2217" s="154"/>
      <c r="BS2217" s="154"/>
      <c r="BT2217" s="154"/>
      <c r="BU2217" s="154"/>
      <c r="BV2217" s="154"/>
    </row>
    <row r="2218" spans="1:74" x14ac:dyDescent="0.25">
      <c r="A2218" s="154"/>
      <c r="B2218" s="154"/>
      <c r="C2218" s="154"/>
      <c r="D2218" s="154"/>
      <c r="E2218" s="154"/>
      <c r="F2218" s="154"/>
      <c r="G2218" s="154"/>
      <c r="H2218" s="154"/>
      <c r="I2218" s="154"/>
      <c r="J2218" s="154"/>
      <c r="K2218" s="154"/>
      <c r="L2218" s="154"/>
      <c r="M2218" s="154"/>
      <c r="N2218" s="154"/>
      <c r="O2218" s="154"/>
      <c r="P2218" s="154"/>
      <c r="Q2218" s="154"/>
      <c r="R2218" s="154"/>
      <c r="S2218" s="154"/>
      <c r="T2218" s="154"/>
      <c r="U2218" s="154"/>
      <c r="V2218" s="154"/>
      <c r="W2218" s="154"/>
      <c r="X2218" s="154"/>
      <c r="Y2218" s="154"/>
      <c r="Z2218" s="154"/>
      <c r="AA2218" s="154"/>
      <c r="AB2218" s="154"/>
      <c r="AC2218" s="154"/>
      <c r="AD2218" s="154"/>
      <c r="AE2218" s="154"/>
      <c r="AF2218" s="154"/>
      <c r="AG2218" s="154"/>
      <c r="AH2218" s="154"/>
      <c r="AI2218" s="154"/>
      <c r="AJ2218" s="154"/>
      <c r="AK2218" s="154"/>
      <c r="AL2218" s="154"/>
      <c r="AM2218" s="154"/>
      <c r="AN2218" s="154"/>
      <c r="AO2218" s="154"/>
      <c r="AP2218" s="154"/>
      <c r="AQ2218" s="154"/>
      <c r="AR2218" s="154"/>
      <c r="AS2218" s="154"/>
      <c r="AT2218" s="154"/>
      <c r="AU2218" s="154"/>
      <c r="AV2218" s="154"/>
      <c r="AW2218" s="154"/>
      <c r="AX2218" s="154"/>
      <c r="AY2218" s="154"/>
      <c r="AZ2218" s="154"/>
      <c r="BA2218" s="154"/>
      <c r="BB2218" s="154"/>
      <c r="BC2218" s="154"/>
      <c r="BD2218" s="154"/>
      <c r="BE2218" s="154"/>
      <c r="BF2218" s="154"/>
      <c r="BG2218" s="154"/>
      <c r="BH2218" s="154"/>
      <c r="BI2218" s="154"/>
      <c r="BJ2218" s="154"/>
      <c r="BK2218" s="154"/>
      <c r="BL2218" s="154"/>
      <c r="BM2218" s="154"/>
      <c r="BN2218" s="154"/>
      <c r="BO2218" s="154"/>
      <c r="BP2218" s="154"/>
      <c r="BQ2218" s="154"/>
      <c r="BR2218" s="154"/>
      <c r="BS2218" s="154"/>
      <c r="BT2218" s="154"/>
      <c r="BU2218" s="154"/>
      <c r="BV2218" s="154"/>
    </row>
    <row r="2219" spans="1:74" x14ac:dyDescent="0.25">
      <c r="A2219" s="154"/>
      <c r="B2219" s="154"/>
      <c r="C2219" s="154"/>
      <c r="D2219" s="154"/>
      <c r="E2219" s="154"/>
      <c r="F2219" s="154"/>
      <c r="G2219" s="154"/>
      <c r="H2219" s="154"/>
      <c r="I2219" s="154"/>
      <c r="J2219" s="154"/>
      <c r="K2219" s="154"/>
      <c r="L2219" s="154"/>
      <c r="M2219" s="154"/>
      <c r="N2219" s="154"/>
      <c r="O2219" s="154"/>
      <c r="P2219" s="154"/>
      <c r="Q2219" s="154"/>
      <c r="R2219" s="154"/>
      <c r="S2219" s="154"/>
      <c r="T2219" s="154"/>
      <c r="U2219" s="154"/>
      <c r="V2219" s="154"/>
      <c r="W2219" s="154"/>
      <c r="X2219" s="154"/>
      <c r="Y2219" s="154"/>
      <c r="Z2219" s="154"/>
      <c r="AA2219" s="154"/>
      <c r="AB2219" s="154"/>
      <c r="AC2219" s="154"/>
      <c r="AD2219" s="154"/>
      <c r="AE2219" s="154"/>
      <c r="AF2219" s="154"/>
      <c r="AG2219" s="154"/>
      <c r="AH2219" s="154"/>
      <c r="AI2219" s="154"/>
      <c r="AJ2219" s="154"/>
      <c r="AK2219" s="154"/>
      <c r="AL2219" s="154"/>
      <c r="AM2219" s="154"/>
      <c r="AN2219" s="154"/>
      <c r="AO2219" s="154"/>
      <c r="AP2219" s="154"/>
      <c r="AQ2219" s="154"/>
      <c r="AR2219" s="154"/>
      <c r="AS2219" s="154"/>
      <c r="AT2219" s="154"/>
      <c r="AU2219" s="154"/>
      <c r="AV2219" s="154"/>
      <c r="AW2219" s="154"/>
      <c r="AX2219" s="154"/>
      <c r="AY2219" s="154"/>
      <c r="AZ2219" s="154"/>
      <c r="BA2219" s="154"/>
      <c r="BB2219" s="154"/>
      <c r="BC2219" s="154"/>
      <c r="BD2219" s="154"/>
      <c r="BE2219" s="154"/>
      <c r="BF2219" s="154"/>
      <c r="BG2219" s="154"/>
      <c r="BH2219" s="154"/>
      <c r="BI2219" s="154"/>
      <c r="BJ2219" s="154"/>
      <c r="BK2219" s="154"/>
      <c r="BL2219" s="154"/>
      <c r="BM2219" s="154"/>
      <c r="BN2219" s="154"/>
      <c r="BO2219" s="154"/>
      <c r="BP2219" s="154"/>
      <c r="BQ2219" s="154"/>
      <c r="BR2219" s="154"/>
      <c r="BS2219" s="154"/>
      <c r="BT2219" s="154"/>
      <c r="BU2219" s="154"/>
      <c r="BV2219" s="154"/>
    </row>
    <row r="2220" spans="1:74" x14ac:dyDescent="0.25">
      <c r="A2220" s="154"/>
      <c r="B2220" s="154"/>
      <c r="C2220" s="154"/>
      <c r="D2220" s="154"/>
      <c r="E2220" s="154"/>
      <c r="F2220" s="154"/>
      <c r="G2220" s="154"/>
      <c r="H2220" s="154"/>
      <c r="I2220" s="154"/>
      <c r="J2220" s="154"/>
      <c r="K2220" s="154"/>
      <c r="L2220" s="154"/>
      <c r="M2220" s="154"/>
      <c r="N2220" s="154"/>
      <c r="O2220" s="154"/>
      <c r="P2220" s="154"/>
      <c r="Q2220" s="154"/>
      <c r="R2220" s="154"/>
      <c r="S2220" s="154"/>
      <c r="T2220" s="154"/>
      <c r="U2220" s="154"/>
      <c r="V2220" s="154"/>
      <c r="W2220" s="154"/>
      <c r="X2220" s="154"/>
      <c r="Y2220" s="154"/>
      <c r="Z2220" s="154"/>
      <c r="AA2220" s="154"/>
      <c r="AB2220" s="154"/>
      <c r="AC2220" s="154"/>
      <c r="AD2220" s="154"/>
      <c r="AE2220" s="154"/>
      <c r="AF2220" s="154"/>
      <c r="AG2220" s="154"/>
      <c r="AH2220" s="154"/>
      <c r="AI2220" s="154"/>
      <c r="AJ2220" s="154"/>
      <c r="AK2220" s="154"/>
      <c r="AL2220" s="154"/>
      <c r="AM2220" s="154"/>
      <c r="AN2220" s="154"/>
      <c r="AO2220" s="154"/>
      <c r="AP2220" s="154"/>
      <c r="AQ2220" s="154"/>
      <c r="AR2220" s="154"/>
      <c r="AS2220" s="154"/>
      <c r="AT2220" s="154"/>
      <c r="AU2220" s="154"/>
      <c r="AV2220" s="154"/>
      <c r="AW2220" s="154"/>
      <c r="AX2220" s="154"/>
      <c r="AY2220" s="154"/>
      <c r="AZ2220" s="154"/>
      <c r="BA2220" s="154"/>
      <c r="BB2220" s="154"/>
      <c r="BC2220" s="154"/>
      <c r="BD2220" s="154"/>
      <c r="BE2220" s="154"/>
      <c r="BF2220" s="154"/>
      <c r="BG2220" s="154"/>
      <c r="BH2220" s="154"/>
      <c r="BI2220" s="154"/>
      <c r="BJ2220" s="154"/>
      <c r="BK2220" s="154"/>
      <c r="BL2220" s="154"/>
      <c r="BM2220" s="154"/>
      <c r="BN2220" s="154"/>
      <c r="BO2220" s="154"/>
      <c r="BP2220" s="154"/>
      <c r="BQ2220" s="154"/>
      <c r="BR2220" s="154"/>
      <c r="BS2220" s="154"/>
      <c r="BT2220" s="154"/>
      <c r="BU2220" s="154"/>
      <c r="BV2220" s="154"/>
    </row>
    <row r="2221" spans="1:74" x14ac:dyDescent="0.25">
      <c r="A2221" s="154"/>
      <c r="B2221" s="154"/>
      <c r="C2221" s="154"/>
      <c r="D2221" s="154"/>
      <c r="E2221" s="154"/>
      <c r="F2221" s="154"/>
      <c r="G2221" s="154"/>
      <c r="H2221" s="154"/>
      <c r="I2221" s="154"/>
      <c r="J2221" s="154"/>
      <c r="K2221" s="154"/>
      <c r="L2221" s="154"/>
      <c r="M2221" s="154"/>
      <c r="N2221" s="154"/>
      <c r="O2221" s="154"/>
      <c r="P2221" s="154"/>
      <c r="Q2221" s="154"/>
      <c r="R2221" s="154"/>
      <c r="S2221" s="154"/>
      <c r="T2221" s="154"/>
      <c r="U2221" s="154"/>
      <c r="V2221" s="154"/>
      <c r="W2221" s="154"/>
      <c r="X2221" s="154"/>
      <c r="Y2221" s="154"/>
      <c r="Z2221" s="154"/>
      <c r="AA2221" s="154"/>
      <c r="AB2221" s="154"/>
      <c r="AC2221" s="154"/>
      <c r="AD2221" s="154"/>
      <c r="AE2221" s="154"/>
      <c r="AF2221" s="154"/>
      <c r="AG2221" s="154"/>
      <c r="AH2221" s="154"/>
      <c r="AI2221" s="154"/>
      <c r="AJ2221" s="154"/>
      <c r="AK2221" s="154"/>
      <c r="AL2221" s="154"/>
      <c r="AM2221" s="154"/>
      <c r="AN2221" s="154"/>
      <c r="AO2221" s="154"/>
      <c r="AP2221" s="154"/>
      <c r="AQ2221" s="154"/>
      <c r="AR2221" s="154"/>
      <c r="AS2221" s="154"/>
      <c r="AT2221" s="154"/>
      <c r="AU2221" s="154"/>
      <c r="AV2221" s="154"/>
      <c r="AW2221" s="154"/>
      <c r="AX2221" s="154"/>
      <c r="AY2221" s="154"/>
      <c r="AZ2221" s="154"/>
      <c r="BA2221" s="154"/>
      <c r="BB2221" s="154"/>
      <c r="BC2221" s="154"/>
      <c r="BD2221" s="154"/>
      <c r="BE2221" s="154"/>
      <c r="BF2221" s="154"/>
      <c r="BG2221" s="154"/>
      <c r="BH2221" s="154"/>
      <c r="BI2221" s="154"/>
      <c r="BJ2221" s="154"/>
      <c r="BK2221" s="154"/>
      <c r="BL2221" s="154"/>
      <c r="BM2221" s="154"/>
      <c r="BN2221" s="154"/>
      <c r="BO2221" s="154"/>
      <c r="BP2221" s="154"/>
      <c r="BQ2221" s="154"/>
      <c r="BR2221" s="154"/>
      <c r="BS2221" s="154"/>
      <c r="BT2221" s="154"/>
      <c r="BU2221" s="154"/>
      <c r="BV2221" s="154"/>
    </row>
    <row r="2222" spans="1:74" x14ac:dyDescent="0.25">
      <c r="A2222" s="154"/>
      <c r="B2222" s="154"/>
      <c r="C2222" s="154"/>
      <c r="D2222" s="154"/>
      <c r="E2222" s="154"/>
      <c r="F2222" s="154"/>
      <c r="G2222" s="154"/>
      <c r="H2222" s="154"/>
      <c r="I2222" s="154"/>
      <c r="J2222" s="154"/>
      <c r="K2222" s="154"/>
      <c r="L2222" s="154"/>
      <c r="M2222" s="154"/>
      <c r="N2222" s="154"/>
      <c r="O2222" s="154"/>
      <c r="P2222" s="154"/>
      <c r="Q2222" s="154"/>
      <c r="R2222" s="154"/>
      <c r="S2222" s="154"/>
      <c r="T2222" s="154"/>
      <c r="U2222" s="154"/>
      <c r="V2222" s="154"/>
      <c r="W2222" s="154"/>
      <c r="X2222" s="154"/>
      <c r="Y2222" s="154"/>
      <c r="Z2222" s="154"/>
      <c r="AA2222" s="154"/>
      <c r="AB2222" s="154"/>
      <c r="AC2222" s="154"/>
      <c r="AD2222" s="154"/>
      <c r="AE2222" s="154"/>
      <c r="AF2222" s="154"/>
      <c r="AG2222" s="154"/>
      <c r="AH2222" s="154"/>
      <c r="AI2222" s="154"/>
      <c r="AJ2222" s="154"/>
      <c r="AK2222" s="154"/>
      <c r="AL2222" s="154"/>
      <c r="AM2222" s="154"/>
      <c r="AN2222" s="154"/>
      <c r="AO2222" s="154"/>
      <c r="AP2222" s="154"/>
      <c r="AQ2222" s="154"/>
      <c r="AR2222" s="154"/>
      <c r="AS2222" s="154"/>
      <c r="AT2222" s="154"/>
      <c r="AU2222" s="154"/>
      <c r="AV2222" s="154"/>
      <c r="AW2222" s="154"/>
      <c r="AX2222" s="154"/>
      <c r="AY2222" s="154"/>
      <c r="AZ2222" s="154"/>
      <c r="BA2222" s="154"/>
      <c r="BB2222" s="154"/>
      <c r="BC2222" s="154"/>
      <c r="BD2222" s="154"/>
      <c r="BE2222" s="154"/>
      <c r="BF2222" s="154"/>
      <c r="BG2222" s="154"/>
      <c r="BH2222" s="154"/>
      <c r="BI2222" s="154"/>
      <c r="BJ2222" s="154"/>
      <c r="BK2222" s="154"/>
      <c r="BL2222" s="154"/>
      <c r="BM2222" s="154"/>
      <c r="BN2222" s="154"/>
      <c r="BO2222" s="154"/>
      <c r="BP2222" s="154"/>
      <c r="BQ2222" s="154"/>
      <c r="BR2222" s="154"/>
      <c r="BS2222" s="154"/>
      <c r="BT2222" s="154"/>
      <c r="BU2222" s="154"/>
      <c r="BV2222" s="154"/>
    </row>
    <row r="2223" spans="1:74" x14ac:dyDescent="0.25">
      <c r="A2223" s="154"/>
      <c r="B2223" s="154"/>
      <c r="C2223" s="154"/>
      <c r="D2223" s="154"/>
      <c r="E2223" s="154"/>
      <c r="F2223" s="154"/>
      <c r="G2223" s="154"/>
      <c r="H2223" s="154"/>
      <c r="I2223" s="154"/>
      <c r="J2223" s="154"/>
      <c r="K2223" s="154"/>
      <c r="L2223" s="154"/>
      <c r="M2223" s="154"/>
      <c r="N2223" s="154"/>
      <c r="O2223" s="154"/>
      <c r="P2223" s="154"/>
      <c r="Q2223" s="154"/>
      <c r="R2223" s="154"/>
      <c r="S2223" s="154"/>
      <c r="T2223" s="154"/>
      <c r="U2223" s="154"/>
      <c r="V2223" s="154"/>
      <c r="W2223" s="154"/>
      <c r="X2223" s="154"/>
      <c r="Y2223" s="154"/>
      <c r="Z2223" s="154"/>
      <c r="AA2223" s="154"/>
      <c r="AB2223" s="154"/>
      <c r="AC2223" s="154"/>
      <c r="AD2223" s="154"/>
      <c r="AE2223" s="154"/>
      <c r="AF2223" s="154"/>
      <c r="AG2223" s="154"/>
      <c r="AH2223" s="154"/>
      <c r="AI2223" s="154"/>
      <c r="AJ2223" s="154"/>
      <c r="AK2223" s="154"/>
      <c r="AL2223" s="154"/>
      <c r="AM2223" s="154"/>
      <c r="AN2223" s="154"/>
      <c r="AO2223" s="154"/>
      <c r="AP2223" s="154"/>
      <c r="AQ2223" s="154"/>
      <c r="AR2223" s="154"/>
      <c r="AS2223" s="154"/>
      <c r="AT2223" s="154"/>
      <c r="AU2223" s="154"/>
      <c r="AV2223" s="154"/>
      <c r="AW2223" s="154"/>
      <c r="AX2223" s="154"/>
      <c r="AY2223" s="154"/>
      <c r="AZ2223" s="154"/>
      <c r="BA2223" s="154"/>
      <c r="BB2223" s="154"/>
      <c r="BC2223" s="154"/>
      <c r="BD2223" s="154"/>
      <c r="BE2223" s="154"/>
      <c r="BF2223" s="154"/>
      <c r="BG2223" s="154"/>
      <c r="BH2223" s="154"/>
      <c r="BI2223" s="154"/>
      <c r="BJ2223" s="154"/>
      <c r="BK2223" s="154"/>
      <c r="BL2223" s="154"/>
      <c r="BM2223" s="154"/>
      <c r="BN2223" s="154"/>
      <c r="BO2223" s="154"/>
      <c r="BP2223" s="154"/>
      <c r="BQ2223" s="154"/>
      <c r="BR2223" s="154"/>
      <c r="BS2223" s="154"/>
      <c r="BT2223" s="154"/>
      <c r="BU2223" s="154"/>
      <c r="BV2223" s="154"/>
    </row>
    <row r="2224" spans="1:74" x14ac:dyDescent="0.25">
      <c r="A2224" s="154"/>
      <c r="B2224" s="154"/>
      <c r="C2224" s="154"/>
      <c r="D2224" s="154"/>
      <c r="E2224" s="154"/>
      <c r="F2224" s="154"/>
      <c r="G2224" s="154"/>
      <c r="H2224" s="154"/>
      <c r="I2224" s="154"/>
      <c r="J2224" s="154"/>
      <c r="K2224" s="154"/>
      <c r="L2224" s="154"/>
      <c r="M2224" s="154"/>
      <c r="N2224" s="154"/>
      <c r="O2224" s="154"/>
      <c r="P2224" s="154"/>
      <c r="Q2224" s="154"/>
      <c r="R2224" s="154"/>
      <c r="S2224" s="154"/>
      <c r="T2224" s="154"/>
      <c r="U2224" s="154"/>
      <c r="V2224" s="154"/>
      <c r="W2224" s="154"/>
      <c r="X2224" s="154"/>
      <c r="Y2224" s="154"/>
      <c r="Z2224" s="154"/>
      <c r="AA2224" s="154"/>
      <c r="AB2224" s="154"/>
      <c r="AC2224" s="154"/>
      <c r="AD2224" s="154"/>
      <c r="AE2224" s="154"/>
      <c r="AF2224" s="154"/>
      <c r="AG2224" s="154"/>
      <c r="AH2224" s="154"/>
      <c r="AI2224" s="154"/>
      <c r="AJ2224" s="154"/>
      <c r="AK2224" s="154"/>
      <c r="AL2224" s="154"/>
      <c r="AM2224" s="154"/>
      <c r="AN2224" s="154"/>
      <c r="AO2224" s="154"/>
      <c r="AP2224" s="154"/>
      <c r="AQ2224" s="154"/>
      <c r="AR2224" s="154"/>
      <c r="AS2224" s="154"/>
      <c r="AT2224" s="154"/>
      <c r="AU2224" s="154"/>
      <c r="AV2224" s="154"/>
      <c r="AW2224" s="154"/>
      <c r="AX2224" s="154"/>
      <c r="AY2224" s="154"/>
      <c r="AZ2224" s="154"/>
      <c r="BA2224" s="154"/>
      <c r="BB2224" s="154"/>
      <c r="BC2224" s="154"/>
      <c r="BD2224" s="154"/>
      <c r="BE2224" s="154"/>
      <c r="BF2224" s="154"/>
      <c r="BG2224" s="154"/>
      <c r="BH2224" s="154"/>
      <c r="BI2224" s="154"/>
      <c r="BJ2224" s="154"/>
      <c r="BK2224" s="154"/>
      <c r="BL2224" s="154"/>
      <c r="BM2224" s="154"/>
      <c r="BN2224" s="154"/>
      <c r="BO2224" s="154"/>
      <c r="BP2224" s="154"/>
      <c r="BQ2224" s="154"/>
      <c r="BR2224" s="154"/>
      <c r="BS2224" s="154"/>
      <c r="BT2224" s="154"/>
      <c r="BU2224" s="154"/>
      <c r="BV2224" s="154"/>
    </row>
    <row r="2225" spans="1:74" x14ac:dyDescent="0.25">
      <c r="A2225" s="154"/>
      <c r="B2225" s="154"/>
      <c r="C2225" s="154"/>
      <c r="D2225" s="154"/>
      <c r="E2225" s="154"/>
      <c r="F2225" s="154"/>
      <c r="G2225" s="154"/>
      <c r="H2225" s="154"/>
      <c r="I2225" s="154"/>
      <c r="J2225" s="154"/>
      <c r="K2225" s="154"/>
      <c r="L2225" s="154"/>
      <c r="M2225" s="154"/>
      <c r="N2225" s="154"/>
      <c r="O2225" s="154"/>
      <c r="P2225" s="154"/>
      <c r="Q2225" s="154"/>
      <c r="R2225" s="154"/>
      <c r="S2225" s="154"/>
      <c r="T2225" s="154"/>
      <c r="U2225" s="154"/>
      <c r="V2225" s="154"/>
      <c r="W2225" s="154"/>
      <c r="X2225" s="154"/>
      <c r="Y2225" s="154"/>
      <c r="Z2225" s="154"/>
      <c r="AA2225" s="154"/>
      <c r="AB2225" s="154"/>
      <c r="AC2225" s="154"/>
      <c r="AD2225" s="154"/>
      <c r="AE2225" s="154"/>
      <c r="AF2225" s="154"/>
      <c r="AG2225" s="154"/>
      <c r="AH2225" s="154"/>
      <c r="AI2225" s="154"/>
      <c r="AJ2225" s="154"/>
      <c r="AK2225" s="154"/>
      <c r="AL2225" s="154"/>
      <c r="AM2225" s="154"/>
      <c r="AN2225" s="154"/>
      <c r="AO2225" s="154"/>
      <c r="AP2225" s="154"/>
      <c r="AQ2225" s="154"/>
      <c r="AR2225" s="154"/>
      <c r="AS2225" s="154"/>
      <c r="AT2225" s="154"/>
      <c r="AU2225" s="154"/>
      <c r="AV2225" s="154"/>
      <c r="AW2225" s="154"/>
      <c r="AX2225" s="154"/>
      <c r="AY2225" s="154"/>
      <c r="AZ2225" s="154"/>
      <c r="BA2225" s="154"/>
      <c r="BB2225" s="154"/>
      <c r="BC2225" s="154"/>
      <c r="BD2225" s="154"/>
      <c r="BE2225" s="154"/>
      <c r="BF2225" s="154"/>
      <c r="BG2225" s="154"/>
      <c r="BH2225" s="154"/>
      <c r="BI2225" s="154"/>
      <c r="BJ2225" s="154"/>
      <c r="BK2225" s="154"/>
      <c r="BL2225" s="154"/>
      <c r="BM2225" s="154"/>
      <c r="BN2225" s="154"/>
      <c r="BO2225" s="154"/>
      <c r="BP2225" s="154"/>
      <c r="BQ2225" s="154"/>
      <c r="BR2225" s="154"/>
      <c r="BS2225" s="154"/>
      <c r="BT2225" s="154"/>
      <c r="BU2225" s="154"/>
      <c r="BV2225" s="154"/>
    </row>
    <row r="2226" spans="1:74" x14ac:dyDescent="0.25">
      <c r="A2226" s="154"/>
      <c r="B2226" s="154"/>
      <c r="C2226" s="154"/>
      <c r="D2226" s="154"/>
      <c r="E2226" s="154"/>
      <c r="F2226" s="154"/>
      <c r="G2226" s="154"/>
      <c r="H2226" s="154"/>
      <c r="I2226" s="154"/>
      <c r="J2226" s="154"/>
      <c r="K2226" s="154"/>
      <c r="L2226" s="154"/>
      <c r="M2226" s="154"/>
      <c r="N2226" s="154"/>
      <c r="O2226" s="154"/>
      <c r="P2226" s="154"/>
      <c r="Q2226" s="154"/>
      <c r="R2226" s="154"/>
      <c r="S2226" s="154"/>
      <c r="T2226" s="154"/>
      <c r="U2226" s="154"/>
      <c r="V2226" s="154"/>
      <c r="W2226" s="154"/>
      <c r="X2226" s="154"/>
      <c r="Y2226" s="154"/>
      <c r="Z2226" s="154"/>
      <c r="AA2226" s="154"/>
      <c r="AB2226" s="154"/>
      <c r="AC2226" s="154"/>
      <c r="AD2226" s="154"/>
      <c r="AE2226" s="154"/>
      <c r="AF2226" s="154"/>
      <c r="AG2226" s="154"/>
      <c r="AH2226" s="154"/>
      <c r="AI2226" s="154"/>
      <c r="AJ2226" s="154"/>
      <c r="AK2226" s="154"/>
      <c r="AL2226" s="154"/>
      <c r="AM2226" s="154"/>
      <c r="AN2226" s="154"/>
      <c r="AO2226" s="154"/>
      <c r="AP2226" s="154"/>
      <c r="AQ2226" s="154"/>
      <c r="AR2226" s="154"/>
      <c r="AS2226" s="154"/>
      <c r="AT2226" s="154"/>
      <c r="AU2226" s="154"/>
      <c r="AV2226" s="154"/>
      <c r="AW2226" s="154"/>
      <c r="AX2226" s="154"/>
      <c r="AY2226" s="154"/>
      <c r="AZ2226" s="154"/>
      <c r="BA2226" s="154"/>
      <c r="BB2226" s="154"/>
      <c r="BC2226" s="154"/>
      <c r="BD2226" s="154"/>
      <c r="BE2226" s="154"/>
      <c r="BF2226" s="154"/>
      <c r="BG2226" s="154"/>
      <c r="BH2226" s="154"/>
      <c r="BI2226" s="154"/>
      <c r="BJ2226" s="154"/>
      <c r="BK2226" s="154"/>
      <c r="BL2226" s="154"/>
      <c r="BM2226" s="154"/>
      <c r="BN2226" s="154"/>
      <c r="BO2226" s="154"/>
      <c r="BP2226" s="154"/>
      <c r="BQ2226" s="154"/>
      <c r="BR2226" s="154"/>
      <c r="BS2226" s="154"/>
      <c r="BT2226" s="154"/>
      <c r="BU2226" s="154"/>
      <c r="BV2226" s="154"/>
    </row>
    <row r="2227" spans="1:74" x14ac:dyDescent="0.25">
      <c r="A2227" s="154"/>
      <c r="B2227" s="154"/>
      <c r="C2227" s="154"/>
      <c r="D2227" s="154"/>
      <c r="E2227" s="154"/>
      <c r="F2227" s="154"/>
      <c r="G2227" s="154"/>
      <c r="H2227" s="154"/>
      <c r="I2227" s="154"/>
      <c r="J2227" s="154"/>
      <c r="K2227" s="154"/>
      <c r="L2227" s="154"/>
      <c r="M2227" s="154"/>
      <c r="N2227" s="154"/>
      <c r="O2227" s="154"/>
      <c r="P2227" s="154"/>
      <c r="Q2227" s="154"/>
      <c r="R2227" s="154"/>
      <c r="S2227" s="154"/>
      <c r="T2227" s="154"/>
      <c r="U2227" s="154"/>
      <c r="V2227" s="154"/>
      <c r="W2227" s="154"/>
      <c r="X2227" s="154"/>
      <c r="Y2227" s="154"/>
      <c r="Z2227" s="154"/>
      <c r="AA2227" s="154"/>
      <c r="AB2227" s="154"/>
      <c r="AC2227" s="154"/>
      <c r="AD2227" s="154"/>
      <c r="AE2227" s="154"/>
      <c r="AF2227" s="154"/>
      <c r="AG2227" s="154"/>
      <c r="AH2227" s="154"/>
      <c r="AI2227" s="154"/>
      <c r="AJ2227" s="154"/>
      <c r="AK2227" s="154"/>
      <c r="AL2227" s="154"/>
      <c r="AM2227" s="154"/>
      <c r="AN2227" s="154"/>
      <c r="AO2227" s="154"/>
      <c r="AP2227" s="154"/>
      <c r="AQ2227" s="154"/>
      <c r="AR2227" s="154"/>
      <c r="AS2227" s="154"/>
      <c r="AT2227" s="154"/>
      <c r="AU2227" s="154"/>
      <c r="AV2227" s="154"/>
      <c r="AW2227" s="154"/>
      <c r="AX2227" s="154"/>
      <c r="AY2227" s="154"/>
      <c r="AZ2227" s="154"/>
      <c r="BA2227" s="154"/>
      <c r="BB2227" s="154"/>
      <c r="BC2227" s="154"/>
      <c r="BD2227" s="154"/>
      <c r="BE2227" s="154"/>
      <c r="BF2227" s="154"/>
      <c r="BG2227" s="154"/>
      <c r="BH2227" s="154"/>
      <c r="BI2227" s="154"/>
      <c r="BJ2227" s="154"/>
      <c r="BK2227" s="154"/>
      <c r="BL2227" s="154"/>
      <c r="BM2227" s="154"/>
      <c r="BN2227" s="154"/>
      <c r="BO2227" s="154"/>
      <c r="BP2227" s="154"/>
      <c r="BQ2227" s="154"/>
      <c r="BR2227" s="154"/>
      <c r="BS2227" s="154"/>
      <c r="BT2227" s="154"/>
      <c r="BU2227" s="154"/>
      <c r="BV2227" s="154"/>
    </row>
    <row r="2228" spans="1:74" x14ac:dyDescent="0.25">
      <c r="A2228" s="154"/>
      <c r="B2228" s="154"/>
      <c r="C2228" s="154"/>
      <c r="D2228" s="154"/>
      <c r="E2228" s="154"/>
      <c r="F2228" s="154"/>
      <c r="G2228" s="154"/>
      <c r="H2228" s="154"/>
      <c r="I2228" s="154"/>
      <c r="J2228" s="154"/>
      <c r="K2228" s="154"/>
      <c r="L2228" s="154"/>
      <c r="M2228" s="154"/>
      <c r="N2228" s="154"/>
      <c r="O2228" s="154"/>
      <c r="P2228" s="154"/>
      <c r="Q2228" s="154"/>
      <c r="R2228" s="154"/>
      <c r="S2228" s="154"/>
      <c r="T2228" s="154"/>
      <c r="U2228" s="154"/>
      <c r="V2228" s="154"/>
      <c r="W2228" s="154"/>
      <c r="X2228" s="154"/>
      <c r="Y2228" s="154"/>
      <c r="Z2228" s="154"/>
      <c r="AA2228" s="154"/>
      <c r="AB2228" s="154"/>
      <c r="AC2228" s="154"/>
      <c r="AD2228" s="154"/>
      <c r="AE2228" s="154"/>
      <c r="AF2228" s="154"/>
      <c r="AG2228" s="154"/>
      <c r="AH2228" s="154"/>
      <c r="AI2228" s="154"/>
      <c r="AJ2228" s="154"/>
      <c r="AK2228" s="154"/>
      <c r="AL2228" s="154"/>
      <c r="AM2228" s="154"/>
      <c r="AN2228" s="154"/>
      <c r="AO2228" s="154"/>
      <c r="AP2228" s="154"/>
      <c r="AQ2228" s="154"/>
      <c r="AR2228" s="154"/>
      <c r="AS2228" s="154"/>
      <c r="AT2228" s="154"/>
      <c r="AU2228" s="154"/>
      <c r="AV2228" s="154"/>
      <c r="AW2228" s="154"/>
      <c r="AX2228" s="154"/>
      <c r="AY2228" s="154"/>
      <c r="AZ2228" s="154"/>
      <c r="BA2228" s="154"/>
      <c r="BB2228" s="154"/>
      <c r="BC2228" s="154"/>
      <c r="BD2228" s="154"/>
      <c r="BE2228" s="154"/>
      <c r="BF2228" s="154"/>
      <c r="BG2228" s="154"/>
      <c r="BH2228" s="154"/>
      <c r="BI2228" s="154"/>
      <c r="BJ2228" s="154"/>
      <c r="BK2228" s="154"/>
      <c r="BL2228" s="154"/>
      <c r="BM2228" s="154"/>
      <c r="BN2228" s="154"/>
      <c r="BO2228" s="154"/>
      <c r="BP2228" s="154"/>
      <c r="BQ2228" s="154"/>
      <c r="BR2228" s="154"/>
      <c r="BS2228" s="154"/>
      <c r="BT2228" s="154"/>
      <c r="BU2228" s="154"/>
      <c r="BV2228" s="154"/>
    </row>
    <row r="2229" spans="1:74" x14ac:dyDescent="0.25">
      <c r="A2229" s="154"/>
      <c r="B2229" s="154"/>
      <c r="C2229" s="154"/>
      <c r="D2229" s="154"/>
      <c r="E2229" s="154"/>
      <c r="F2229" s="154"/>
      <c r="G2229" s="154"/>
      <c r="H2229" s="154"/>
      <c r="I2229" s="154"/>
      <c r="J2229" s="154"/>
      <c r="K2229" s="154"/>
      <c r="L2229" s="154"/>
      <c r="M2229" s="154"/>
      <c r="N2229" s="154"/>
      <c r="O2229" s="154"/>
      <c r="P2229" s="154"/>
      <c r="Q2229" s="154"/>
      <c r="R2229" s="154"/>
      <c r="S2229" s="154"/>
      <c r="T2229" s="154"/>
      <c r="U2229" s="154"/>
      <c r="V2229" s="154"/>
      <c r="W2229" s="154"/>
      <c r="X2229" s="154"/>
      <c r="Y2229" s="154"/>
      <c r="Z2229" s="154"/>
      <c r="AA2229" s="154"/>
      <c r="AB2229" s="154"/>
      <c r="AC2229" s="154"/>
      <c r="AD2229" s="154"/>
      <c r="AE2229" s="154"/>
      <c r="AF2229" s="154"/>
      <c r="AG2229" s="154"/>
      <c r="AH2229" s="154"/>
      <c r="AI2229" s="154"/>
      <c r="AJ2229" s="154"/>
      <c r="AK2229" s="154"/>
      <c r="AL2229" s="154"/>
      <c r="AM2229" s="154"/>
      <c r="AN2229" s="154"/>
      <c r="AO2229" s="154"/>
      <c r="AP2229" s="154"/>
      <c r="AQ2229" s="154"/>
      <c r="AR2229" s="154"/>
      <c r="AS2229" s="154"/>
      <c r="AT2229" s="154"/>
      <c r="AU2229" s="154"/>
      <c r="AV2229" s="154"/>
      <c r="AW2229" s="154"/>
      <c r="AX2229" s="154"/>
      <c r="AY2229" s="154"/>
      <c r="AZ2229" s="154"/>
      <c r="BA2229" s="154"/>
      <c r="BB2229" s="154"/>
      <c r="BC2229" s="154"/>
      <c r="BD2229" s="154"/>
      <c r="BE2229" s="154"/>
      <c r="BF2229" s="154"/>
      <c r="BG2229" s="154"/>
      <c r="BH2229" s="154"/>
      <c r="BI2229" s="154"/>
      <c r="BJ2229" s="154"/>
      <c r="BK2229" s="154"/>
      <c r="BL2229" s="154"/>
      <c r="BM2229" s="154"/>
      <c r="BN2229" s="154"/>
      <c r="BO2229" s="154"/>
      <c r="BP2229" s="154"/>
      <c r="BQ2229" s="154"/>
      <c r="BR2229" s="154"/>
      <c r="BS2229" s="154"/>
      <c r="BT2229" s="154"/>
      <c r="BU2229" s="154"/>
      <c r="BV2229" s="154"/>
    </row>
    <row r="2230" spans="1:74" x14ac:dyDescent="0.25">
      <c r="A2230" s="154"/>
      <c r="B2230" s="154"/>
      <c r="C2230" s="154"/>
      <c r="D2230" s="154"/>
      <c r="E2230" s="154"/>
      <c r="F2230" s="154"/>
      <c r="G2230" s="154"/>
      <c r="H2230" s="154"/>
      <c r="I2230" s="154"/>
      <c r="J2230" s="154"/>
      <c r="K2230" s="154"/>
      <c r="L2230" s="154"/>
      <c r="M2230" s="154"/>
      <c r="N2230" s="154"/>
      <c r="O2230" s="154"/>
      <c r="P2230" s="154"/>
      <c r="Q2230" s="154"/>
      <c r="R2230" s="154"/>
      <c r="S2230" s="154"/>
      <c r="T2230" s="154"/>
      <c r="U2230" s="154"/>
      <c r="V2230" s="154"/>
      <c r="W2230" s="154"/>
      <c r="X2230" s="154"/>
      <c r="Y2230" s="154"/>
      <c r="Z2230" s="154"/>
      <c r="AA2230" s="154"/>
      <c r="AB2230" s="154"/>
      <c r="AC2230" s="154"/>
      <c r="AD2230" s="154"/>
      <c r="AE2230" s="154"/>
      <c r="AF2230" s="154"/>
      <c r="AG2230" s="154"/>
      <c r="AH2230" s="154"/>
      <c r="AI2230" s="154"/>
      <c r="AJ2230" s="154"/>
      <c r="AK2230" s="154"/>
      <c r="AL2230" s="154"/>
      <c r="AM2230" s="154"/>
      <c r="AN2230" s="154"/>
      <c r="AO2230" s="154"/>
      <c r="AP2230" s="154"/>
      <c r="AQ2230" s="154"/>
      <c r="AR2230" s="154"/>
      <c r="AS2230" s="154"/>
      <c r="AT2230" s="154"/>
      <c r="AU2230" s="154"/>
      <c r="AV2230" s="154"/>
      <c r="AW2230" s="154"/>
      <c r="AX2230" s="154"/>
      <c r="AY2230" s="154"/>
      <c r="AZ2230" s="154"/>
      <c r="BA2230" s="154"/>
      <c r="BB2230" s="154"/>
      <c r="BC2230" s="154"/>
      <c r="BD2230" s="154"/>
      <c r="BE2230" s="154"/>
      <c r="BF2230" s="154"/>
      <c r="BG2230" s="154"/>
      <c r="BH2230" s="154"/>
      <c r="BI2230" s="154"/>
      <c r="BJ2230" s="154"/>
      <c r="BK2230" s="154"/>
      <c r="BL2230" s="154"/>
      <c r="BM2230" s="154"/>
      <c r="BN2230" s="154"/>
      <c r="BO2230" s="154"/>
      <c r="BP2230" s="154"/>
      <c r="BQ2230" s="154"/>
      <c r="BR2230" s="154"/>
      <c r="BS2230" s="154"/>
      <c r="BT2230" s="154"/>
      <c r="BU2230" s="154"/>
      <c r="BV2230" s="154"/>
    </row>
    <row r="2231" spans="1:74" x14ac:dyDescent="0.25">
      <c r="A2231" s="154"/>
      <c r="B2231" s="154"/>
      <c r="C2231" s="154"/>
      <c r="D2231" s="154"/>
      <c r="E2231" s="154"/>
      <c r="F2231" s="154"/>
      <c r="G2231" s="154"/>
      <c r="H2231" s="154"/>
      <c r="I2231" s="154"/>
      <c r="J2231" s="154"/>
      <c r="K2231" s="154"/>
      <c r="L2231" s="154"/>
      <c r="M2231" s="154"/>
      <c r="N2231" s="154"/>
      <c r="O2231" s="154"/>
      <c r="P2231" s="154"/>
      <c r="Q2231" s="154"/>
      <c r="R2231" s="154"/>
      <c r="S2231" s="154"/>
      <c r="T2231" s="154"/>
      <c r="U2231" s="154"/>
      <c r="V2231" s="154"/>
      <c r="W2231" s="154"/>
      <c r="X2231" s="154"/>
      <c r="Y2231" s="154"/>
      <c r="Z2231" s="154"/>
      <c r="AA2231" s="154"/>
      <c r="AB2231" s="154"/>
      <c r="AC2231" s="154"/>
      <c r="AD2231" s="154"/>
      <c r="AE2231" s="154"/>
      <c r="AF2231" s="154"/>
      <c r="AG2231" s="154"/>
      <c r="AH2231" s="154"/>
      <c r="AI2231" s="154"/>
      <c r="AJ2231" s="154"/>
      <c r="AK2231" s="154"/>
      <c r="AL2231" s="154"/>
      <c r="AM2231" s="154"/>
      <c r="AN2231" s="154"/>
      <c r="AO2231" s="154"/>
      <c r="AP2231" s="154"/>
      <c r="AQ2231" s="154"/>
      <c r="AR2231" s="154"/>
      <c r="AS2231" s="154"/>
      <c r="AT2231" s="154"/>
      <c r="AU2231" s="154"/>
      <c r="AV2231" s="154"/>
      <c r="AW2231" s="154"/>
      <c r="AX2231" s="154"/>
      <c r="AY2231" s="154"/>
      <c r="AZ2231" s="154"/>
      <c r="BA2231" s="154"/>
      <c r="BB2231" s="154"/>
      <c r="BC2231" s="154"/>
      <c r="BD2231" s="154"/>
      <c r="BE2231" s="154"/>
      <c r="BF2231" s="154"/>
      <c r="BG2231" s="154"/>
      <c r="BH2231" s="154"/>
      <c r="BI2231" s="154"/>
      <c r="BJ2231" s="154"/>
      <c r="BK2231" s="154"/>
      <c r="BL2231" s="154"/>
      <c r="BM2231" s="154"/>
      <c r="BN2231" s="154"/>
      <c r="BO2231" s="154"/>
      <c r="BP2231" s="154"/>
      <c r="BQ2231" s="154"/>
      <c r="BR2231" s="154"/>
      <c r="BS2231" s="154"/>
      <c r="BT2231" s="154"/>
      <c r="BU2231" s="154"/>
      <c r="BV2231" s="154"/>
    </row>
    <row r="2232" spans="1:74" x14ac:dyDescent="0.25">
      <c r="A2232" s="154"/>
      <c r="B2232" s="154"/>
      <c r="C2232" s="154"/>
      <c r="D2232" s="154"/>
      <c r="E2232" s="154"/>
      <c r="F2232" s="154"/>
      <c r="G2232" s="154"/>
      <c r="H2232" s="154"/>
      <c r="I2232" s="154"/>
      <c r="J2232" s="154"/>
      <c r="K2232" s="154"/>
      <c r="L2232" s="154"/>
      <c r="M2232" s="154"/>
      <c r="N2232" s="154"/>
      <c r="O2232" s="154"/>
      <c r="P2232" s="154"/>
      <c r="Q2232" s="154"/>
      <c r="R2232" s="154"/>
      <c r="S2232" s="154"/>
      <c r="T2232" s="154"/>
      <c r="U2232" s="154"/>
      <c r="V2232" s="154"/>
      <c r="W2232" s="154"/>
      <c r="X2232" s="154"/>
      <c r="Y2232" s="154"/>
      <c r="Z2232" s="154"/>
      <c r="AA2232" s="154"/>
      <c r="AB2232" s="154"/>
      <c r="AC2232" s="154"/>
      <c r="AD2232" s="154"/>
      <c r="AE2232" s="154"/>
      <c r="AF2232" s="154"/>
      <c r="AG2232" s="154"/>
      <c r="AH2232" s="154"/>
      <c r="AI2232" s="154"/>
      <c r="AJ2232" s="154"/>
      <c r="AK2232" s="154"/>
      <c r="AL2232" s="154"/>
      <c r="AM2232" s="154"/>
      <c r="AN2232" s="154"/>
      <c r="AO2232" s="154"/>
      <c r="AP2232" s="154"/>
      <c r="AQ2232" s="154"/>
      <c r="AR2232" s="154"/>
      <c r="AS2232" s="154"/>
      <c r="AT2232" s="154"/>
      <c r="AU2232" s="154"/>
      <c r="AV2232" s="154"/>
      <c r="AW2232" s="154"/>
      <c r="AX2232" s="154"/>
      <c r="AY2232" s="154"/>
      <c r="AZ2232" s="154"/>
      <c r="BA2232" s="154"/>
      <c r="BB2232" s="154"/>
      <c r="BC2232" s="154"/>
      <c r="BD2232" s="154"/>
      <c r="BE2232" s="154"/>
      <c r="BF2232" s="154"/>
      <c r="BG2232" s="154"/>
      <c r="BH2232" s="154"/>
      <c r="BI2232" s="154"/>
      <c r="BJ2232" s="154"/>
      <c r="BK2232" s="154"/>
      <c r="BL2232" s="154"/>
      <c r="BM2232" s="154"/>
      <c r="BN2232" s="154"/>
      <c r="BO2232" s="154"/>
      <c r="BP2232" s="154"/>
      <c r="BQ2232" s="154"/>
      <c r="BR2232" s="154"/>
      <c r="BS2232" s="154"/>
      <c r="BT2232" s="154"/>
      <c r="BU2232" s="154"/>
      <c r="BV2232" s="154"/>
    </row>
    <row r="2233" spans="1:74" x14ac:dyDescent="0.25">
      <c r="A2233" s="154"/>
      <c r="B2233" s="154"/>
      <c r="C2233" s="154"/>
      <c r="D2233" s="154"/>
      <c r="E2233" s="154"/>
      <c r="F2233" s="154"/>
      <c r="G2233" s="154"/>
      <c r="H2233" s="154"/>
      <c r="I2233" s="154"/>
      <c r="J2233" s="154"/>
      <c r="K2233" s="154"/>
      <c r="L2233" s="154"/>
      <c r="M2233" s="154"/>
      <c r="N2233" s="154"/>
      <c r="O2233" s="154"/>
      <c r="P2233" s="154"/>
      <c r="Q2233" s="154"/>
      <c r="R2233" s="154"/>
      <c r="S2233" s="154"/>
      <c r="T2233" s="154"/>
      <c r="U2233" s="154"/>
      <c r="V2233" s="154"/>
      <c r="W2233" s="154"/>
      <c r="X2233" s="154"/>
      <c r="Y2233" s="154"/>
      <c r="Z2233" s="154"/>
      <c r="AA2233" s="154"/>
      <c r="AB2233" s="154"/>
      <c r="AC2233" s="154"/>
      <c r="AD2233" s="154"/>
      <c r="AE2233" s="154"/>
      <c r="AF2233" s="154"/>
      <c r="AG2233" s="154"/>
      <c r="AH2233" s="154"/>
      <c r="AI2233" s="154"/>
      <c r="AJ2233" s="154"/>
      <c r="AK2233" s="154"/>
      <c r="AL2233" s="154"/>
      <c r="AM2233" s="154"/>
      <c r="AN2233" s="154"/>
      <c r="AO2233" s="154"/>
      <c r="AP2233" s="154"/>
      <c r="AQ2233" s="154"/>
      <c r="AR2233" s="154"/>
      <c r="AS2233" s="154"/>
      <c r="AT2233" s="154"/>
      <c r="AU2233" s="154"/>
      <c r="AV2233" s="154"/>
      <c r="AW2233" s="154"/>
      <c r="AX2233" s="154"/>
      <c r="AY2233" s="154"/>
      <c r="AZ2233" s="154"/>
      <c r="BA2233" s="154"/>
      <c r="BB2233" s="154"/>
      <c r="BC2233" s="154"/>
      <c r="BD2233" s="154"/>
      <c r="BE2233" s="154"/>
      <c r="BF2233" s="154"/>
      <c r="BG2233" s="154"/>
      <c r="BH2233" s="154"/>
      <c r="BI2233" s="154"/>
      <c r="BJ2233" s="154"/>
      <c r="BK2233" s="154"/>
      <c r="BL2233" s="154"/>
      <c r="BM2233" s="154"/>
      <c r="BN2233" s="154"/>
      <c r="BO2233" s="154"/>
      <c r="BP2233" s="154"/>
      <c r="BQ2233" s="154"/>
      <c r="BR2233" s="154"/>
      <c r="BS2233" s="154"/>
      <c r="BT2233" s="154"/>
      <c r="BU2233" s="154"/>
      <c r="BV2233" s="154"/>
    </row>
    <row r="2234" spans="1:74" x14ac:dyDescent="0.25">
      <c r="A2234" s="154"/>
      <c r="B2234" s="154"/>
      <c r="C2234" s="154"/>
      <c r="D2234" s="154"/>
      <c r="E2234" s="154"/>
      <c r="F2234" s="154"/>
      <c r="G2234" s="154"/>
      <c r="H2234" s="154"/>
      <c r="I2234" s="154"/>
      <c r="J2234" s="154"/>
      <c r="K2234" s="154"/>
      <c r="L2234" s="154"/>
      <c r="M2234" s="154"/>
      <c r="N2234" s="154"/>
      <c r="O2234" s="154"/>
      <c r="P2234" s="154"/>
      <c r="Q2234" s="154"/>
      <c r="R2234" s="154"/>
      <c r="S2234" s="154"/>
      <c r="T2234" s="154"/>
      <c r="U2234" s="154"/>
      <c r="V2234" s="154"/>
      <c r="W2234" s="154"/>
      <c r="X2234" s="154"/>
      <c r="Y2234" s="154"/>
      <c r="Z2234" s="154"/>
      <c r="AA2234" s="154"/>
      <c r="AB2234" s="154"/>
      <c r="AC2234" s="154"/>
      <c r="AD2234" s="154"/>
      <c r="AE2234" s="154"/>
      <c r="AF2234" s="154"/>
      <c r="AG2234" s="154"/>
      <c r="AH2234" s="154"/>
      <c r="AI2234" s="154"/>
      <c r="AJ2234" s="154"/>
      <c r="AK2234" s="154"/>
      <c r="AL2234" s="154"/>
      <c r="AM2234" s="154"/>
      <c r="AN2234" s="154"/>
      <c r="AO2234" s="154"/>
      <c r="AP2234" s="154"/>
      <c r="AQ2234" s="154"/>
      <c r="AR2234" s="154"/>
      <c r="AS2234" s="154"/>
      <c r="AT2234" s="154"/>
      <c r="AU2234" s="154"/>
      <c r="AV2234" s="154"/>
      <c r="AW2234" s="154"/>
      <c r="AX2234" s="154"/>
      <c r="AY2234" s="154"/>
      <c r="AZ2234" s="154"/>
      <c r="BA2234" s="154"/>
      <c r="BB2234" s="154"/>
      <c r="BC2234" s="154"/>
      <c r="BD2234" s="154"/>
      <c r="BE2234" s="154"/>
      <c r="BF2234" s="154"/>
      <c r="BG2234" s="154"/>
      <c r="BH2234" s="154"/>
      <c r="BI2234" s="154"/>
      <c r="BJ2234" s="154"/>
      <c r="BK2234" s="154"/>
      <c r="BL2234" s="154"/>
      <c r="BM2234" s="154"/>
      <c r="BN2234" s="154"/>
      <c r="BO2234" s="154"/>
      <c r="BP2234" s="154"/>
      <c r="BQ2234" s="154"/>
      <c r="BR2234" s="154"/>
      <c r="BS2234" s="154"/>
      <c r="BT2234" s="154"/>
      <c r="BU2234" s="154"/>
      <c r="BV2234" s="154"/>
    </row>
    <row r="2235" spans="1:74" x14ac:dyDescent="0.25">
      <c r="A2235" s="154"/>
      <c r="B2235" s="154"/>
      <c r="C2235" s="154"/>
      <c r="D2235" s="154"/>
      <c r="E2235" s="154"/>
      <c r="F2235" s="154"/>
      <c r="G2235" s="154"/>
      <c r="H2235" s="154"/>
      <c r="I2235" s="154"/>
      <c r="J2235" s="154"/>
      <c r="K2235" s="154"/>
      <c r="L2235" s="154"/>
      <c r="M2235" s="154"/>
      <c r="N2235" s="154"/>
      <c r="O2235" s="154"/>
      <c r="P2235" s="154"/>
      <c r="Q2235" s="154"/>
      <c r="R2235" s="154"/>
      <c r="S2235" s="154"/>
      <c r="T2235" s="154"/>
      <c r="U2235" s="154"/>
      <c r="V2235" s="154"/>
      <c r="W2235" s="154"/>
      <c r="X2235" s="154"/>
      <c r="Y2235" s="154"/>
      <c r="Z2235" s="154"/>
      <c r="AA2235" s="154"/>
      <c r="AB2235" s="154"/>
      <c r="AC2235" s="154"/>
      <c r="AD2235" s="154"/>
      <c r="AE2235" s="154"/>
      <c r="AF2235" s="154"/>
      <c r="AG2235" s="154"/>
      <c r="AH2235" s="154"/>
      <c r="AI2235" s="154"/>
      <c r="AJ2235" s="154"/>
      <c r="AK2235" s="154"/>
      <c r="AL2235" s="154"/>
      <c r="AM2235" s="154"/>
      <c r="AN2235" s="154"/>
      <c r="AO2235" s="154"/>
      <c r="AP2235" s="154"/>
      <c r="AQ2235" s="154"/>
      <c r="AR2235" s="154"/>
      <c r="AS2235" s="154"/>
      <c r="AT2235" s="154"/>
      <c r="AU2235" s="154"/>
      <c r="AV2235" s="154"/>
      <c r="AW2235" s="154"/>
      <c r="AX2235" s="154"/>
      <c r="AY2235" s="154"/>
      <c r="AZ2235" s="154"/>
      <c r="BA2235" s="154"/>
      <c r="BB2235" s="154"/>
      <c r="BC2235" s="154"/>
      <c r="BD2235" s="154"/>
      <c r="BE2235" s="154"/>
      <c r="BF2235" s="154"/>
      <c r="BG2235" s="154"/>
      <c r="BH2235" s="154"/>
      <c r="BI2235" s="154"/>
      <c r="BJ2235" s="154"/>
      <c r="BK2235" s="154"/>
      <c r="BL2235" s="154"/>
      <c r="BM2235" s="154"/>
      <c r="BN2235" s="154"/>
      <c r="BO2235" s="154"/>
      <c r="BP2235" s="154"/>
      <c r="BQ2235" s="154"/>
      <c r="BR2235" s="154"/>
      <c r="BS2235" s="154"/>
      <c r="BT2235" s="154"/>
      <c r="BU2235" s="154"/>
      <c r="BV2235" s="154"/>
    </row>
    <row r="2236" spans="1:74" x14ac:dyDescent="0.25">
      <c r="A2236" s="154"/>
      <c r="B2236" s="154"/>
      <c r="C2236" s="154"/>
      <c r="D2236" s="154"/>
      <c r="E2236" s="154"/>
      <c r="F2236" s="154"/>
      <c r="G2236" s="154"/>
      <c r="H2236" s="154"/>
      <c r="I2236" s="154"/>
      <c r="J2236" s="154"/>
      <c r="K2236" s="154"/>
      <c r="L2236" s="154"/>
      <c r="M2236" s="154"/>
      <c r="N2236" s="154"/>
      <c r="O2236" s="154"/>
      <c r="P2236" s="154"/>
      <c r="Q2236" s="154"/>
      <c r="R2236" s="154"/>
      <c r="S2236" s="154"/>
      <c r="T2236" s="154"/>
      <c r="U2236" s="154"/>
      <c r="V2236" s="154"/>
      <c r="W2236" s="154"/>
      <c r="X2236" s="154"/>
      <c r="Y2236" s="154"/>
      <c r="Z2236" s="154"/>
      <c r="AA2236" s="154"/>
      <c r="AB2236" s="154"/>
      <c r="AC2236" s="154"/>
      <c r="AD2236" s="154"/>
      <c r="AE2236" s="154"/>
      <c r="AF2236" s="154"/>
      <c r="AG2236" s="154"/>
      <c r="AH2236" s="154"/>
      <c r="AI2236" s="154"/>
      <c r="AJ2236" s="154"/>
      <c r="AK2236" s="154"/>
      <c r="AL2236" s="154"/>
      <c r="AM2236" s="154"/>
      <c r="AN2236" s="154"/>
      <c r="AO2236" s="154"/>
      <c r="AP2236" s="154"/>
      <c r="AQ2236" s="154"/>
      <c r="AR2236" s="154"/>
      <c r="AS2236" s="154"/>
      <c r="AT2236" s="154"/>
      <c r="AU2236" s="154"/>
      <c r="AV2236" s="154"/>
      <c r="AW2236" s="154"/>
      <c r="AX2236" s="154"/>
      <c r="AY2236" s="154"/>
      <c r="AZ2236" s="154"/>
      <c r="BA2236" s="154"/>
      <c r="BB2236" s="154"/>
      <c r="BC2236" s="154"/>
      <c r="BD2236" s="154"/>
      <c r="BE2236" s="154"/>
      <c r="BF2236" s="154"/>
      <c r="BG2236" s="154"/>
      <c r="BH2236" s="154"/>
      <c r="BI2236" s="154"/>
      <c r="BJ2236" s="154"/>
      <c r="BK2236" s="154"/>
      <c r="BL2236" s="154"/>
      <c r="BM2236" s="154"/>
      <c r="BN2236" s="154"/>
      <c r="BO2236" s="154"/>
      <c r="BP2236" s="154"/>
      <c r="BQ2236" s="154"/>
      <c r="BR2236" s="154"/>
      <c r="BS2236" s="154"/>
      <c r="BT2236" s="154"/>
      <c r="BU2236" s="154"/>
      <c r="BV2236" s="154"/>
    </row>
    <row r="2237" spans="1:74" x14ac:dyDescent="0.25">
      <c r="A2237" s="154"/>
      <c r="B2237" s="154"/>
      <c r="C2237" s="154"/>
      <c r="D2237" s="154"/>
      <c r="E2237" s="154"/>
      <c r="F2237" s="154"/>
      <c r="G2237" s="154"/>
      <c r="H2237" s="154"/>
      <c r="I2237" s="154"/>
      <c r="J2237" s="154"/>
      <c r="K2237" s="154"/>
      <c r="L2237" s="154"/>
      <c r="M2237" s="154"/>
      <c r="N2237" s="154"/>
      <c r="O2237" s="154"/>
      <c r="P2237" s="154"/>
      <c r="Q2237" s="154"/>
      <c r="R2237" s="154"/>
      <c r="S2237" s="154"/>
      <c r="T2237" s="154"/>
      <c r="U2237" s="154"/>
      <c r="V2237" s="154"/>
      <c r="W2237" s="154"/>
      <c r="X2237" s="154"/>
      <c r="Y2237" s="154"/>
      <c r="Z2237" s="154"/>
      <c r="AA2237" s="154"/>
      <c r="AB2237" s="154"/>
      <c r="AC2237" s="154"/>
      <c r="AD2237" s="154"/>
      <c r="AE2237" s="154"/>
      <c r="AF2237" s="154"/>
      <c r="AG2237" s="154"/>
      <c r="AH2237" s="154"/>
      <c r="AI2237" s="154"/>
      <c r="AJ2237" s="154"/>
      <c r="AK2237" s="154"/>
      <c r="AL2237" s="154"/>
      <c r="AM2237" s="154"/>
      <c r="AN2237" s="154"/>
      <c r="AO2237" s="154"/>
      <c r="AP2237" s="154"/>
      <c r="AQ2237" s="154"/>
      <c r="AR2237" s="154"/>
      <c r="AS2237" s="154"/>
      <c r="AT2237" s="154"/>
      <c r="AU2237" s="154"/>
      <c r="AV2237" s="154"/>
      <c r="AW2237" s="154"/>
      <c r="AX2237" s="154"/>
      <c r="AY2237" s="154"/>
      <c r="AZ2237" s="154"/>
      <c r="BA2237" s="154"/>
      <c r="BB2237" s="154"/>
      <c r="BC2237" s="154"/>
      <c r="BD2237" s="154"/>
      <c r="BE2237" s="154"/>
      <c r="BF2237" s="154"/>
      <c r="BG2237" s="154"/>
      <c r="BH2237" s="154"/>
      <c r="BI2237" s="154"/>
      <c r="BJ2237" s="154"/>
      <c r="BK2237" s="154"/>
      <c r="BL2237" s="154"/>
      <c r="BM2237" s="154"/>
      <c r="BN2237" s="154"/>
      <c r="BO2237" s="154"/>
      <c r="BP2237" s="154"/>
      <c r="BQ2237" s="154"/>
      <c r="BR2237" s="154"/>
      <c r="BS2237" s="154"/>
      <c r="BT2237" s="154"/>
      <c r="BU2237" s="154"/>
      <c r="BV2237" s="154"/>
    </row>
    <row r="2238" spans="1:74" x14ac:dyDescent="0.25">
      <c r="A2238" s="154"/>
      <c r="B2238" s="154"/>
      <c r="C2238" s="154"/>
      <c r="D2238" s="154"/>
      <c r="E2238" s="154"/>
      <c r="F2238" s="154"/>
      <c r="G2238" s="154"/>
      <c r="H2238" s="154"/>
      <c r="I2238" s="154"/>
      <c r="J2238" s="154"/>
      <c r="K2238" s="154"/>
      <c r="L2238" s="154"/>
      <c r="M2238" s="154"/>
      <c r="N2238" s="154"/>
      <c r="O2238" s="154"/>
      <c r="P2238" s="154"/>
      <c r="Q2238" s="154"/>
      <c r="R2238" s="154"/>
      <c r="S2238" s="154"/>
      <c r="T2238" s="154"/>
      <c r="U2238" s="154"/>
      <c r="V2238" s="154"/>
      <c r="W2238" s="154"/>
      <c r="X2238" s="154"/>
      <c r="Y2238" s="154"/>
      <c r="Z2238" s="154"/>
      <c r="AA2238" s="154"/>
      <c r="AB2238" s="154"/>
      <c r="AC2238" s="154"/>
      <c r="AD2238" s="154"/>
      <c r="AE2238" s="154"/>
      <c r="AF2238" s="154"/>
      <c r="AG2238" s="154"/>
      <c r="AH2238" s="154"/>
      <c r="AI2238" s="154"/>
      <c r="AJ2238" s="154"/>
      <c r="AK2238" s="154"/>
      <c r="AL2238" s="154"/>
      <c r="AM2238" s="154"/>
      <c r="AN2238" s="154"/>
      <c r="AO2238" s="154"/>
      <c r="AP2238" s="154"/>
      <c r="AQ2238" s="154"/>
      <c r="AR2238" s="154"/>
      <c r="AS2238" s="154"/>
      <c r="AT2238" s="154"/>
      <c r="AU2238" s="154"/>
      <c r="AV2238" s="154"/>
      <c r="AW2238" s="154"/>
      <c r="AX2238" s="154"/>
      <c r="AY2238" s="154"/>
      <c r="AZ2238" s="154"/>
      <c r="BA2238" s="154"/>
      <c r="BB2238" s="154"/>
      <c r="BC2238" s="154"/>
      <c r="BD2238" s="154"/>
      <c r="BE2238" s="154"/>
      <c r="BF2238" s="154"/>
      <c r="BG2238" s="154"/>
      <c r="BH2238" s="154"/>
      <c r="BI2238" s="154"/>
      <c r="BJ2238" s="154"/>
      <c r="BK2238" s="154"/>
      <c r="BL2238" s="154"/>
      <c r="BM2238" s="154"/>
      <c r="BN2238" s="154"/>
      <c r="BO2238" s="154"/>
      <c r="BP2238" s="154"/>
      <c r="BQ2238" s="154"/>
      <c r="BR2238" s="154"/>
      <c r="BS2238" s="154"/>
      <c r="BT2238" s="154"/>
      <c r="BU2238" s="154"/>
      <c r="BV2238" s="154"/>
    </row>
    <row r="2239" spans="1:74" x14ac:dyDescent="0.25">
      <c r="A2239" s="154"/>
      <c r="B2239" s="154"/>
      <c r="C2239" s="154"/>
      <c r="D2239" s="154"/>
      <c r="E2239" s="154"/>
      <c r="F2239" s="154"/>
      <c r="G2239" s="154"/>
      <c r="H2239" s="154"/>
      <c r="I2239" s="154"/>
      <c r="J2239" s="154"/>
      <c r="K2239" s="154"/>
      <c r="L2239" s="154"/>
      <c r="M2239" s="154"/>
      <c r="N2239" s="154"/>
      <c r="O2239" s="154"/>
      <c r="P2239" s="154"/>
      <c r="Q2239" s="154"/>
      <c r="R2239" s="154"/>
      <c r="S2239" s="154"/>
      <c r="T2239" s="154"/>
      <c r="U2239" s="154"/>
      <c r="V2239" s="154"/>
      <c r="W2239" s="154"/>
      <c r="X2239" s="154"/>
      <c r="Y2239" s="154"/>
      <c r="Z2239" s="154"/>
      <c r="AA2239" s="154"/>
      <c r="AB2239" s="154"/>
      <c r="AC2239" s="154"/>
      <c r="AD2239" s="154"/>
      <c r="AE2239" s="154"/>
      <c r="AF2239" s="154"/>
      <c r="AG2239" s="154"/>
      <c r="AH2239" s="154"/>
      <c r="AI2239" s="154"/>
      <c r="AJ2239" s="154"/>
      <c r="AK2239" s="154"/>
      <c r="AL2239" s="154"/>
      <c r="AM2239" s="154"/>
      <c r="AN2239" s="154"/>
      <c r="AO2239" s="154"/>
      <c r="AP2239" s="154"/>
      <c r="AQ2239" s="154"/>
      <c r="AR2239" s="154"/>
      <c r="AS2239" s="154"/>
      <c r="AT2239" s="154"/>
      <c r="AU2239" s="154"/>
      <c r="AV2239" s="154"/>
      <c r="AW2239" s="154"/>
      <c r="AX2239" s="154"/>
      <c r="AY2239" s="154"/>
      <c r="AZ2239" s="154"/>
      <c r="BA2239" s="154"/>
      <c r="BB2239" s="154"/>
      <c r="BC2239" s="154"/>
      <c r="BD2239" s="154"/>
      <c r="BE2239" s="154"/>
      <c r="BF2239" s="154"/>
      <c r="BG2239" s="154"/>
      <c r="BH2239" s="154"/>
      <c r="BI2239" s="154"/>
      <c r="BJ2239" s="154"/>
      <c r="BK2239" s="154"/>
      <c r="BL2239" s="154"/>
      <c r="BM2239" s="154"/>
      <c r="BN2239" s="154"/>
      <c r="BO2239" s="154"/>
      <c r="BP2239" s="154"/>
      <c r="BQ2239" s="154"/>
      <c r="BR2239" s="154"/>
      <c r="BS2239" s="154"/>
      <c r="BT2239" s="154"/>
      <c r="BU2239" s="154"/>
      <c r="BV2239" s="154"/>
    </row>
    <row r="2240" spans="1:74" x14ac:dyDescent="0.25">
      <c r="A2240" s="154"/>
      <c r="B2240" s="154"/>
      <c r="C2240" s="154"/>
      <c r="D2240" s="154"/>
      <c r="E2240" s="154"/>
      <c r="F2240" s="154"/>
      <c r="G2240" s="154"/>
      <c r="H2240" s="154"/>
      <c r="I2240" s="154"/>
      <c r="J2240" s="154"/>
      <c r="K2240" s="154"/>
      <c r="L2240" s="154"/>
      <c r="M2240" s="154"/>
      <c r="N2240" s="154"/>
      <c r="O2240" s="154"/>
      <c r="P2240" s="154"/>
      <c r="Q2240" s="154"/>
      <c r="R2240" s="154"/>
      <c r="S2240" s="154"/>
      <c r="T2240" s="154"/>
      <c r="U2240" s="154"/>
      <c r="V2240" s="154"/>
      <c r="W2240" s="154"/>
      <c r="X2240" s="154"/>
      <c r="Y2240" s="154"/>
      <c r="Z2240" s="154"/>
      <c r="AA2240" s="154"/>
      <c r="AB2240" s="154"/>
      <c r="AC2240" s="154"/>
      <c r="AD2240" s="154"/>
      <c r="AE2240" s="154"/>
      <c r="AF2240" s="154"/>
      <c r="AG2240" s="154"/>
      <c r="AH2240" s="154"/>
      <c r="AI2240" s="154"/>
      <c r="AJ2240" s="154"/>
      <c r="AK2240" s="154"/>
      <c r="AL2240" s="154"/>
      <c r="AM2240" s="154"/>
      <c r="AN2240" s="154"/>
      <c r="AO2240" s="154"/>
      <c r="AP2240" s="154"/>
      <c r="AQ2240" s="154"/>
      <c r="AR2240" s="154"/>
      <c r="AS2240" s="154"/>
      <c r="AT2240" s="154"/>
      <c r="AU2240" s="154"/>
      <c r="AV2240" s="154"/>
      <c r="AW2240" s="154"/>
      <c r="AX2240" s="154"/>
      <c r="AY2240" s="154"/>
      <c r="AZ2240" s="154"/>
      <c r="BA2240" s="154"/>
      <c r="BB2240" s="154"/>
      <c r="BC2240" s="154"/>
      <c r="BD2240" s="154"/>
      <c r="BE2240" s="154"/>
      <c r="BF2240" s="154"/>
      <c r="BG2240" s="154"/>
      <c r="BH2240" s="154"/>
      <c r="BI2240" s="154"/>
      <c r="BJ2240" s="154"/>
      <c r="BK2240" s="154"/>
      <c r="BL2240" s="154"/>
      <c r="BM2240" s="154"/>
      <c r="BN2240" s="154"/>
      <c r="BO2240" s="154"/>
      <c r="BP2240" s="154"/>
      <c r="BQ2240" s="154"/>
      <c r="BR2240" s="154"/>
      <c r="BS2240" s="154"/>
      <c r="BT2240" s="154"/>
      <c r="BU2240" s="154"/>
      <c r="BV2240" s="154"/>
    </row>
    <row r="2241" spans="1:74" x14ac:dyDescent="0.25">
      <c r="A2241" s="154"/>
      <c r="B2241" s="154"/>
      <c r="C2241" s="154"/>
      <c r="D2241" s="154"/>
      <c r="E2241" s="154"/>
      <c r="F2241" s="154"/>
      <c r="G2241" s="154"/>
      <c r="H2241" s="154"/>
      <c r="I2241" s="154"/>
      <c r="J2241" s="154"/>
      <c r="K2241" s="154"/>
      <c r="L2241" s="154"/>
      <c r="M2241" s="154"/>
      <c r="N2241" s="154"/>
      <c r="O2241" s="154"/>
      <c r="P2241" s="154"/>
      <c r="Q2241" s="154"/>
      <c r="R2241" s="154"/>
      <c r="S2241" s="154"/>
      <c r="T2241" s="154"/>
      <c r="U2241" s="154"/>
      <c r="V2241" s="154"/>
      <c r="W2241" s="154"/>
      <c r="X2241" s="154"/>
      <c r="Y2241" s="154"/>
      <c r="Z2241" s="154"/>
      <c r="AA2241" s="154"/>
      <c r="AB2241" s="154"/>
      <c r="AC2241" s="154"/>
      <c r="AD2241" s="154"/>
      <c r="AE2241" s="154"/>
      <c r="AF2241" s="154"/>
      <c r="AG2241" s="154"/>
      <c r="AH2241" s="154"/>
      <c r="AI2241" s="154"/>
      <c r="AJ2241" s="154"/>
      <c r="AK2241" s="154"/>
      <c r="AL2241" s="154"/>
      <c r="AM2241" s="154"/>
      <c r="AN2241" s="154"/>
      <c r="AO2241" s="154"/>
      <c r="AP2241" s="154"/>
      <c r="AQ2241" s="154"/>
      <c r="AR2241" s="154"/>
      <c r="AS2241" s="154"/>
      <c r="AT2241" s="154"/>
      <c r="AU2241" s="154"/>
      <c r="AV2241" s="154"/>
      <c r="AW2241" s="154"/>
      <c r="AX2241" s="154"/>
      <c r="AY2241" s="154"/>
      <c r="AZ2241" s="154"/>
      <c r="BA2241" s="154"/>
      <c r="BB2241" s="154"/>
      <c r="BC2241" s="154"/>
      <c r="BD2241" s="154"/>
      <c r="BE2241" s="154"/>
      <c r="BF2241" s="154"/>
      <c r="BG2241" s="154"/>
      <c r="BH2241" s="154"/>
      <c r="BI2241" s="154"/>
      <c r="BJ2241" s="154"/>
      <c r="BK2241" s="154"/>
      <c r="BL2241" s="154"/>
      <c r="BM2241" s="154"/>
      <c r="BN2241" s="154"/>
      <c r="BO2241" s="154"/>
      <c r="BP2241" s="154"/>
      <c r="BQ2241" s="154"/>
      <c r="BR2241" s="154"/>
      <c r="BS2241" s="154"/>
      <c r="BT2241" s="154"/>
      <c r="BU2241" s="154"/>
      <c r="BV2241" s="154"/>
    </row>
    <row r="2242" spans="1:74" x14ac:dyDescent="0.25">
      <c r="A2242" s="154"/>
      <c r="B2242" s="154"/>
      <c r="C2242" s="154"/>
      <c r="D2242" s="154"/>
      <c r="E2242" s="154"/>
      <c r="F2242" s="154"/>
      <c r="G2242" s="154"/>
      <c r="H2242" s="154"/>
      <c r="I2242" s="154"/>
      <c r="J2242" s="154"/>
      <c r="K2242" s="154"/>
      <c r="L2242" s="154"/>
      <c r="M2242" s="154"/>
      <c r="N2242" s="154"/>
      <c r="O2242" s="154"/>
      <c r="P2242" s="154"/>
      <c r="Q2242" s="154"/>
      <c r="R2242" s="154"/>
      <c r="S2242" s="154"/>
      <c r="T2242" s="154"/>
      <c r="U2242" s="154"/>
      <c r="V2242" s="154"/>
      <c r="W2242" s="154"/>
      <c r="X2242" s="154"/>
      <c r="Y2242" s="154"/>
      <c r="Z2242" s="154"/>
      <c r="AA2242" s="154"/>
      <c r="AB2242" s="154"/>
      <c r="AC2242" s="154"/>
      <c r="AD2242" s="154"/>
      <c r="AE2242" s="154"/>
      <c r="AF2242" s="154"/>
      <c r="AG2242" s="154"/>
      <c r="AH2242" s="154"/>
      <c r="AI2242" s="154"/>
      <c r="AJ2242" s="154"/>
      <c r="AK2242" s="154"/>
      <c r="AL2242" s="154"/>
      <c r="AM2242" s="154"/>
      <c r="AN2242" s="154"/>
      <c r="AO2242" s="154"/>
      <c r="AP2242" s="154"/>
      <c r="AQ2242" s="154"/>
      <c r="AR2242" s="154"/>
      <c r="AS2242" s="154"/>
      <c r="AT2242" s="154"/>
      <c r="AU2242" s="154"/>
      <c r="AV2242" s="154"/>
      <c r="AW2242" s="154"/>
      <c r="AX2242" s="154"/>
      <c r="AY2242" s="154"/>
      <c r="AZ2242" s="154"/>
      <c r="BA2242" s="154"/>
      <c r="BB2242" s="154"/>
      <c r="BC2242" s="154"/>
      <c r="BD2242" s="154"/>
      <c r="BE2242" s="154"/>
      <c r="BF2242" s="154"/>
      <c r="BG2242" s="154"/>
      <c r="BH2242" s="154"/>
      <c r="BI2242" s="154"/>
      <c r="BJ2242" s="154"/>
      <c r="BK2242" s="154"/>
      <c r="BL2242" s="154"/>
      <c r="BM2242" s="154"/>
      <c r="BN2242" s="154"/>
      <c r="BO2242" s="154"/>
      <c r="BP2242" s="154"/>
      <c r="BQ2242" s="154"/>
      <c r="BR2242" s="154"/>
      <c r="BS2242" s="154"/>
      <c r="BT2242" s="154"/>
      <c r="BU2242" s="154"/>
      <c r="BV2242" s="154"/>
    </row>
    <row r="2243" spans="1:74" x14ac:dyDescent="0.25">
      <c r="A2243" s="154"/>
      <c r="B2243" s="154"/>
      <c r="C2243" s="154"/>
      <c r="D2243" s="154"/>
      <c r="E2243" s="154"/>
      <c r="F2243" s="154"/>
      <c r="G2243" s="154"/>
      <c r="H2243" s="154"/>
      <c r="I2243" s="154"/>
      <c r="J2243" s="154"/>
      <c r="K2243" s="154"/>
      <c r="L2243" s="154"/>
      <c r="M2243" s="154"/>
      <c r="N2243" s="154"/>
      <c r="O2243" s="154"/>
      <c r="P2243" s="154"/>
      <c r="Q2243" s="154"/>
      <c r="R2243" s="154"/>
      <c r="S2243" s="154"/>
      <c r="T2243" s="154"/>
      <c r="U2243" s="154"/>
      <c r="V2243" s="154"/>
      <c r="W2243" s="154"/>
      <c r="X2243" s="154"/>
      <c r="Y2243" s="154"/>
      <c r="Z2243" s="154"/>
      <c r="AA2243" s="154"/>
      <c r="AB2243" s="154"/>
      <c r="AC2243" s="154"/>
      <c r="AD2243" s="154"/>
      <c r="AE2243" s="154"/>
      <c r="AF2243" s="154"/>
      <c r="AG2243" s="154"/>
      <c r="AH2243" s="154"/>
      <c r="AI2243" s="154"/>
      <c r="AJ2243" s="154"/>
      <c r="AK2243" s="154"/>
      <c r="AL2243" s="154"/>
      <c r="AM2243" s="154"/>
      <c r="AN2243" s="154"/>
      <c r="AO2243" s="154"/>
      <c r="AP2243" s="154"/>
      <c r="AQ2243" s="154"/>
      <c r="AR2243" s="154"/>
      <c r="AS2243" s="154"/>
      <c r="AT2243" s="154"/>
      <c r="AU2243" s="154"/>
      <c r="AV2243" s="154"/>
      <c r="AW2243" s="154"/>
      <c r="AX2243" s="154"/>
      <c r="AY2243" s="154"/>
      <c r="AZ2243" s="154"/>
      <c r="BA2243" s="154"/>
      <c r="BB2243" s="154"/>
      <c r="BC2243" s="154"/>
      <c r="BD2243" s="154"/>
      <c r="BE2243" s="154"/>
      <c r="BF2243" s="154"/>
      <c r="BG2243" s="154"/>
      <c r="BH2243" s="154"/>
      <c r="BI2243" s="154"/>
      <c r="BJ2243" s="154"/>
      <c r="BK2243" s="154"/>
      <c r="BL2243" s="154"/>
      <c r="BM2243" s="154"/>
      <c r="BN2243" s="154"/>
      <c r="BO2243" s="154"/>
      <c r="BP2243" s="154"/>
      <c r="BQ2243" s="154"/>
      <c r="BR2243" s="154"/>
      <c r="BS2243" s="154"/>
      <c r="BT2243" s="154"/>
      <c r="BU2243" s="154"/>
      <c r="BV2243" s="154"/>
    </row>
    <row r="2244" spans="1:74" x14ac:dyDescent="0.25">
      <c r="A2244" s="154"/>
      <c r="B2244" s="154"/>
      <c r="C2244" s="154"/>
      <c r="D2244" s="154"/>
      <c r="E2244" s="154"/>
      <c r="F2244" s="154"/>
      <c r="G2244" s="154"/>
      <c r="H2244" s="154"/>
      <c r="I2244" s="154"/>
      <c r="J2244" s="154"/>
      <c r="K2244" s="154"/>
      <c r="L2244" s="154"/>
      <c r="M2244" s="154"/>
      <c r="N2244" s="154"/>
      <c r="O2244" s="154"/>
      <c r="P2244" s="154"/>
      <c r="Q2244" s="154"/>
      <c r="R2244" s="154"/>
      <c r="S2244" s="154"/>
      <c r="T2244" s="154"/>
      <c r="U2244" s="154"/>
      <c r="V2244" s="154"/>
      <c r="W2244" s="154"/>
      <c r="X2244" s="154"/>
      <c r="Y2244" s="154"/>
      <c r="Z2244" s="154"/>
      <c r="AA2244" s="154"/>
      <c r="AB2244" s="154"/>
      <c r="AC2244" s="154"/>
      <c r="AD2244" s="154"/>
      <c r="AE2244" s="154"/>
      <c r="AF2244" s="154"/>
      <c r="AG2244" s="154"/>
      <c r="AH2244" s="154"/>
      <c r="AI2244" s="154"/>
      <c r="AJ2244" s="154"/>
      <c r="AK2244" s="154"/>
      <c r="AL2244" s="154"/>
      <c r="AM2244" s="154"/>
      <c r="AN2244" s="154"/>
      <c r="AO2244" s="154"/>
      <c r="AP2244" s="154"/>
      <c r="AQ2244" s="154"/>
      <c r="AR2244" s="154"/>
      <c r="AS2244" s="154"/>
      <c r="AT2244" s="154"/>
      <c r="AU2244" s="154"/>
      <c r="AV2244" s="154"/>
      <c r="AW2244" s="154"/>
      <c r="AX2244" s="154"/>
      <c r="AY2244" s="154"/>
      <c r="AZ2244" s="154"/>
      <c r="BA2244" s="154"/>
      <c r="BB2244" s="154"/>
      <c r="BC2244" s="154"/>
      <c r="BD2244" s="154"/>
      <c r="BE2244" s="154"/>
      <c r="BF2244" s="154"/>
      <c r="BG2244" s="154"/>
      <c r="BH2244" s="154"/>
      <c r="BI2244" s="154"/>
      <c r="BJ2244" s="154"/>
      <c r="BK2244" s="154"/>
      <c r="BL2244" s="154"/>
      <c r="BM2244" s="154"/>
      <c r="BN2244" s="154"/>
      <c r="BO2244" s="154"/>
      <c r="BP2244" s="154"/>
      <c r="BQ2244" s="154"/>
      <c r="BR2244" s="154"/>
      <c r="BS2244" s="154"/>
      <c r="BT2244" s="154"/>
      <c r="BU2244" s="154"/>
      <c r="BV2244" s="154"/>
    </row>
    <row r="2245" spans="1:74" x14ac:dyDescent="0.25">
      <c r="A2245" s="154"/>
      <c r="B2245" s="154"/>
      <c r="C2245" s="154"/>
      <c r="D2245" s="154"/>
      <c r="E2245" s="154"/>
      <c r="F2245" s="154"/>
      <c r="G2245" s="154"/>
      <c r="H2245" s="154"/>
      <c r="I2245" s="154"/>
      <c r="J2245" s="154"/>
      <c r="K2245" s="154"/>
      <c r="L2245" s="154"/>
      <c r="M2245" s="154"/>
      <c r="N2245" s="154"/>
      <c r="O2245" s="154"/>
      <c r="P2245" s="154"/>
      <c r="Q2245" s="154"/>
      <c r="R2245" s="154"/>
      <c r="S2245" s="154"/>
      <c r="T2245" s="154"/>
      <c r="U2245" s="154"/>
      <c r="V2245" s="154"/>
      <c r="W2245" s="154"/>
      <c r="X2245" s="154"/>
      <c r="Y2245" s="154"/>
      <c r="Z2245" s="154"/>
      <c r="AA2245" s="154"/>
      <c r="AB2245" s="154"/>
      <c r="AC2245" s="154"/>
      <c r="AD2245" s="154"/>
      <c r="AE2245" s="154"/>
      <c r="AF2245" s="154"/>
      <c r="AG2245" s="154"/>
      <c r="AH2245" s="154"/>
      <c r="AI2245" s="154"/>
      <c r="AJ2245" s="154"/>
      <c r="AK2245" s="154"/>
      <c r="AL2245" s="154"/>
      <c r="AM2245" s="154"/>
      <c r="AN2245" s="154"/>
      <c r="AO2245" s="154"/>
      <c r="AP2245" s="154"/>
      <c r="AQ2245" s="154"/>
      <c r="AR2245" s="154"/>
      <c r="AS2245" s="154"/>
      <c r="AT2245" s="154"/>
      <c r="AU2245" s="154"/>
      <c r="AV2245" s="154"/>
      <c r="AW2245" s="154"/>
      <c r="AX2245" s="154"/>
      <c r="AY2245" s="154"/>
      <c r="AZ2245" s="154"/>
      <c r="BA2245" s="154"/>
      <c r="BB2245" s="154"/>
      <c r="BC2245" s="154"/>
      <c r="BD2245" s="154"/>
      <c r="BE2245" s="154"/>
      <c r="BF2245" s="154"/>
      <c r="BG2245" s="154"/>
      <c r="BH2245" s="154"/>
      <c r="BI2245" s="154"/>
      <c r="BJ2245" s="154"/>
      <c r="BK2245" s="154"/>
      <c r="BL2245" s="154"/>
      <c r="BM2245" s="154"/>
      <c r="BN2245" s="154"/>
      <c r="BO2245" s="154"/>
      <c r="BP2245" s="154"/>
      <c r="BQ2245" s="154"/>
      <c r="BR2245" s="154"/>
      <c r="BS2245" s="154"/>
      <c r="BT2245" s="154"/>
      <c r="BU2245" s="154"/>
      <c r="BV2245" s="154"/>
    </row>
    <row r="2246" spans="1:74" x14ac:dyDescent="0.25">
      <c r="A2246" s="154"/>
      <c r="B2246" s="154"/>
      <c r="C2246" s="154"/>
      <c r="D2246" s="154"/>
      <c r="E2246" s="154"/>
      <c r="F2246" s="154"/>
      <c r="G2246" s="154"/>
      <c r="H2246" s="154"/>
      <c r="I2246" s="154"/>
      <c r="J2246" s="154"/>
      <c r="K2246" s="154"/>
      <c r="L2246" s="154"/>
      <c r="M2246" s="154"/>
      <c r="N2246" s="154"/>
      <c r="O2246" s="154"/>
      <c r="P2246" s="154"/>
      <c r="Q2246" s="154"/>
      <c r="R2246" s="154"/>
      <c r="S2246" s="154"/>
      <c r="T2246" s="154"/>
      <c r="U2246" s="154"/>
      <c r="V2246" s="154"/>
      <c r="W2246" s="154"/>
      <c r="X2246" s="154"/>
      <c r="Y2246" s="154"/>
      <c r="Z2246" s="154"/>
      <c r="AA2246" s="154"/>
      <c r="AB2246" s="154"/>
      <c r="AC2246" s="154"/>
      <c r="AD2246" s="154"/>
      <c r="AE2246" s="154"/>
      <c r="AF2246" s="154"/>
      <c r="AG2246" s="154"/>
      <c r="AH2246" s="154"/>
      <c r="AI2246" s="154"/>
      <c r="AJ2246" s="154"/>
      <c r="AK2246" s="154"/>
      <c r="AL2246" s="154"/>
      <c r="AM2246" s="154"/>
      <c r="AN2246" s="154"/>
      <c r="AO2246" s="154"/>
      <c r="AP2246" s="154"/>
      <c r="AQ2246" s="154"/>
      <c r="AR2246" s="154"/>
      <c r="AS2246" s="154"/>
      <c r="AT2246" s="154"/>
      <c r="AU2246" s="154"/>
      <c r="AV2246" s="154"/>
      <c r="AW2246" s="154"/>
      <c r="AX2246" s="154"/>
      <c r="AY2246" s="154"/>
      <c r="AZ2246" s="154"/>
      <c r="BA2246" s="154"/>
      <c r="BB2246" s="154"/>
      <c r="BC2246" s="154"/>
      <c r="BD2246" s="154"/>
      <c r="BE2246" s="154"/>
      <c r="BF2246" s="154"/>
      <c r="BG2246" s="154"/>
      <c r="BH2246" s="154"/>
      <c r="BI2246" s="154"/>
      <c r="BJ2246" s="154"/>
      <c r="BK2246" s="154"/>
      <c r="BL2246" s="154"/>
      <c r="BM2246" s="154"/>
      <c r="BN2246" s="154"/>
      <c r="BO2246" s="154"/>
      <c r="BP2246" s="154"/>
      <c r="BQ2246" s="154"/>
      <c r="BR2246" s="154"/>
      <c r="BS2246" s="154"/>
      <c r="BT2246" s="154"/>
      <c r="BU2246" s="154"/>
      <c r="BV2246" s="154"/>
    </row>
    <row r="2247" spans="1:74" x14ac:dyDescent="0.25">
      <c r="A2247" s="154"/>
      <c r="B2247" s="154"/>
      <c r="C2247" s="154"/>
      <c r="D2247" s="154"/>
      <c r="E2247" s="154"/>
      <c r="F2247" s="154"/>
      <c r="G2247" s="154"/>
      <c r="H2247" s="154"/>
      <c r="I2247" s="154"/>
      <c r="J2247" s="154"/>
      <c r="K2247" s="154"/>
      <c r="L2247" s="154"/>
      <c r="M2247" s="154"/>
      <c r="N2247" s="154"/>
      <c r="O2247" s="154"/>
      <c r="P2247" s="154"/>
      <c r="Q2247" s="154"/>
      <c r="R2247" s="154"/>
      <c r="S2247" s="154"/>
      <c r="T2247" s="154"/>
      <c r="U2247" s="154"/>
      <c r="V2247" s="154"/>
      <c r="W2247" s="154"/>
      <c r="X2247" s="154"/>
      <c r="Y2247" s="154"/>
      <c r="Z2247" s="154"/>
      <c r="AA2247" s="154"/>
      <c r="AB2247" s="154"/>
      <c r="AC2247" s="154"/>
      <c r="AD2247" s="154"/>
      <c r="AE2247" s="154"/>
      <c r="AF2247" s="154"/>
      <c r="AG2247" s="154"/>
      <c r="AH2247" s="154"/>
      <c r="AI2247" s="154"/>
      <c r="AJ2247" s="154"/>
      <c r="AK2247" s="154"/>
      <c r="AL2247" s="154"/>
      <c r="AM2247" s="154"/>
      <c r="AN2247" s="154"/>
      <c r="AO2247" s="154"/>
      <c r="AP2247" s="154"/>
      <c r="AQ2247" s="154"/>
      <c r="AR2247" s="154"/>
      <c r="AS2247" s="154"/>
      <c r="AT2247" s="154"/>
      <c r="AU2247" s="154"/>
      <c r="AV2247" s="154"/>
      <c r="AW2247" s="154"/>
      <c r="AX2247" s="154"/>
      <c r="AY2247" s="154"/>
      <c r="AZ2247" s="154"/>
      <c r="BA2247" s="154"/>
      <c r="BB2247" s="154"/>
      <c r="BC2247" s="154"/>
      <c r="BD2247" s="154"/>
      <c r="BE2247" s="154"/>
      <c r="BF2247" s="154"/>
      <c r="BG2247" s="154"/>
      <c r="BH2247" s="154"/>
      <c r="BI2247" s="154"/>
      <c r="BJ2247" s="154"/>
      <c r="BK2247" s="154"/>
      <c r="BL2247" s="154"/>
      <c r="BM2247" s="154"/>
      <c r="BN2247" s="154"/>
      <c r="BO2247" s="154"/>
      <c r="BP2247" s="154"/>
      <c r="BQ2247" s="154"/>
      <c r="BR2247" s="154"/>
      <c r="BS2247" s="154"/>
      <c r="BT2247" s="154"/>
      <c r="BU2247" s="154"/>
      <c r="BV2247" s="154"/>
    </row>
    <row r="2248" spans="1:74" x14ac:dyDescent="0.25">
      <c r="A2248" s="154"/>
      <c r="B2248" s="154"/>
      <c r="C2248" s="154"/>
      <c r="D2248" s="154"/>
      <c r="E2248" s="154"/>
      <c r="F2248" s="154"/>
      <c r="G2248" s="154"/>
      <c r="H2248" s="154"/>
      <c r="I2248" s="154"/>
      <c r="J2248" s="154"/>
      <c r="K2248" s="154"/>
      <c r="L2248" s="154"/>
      <c r="M2248" s="154"/>
      <c r="N2248" s="154"/>
      <c r="O2248" s="154"/>
      <c r="P2248" s="154"/>
      <c r="Q2248" s="154"/>
      <c r="R2248" s="154"/>
      <c r="S2248" s="154"/>
      <c r="T2248" s="154"/>
      <c r="U2248" s="154"/>
      <c r="V2248" s="154"/>
      <c r="W2248" s="154"/>
      <c r="X2248" s="154"/>
      <c r="Y2248" s="154"/>
      <c r="Z2248" s="154"/>
      <c r="AA2248" s="154"/>
      <c r="AB2248" s="154"/>
      <c r="AC2248" s="154"/>
      <c r="AD2248" s="154"/>
      <c r="AE2248" s="154"/>
      <c r="AF2248" s="154"/>
      <c r="AG2248" s="154"/>
      <c r="AH2248" s="154"/>
      <c r="AI2248" s="154"/>
      <c r="AJ2248" s="154"/>
      <c r="AK2248" s="154"/>
      <c r="AL2248" s="154"/>
      <c r="AM2248" s="154"/>
      <c r="AN2248" s="154"/>
      <c r="AO2248" s="154"/>
      <c r="AP2248" s="154"/>
      <c r="AQ2248" s="154"/>
      <c r="AR2248" s="154"/>
      <c r="AS2248" s="154"/>
      <c r="AT2248" s="154"/>
      <c r="AU2248" s="154"/>
      <c r="AV2248" s="154"/>
      <c r="AW2248" s="154"/>
      <c r="AX2248" s="154"/>
      <c r="AY2248" s="154"/>
      <c r="AZ2248" s="154"/>
      <c r="BA2248" s="154"/>
      <c r="BB2248" s="154"/>
      <c r="BC2248" s="154"/>
      <c r="BD2248" s="154"/>
      <c r="BE2248" s="154"/>
      <c r="BF2248" s="154"/>
      <c r="BG2248" s="154"/>
      <c r="BH2248" s="154"/>
      <c r="BI2248" s="154"/>
      <c r="BJ2248" s="154"/>
      <c r="BK2248" s="154"/>
      <c r="BL2248" s="154"/>
      <c r="BM2248" s="154"/>
      <c r="BN2248" s="154"/>
      <c r="BO2248" s="154"/>
      <c r="BP2248" s="154"/>
      <c r="BQ2248" s="154"/>
      <c r="BR2248" s="154"/>
      <c r="BS2248" s="154"/>
      <c r="BT2248" s="154"/>
      <c r="BU2248" s="154"/>
      <c r="BV2248" s="154"/>
    </row>
    <row r="2249" spans="1:74" x14ac:dyDescent="0.25">
      <c r="A2249" s="154"/>
      <c r="B2249" s="154"/>
      <c r="C2249" s="154"/>
      <c r="D2249" s="154"/>
      <c r="E2249" s="154"/>
      <c r="F2249" s="154"/>
      <c r="G2249" s="154"/>
      <c r="H2249" s="154"/>
      <c r="I2249" s="154"/>
      <c r="J2249" s="154"/>
      <c r="K2249" s="154"/>
      <c r="L2249" s="154"/>
      <c r="M2249" s="154"/>
      <c r="N2249" s="154"/>
      <c r="O2249" s="154"/>
      <c r="P2249" s="154"/>
      <c r="Q2249" s="154"/>
      <c r="R2249" s="154"/>
      <c r="S2249" s="154"/>
      <c r="T2249" s="154"/>
      <c r="U2249" s="154"/>
      <c r="V2249" s="154"/>
      <c r="W2249" s="154"/>
      <c r="X2249" s="154"/>
      <c r="Y2249" s="154"/>
      <c r="Z2249" s="154"/>
      <c r="AA2249" s="154"/>
      <c r="AB2249" s="154"/>
      <c r="AC2249" s="154"/>
      <c r="AD2249" s="154"/>
      <c r="AE2249" s="154"/>
      <c r="AF2249" s="154"/>
      <c r="AG2249" s="154"/>
      <c r="AH2249" s="154"/>
      <c r="AI2249" s="154"/>
      <c r="AJ2249" s="154"/>
      <c r="AK2249" s="154"/>
      <c r="AL2249" s="154"/>
      <c r="AM2249" s="154"/>
      <c r="AN2249" s="154"/>
      <c r="AO2249" s="154"/>
      <c r="AP2249" s="154"/>
      <c r="AQ2249" s="154"/>
      <c r="AR2249" s="154"/>
      <c r="AS2249" s="154"/>
      <c r="AT2249" s="154"/>
      <c r="AU2249" s="154"/>
      <c r="AV2249" s="154"/>
      <c r="AW2249" s="154"/>
      <c r="AX2249" s="154"/>
      <c r="AY2249" s="154"/>
      <c r="AZ2249" s="154"/>
      <c r="BA2249" s="154"/>
      <c r="BB2249" s="154"/>
      <c r="BC2249" s="154"/>
      <c r="BD2249" s="154"/>
      <c r="BE2249" s="154"/>
      <c r="BF2249" s="154"/>
      <c r="BG2249" s="154"/>
      <c r="BH2249" s="154"/>
      <c r="BI2249" s="154"/>
      <c r="BJ2249" s="154"/>
      <c r="BK2249" s="154"/>
      <c r="BL2249" s="154"/>
      <c r="BM2249" s="154"/>
      <c r="BN2249" s="154"/>
      <c r="BO2249" s="154"/>
      <c r="BP2249" s="154"/>
      <c r="BQ2249" s="154"/>
      <c r="BR2249" s="154"/>
      <c r="BS2249" s="154"/>
      <c r="BT2249" s="154"/>
      <c r="BU2249" s="154"/>
      <c r="BV2249" s="154"/>
    </row>
    <row r="2250" spans="1:74" x14ac:dyDescent="0.25">
      <c r="A2250" s="154"/>
      <c r="B2250" s="154"/>
      <c r="C2250" s="154"/>
      <c r="D2250" s="154"/>
      <c r="E2250" s="154"/>
      <c r="F2250" s="154"/>
      <c r="G2250" s="154"/>
      <c r="H2250" s="154"/>
      <c r="I2250" s="154"/>
      <c r="J2250" s="154"/>
      <c r="K2250" s="154"/>
      <c r="L2250" s="154"/>
      <c r="M2250" s="154"/>
      <c r="N2250" s="154"/>
      <c r="O2250" s="154"/>
      <c r="P2250" s="154"/>
      <c r="Q2250" s="154"/>
      <c r="R2250" s="154"/>
      <c r="S2250" s="154"/>
      <c r="T2250" s="154"/>
      <c r="U2250" s="154"/>
      <c r="V2250" s="154"/>
      <c r="W2250" s="154"/>
      <c r="X2250" s="154"/>
      <c r="Y2250" s="154"/>
      <c r="Z2250" s="154"/>
      <c r="AA2250" s="154"/>
      <c r="AB2250" s="154"/>
      <c r="AC2250" s="154"/>
      <c r="AD2250" s="154"/>
      <c r="AE2250" s="154"/>
      <c r="AF2250" s="154"/>
      <c r="AG2250" s="154"/>
      <c r="AH2250" s="154"/>
      <c r="AI2250" s="154"/>
      <c r="AJ2250" s="154"/>
      <c r="AK2250" s="154"/>
      <c r="AL2250" s="154"/>
      <c r="AM2250" s="154"/>
      <c r="AN2250" s="154"/>
      <c r="AO2250" s="154"/>
      <c r="AP2250" s="154"/>
      <c r="AQ2250" s="154"/>
      <c r="AR2250" s="154"/>
      <c r="AS2250" s="154"/>
      <c r="AT2250" s="154"/>
      <c r="AU2250" s="154"/>
      <c r="AV2250" s="154"/>
      <c r="AW2250" s="154"/>
      <c r="AX2250" s="154"/>
      <c r="AY2250" s="154"/>
      <c r="AZ2250" s="154"/>
      <c r="BA2250" s="154"/>
      <c r="BB2250" s="154"/>
      <c r="BC2250" s="154"/>
      <c r="BD2250" s="154"/>
      <c r="BE2250" s="154"/>
      <c r="BF2250" s="154"/>
      <c r="BG2250" s="154"/>
      <c r="BH2250" s="154"/>
      <c r="BI2250" s="154"/>
      <c r="BJ2250" s="154"/>
      <c r="BK2250" s="154"/>
      <c r="BL2250" s="154"/>
      <c r="BM2250" s="154"/>
      <c r="BN2250" s="154"/>
      <c r="BO2250" s="154"/>
      <c r="BP2250" s="154"/>
      <c r="BQ2250" s="154"/>
      <c r="BR2250" s="154"/>
      <c r="BS2250" s="154"/>
      <c r="BT2250" s="154"/>
      <c r="BU2250" s="154"/>
      <c r="BV2250" s="154"/>
    </row>
    <row r="2251" spans="1:74" x14ac:dyDescent="0.25">
      <c r="A2251" s="154"/>
      <c r="B2251" s="154"/>
      <c r="C2251" s="154"/>
      <c r="D2251" s="154"/>
      <c r="E2251" s="154"/>
      <c r="F2251" s="154"/>
      <c r="G2251" s="154"/>
      <c r="H2251" s="154"/>
      <c r="I2251" s="154"/>
      <c r="J2251" s="154"/>
      <c r="K2251" s="154"/>
      <c r="L2251" s="154"/>
      <c r="M2251" s="154"/>
      <c r="N2251" s="154"/>
      <c r="O2251" s="154"/>
      <c r="P2251" s="154"/>
      <c r="Q2251" s="154"/>
      <c r="R2251" s="154"/>
      <c r="S2251" s="154"/>
      <c r="T2251" s="154"/>
      <c r="U2251" s="154"/>
      <c r="V2251" s="154"/>
      <c r="W2251" s="154"/>
      <c r="X2251" s="154"/>
      <c r="Y2251" s="154"/>
      <c r="Z2251" s="154"/>
      <c r="AA2251" s="154"/>
      <c r="AB2251" s="154"/>
      <c r="AC2251" s="154"/>
      <c r="AD2251" s="154"/>
      <c r="AE2251" s="154"/>
      <c r="AF2251" s="154"/>
      <c r="AG2251" s="154"/>
      <c r="AH2251" s="154"/>
      <c r="AI2251" s="154"/>
      <c r="AJ2251" s="154"/>
      <c r="AK2251" s="154"/>
      <c r="AL2251" s="154"/>
      <c r="AM2251" s="154"/>
      <c r="AN2251" s="154"/>
      <c r="AO2251" s="154"/>
      <c r="AP2251" s="154"/>
      <c r="AQ2251" s="154"/>
      <c r="AR2251" s="154"/>
      <c r="AS2251" s="154"/>
      <c r="AT2251" s="154"/>
      <c r="AU2251" s="154"/>
      <c r="AV2251" s="154"/>
      <c r="AW2251" s="154"/>
      <c r="AX2251" s="154"/>
      <c r="AY2251" s="154"/>
      <c r="AZ2251" s="154"/>
      <c r="BA2251" s="154"/>
      <c r="BB2251" s="154"/>
      <c r="BC2251" s="154"/>
      <c r="BD2251" s="154"/>
      <c r="BE2251" s="154"/>
      <c r="BF2251" s="154"/>
      <c r="BG2251" s="154"/>
      <c r="BH2251" s="154"/>
      <c r="BI2251" s="154"/>
      <c r="BJ2251" s="154"/>
      <c r="BK2251" s="154"/>
      <c r="BL2251" s="154"/>
      <c r="BM2251" s="154"/>
      <c r="BN2251" s="154"/>
      <c r="BO2251" s="154"/>
      <c r="BP2251" s="154"/>
      <c r="BQ2251" s="154"/>
      <c r="BR2251" s="154"/>
      <c r="BS2251" s="154"/>
      <c r="BT2251" s="154"/>
      <c r="BU2251" s="154"/>
      <c r="BV2251" s="154"/>
    </row>
    <row r="2252" spans="1:74" x14ac:dyDescent="0.25">
      <c r="A2252" s="154"/>
      <c r="B2252" s="154"/>
      <c r="C2252" s="154"/>
      <c r="D2252" s="154"/>
      <c r="E2252" s="154"/>
      <c r="F2252" s="154"/>
      <c r="G2252" s="154"/>
      <c r="H2252" s="154"/>
      <c r="I2252" s="154"/>
      <c r="J2252" s="154"/>
      <c r="K2252" s="154"/>
      <c r="L2252" s="154"/>
      <c r="M2252" s="154"/>
      <c r="N2252" s="154"/>
      <c r="O2252" s="154"/>
      <c r="P2252" s="154"/>
      <c r="Q2252" s="154"/>
      <c r="R2252" s="154"/>
      <c r="S2252" s="154"/>
      <c r="T2252" s="154"/>
      <c r="U2252" s="154"/>
      <c r="V2252" s="154"/>
      <c r="W2252" s="154"/>
      <c r="X2252" s="154"/>
      <c r="Y2252" s="154"/>
      <c r="Z2252" s="154"/>
      <c r="AA2252" s="154"/>
      <c r="AB2252" s="154"/>
      <c r="AC2252" s="154"/>
      <c r="AD2252" s="154"/>
      <c r="AE2252" s="154"/>
      <c r="AF2252" s="154"/>
      <c r="AG2252" s="154"/>
      <c r="AH2252" s="154"/>
      <c r="AI2252" s="154"/>
      <c r="AJ2252" s="154"/>
      <c r="AK2252" s="154"/>
      <c r="AL2252" s="154"/>
      <c r="AM2252" s="154"/>
      <c r="AN2252" s="154"/>
      <c r="AO2252" s="154"/>
      <c r="AP2252" s="154"/>
      <c r="AQ2252" s="154"/>
      <c r="AR2252" s="154"/>
      <c r="AS2252" s="154"/>
      <c r="AT2252" s="154"/>
      <c r="AU2252" s="154"/>
      <c r="AV2252" s="154"/>
      <c r="AW2252" s="154"/>
      <c r="AX2252" s="154"/>
      <c r="AY2252" s="154"/>
      <c r="AZ2252" s="154"/>
      <c r="BA2252" s="154"/>
      <c r="BB2252" s="154"/>
      <c r="BC2252" s="154"/>
      <c r="BD2252" s="154"/>
      <c r="BE2252" s="154"/>
      <c r="BF2252" s="154"/>
      <c r="BG2252" s="154"/>
      <c r="BH2252" s="154"/>
      <c r="BI2252" s="154"/>
      <c r="BJ2252" s="154"/>
      <c r="BK2252" s="154"/>
      <c r="BL2252" s="154"/>
      <c r="BM2252" s="154"/>
      <c r="BN2252" s="154"/>
      <c r="BO2252" s="154"/>
      <c r="BP2252" s="154"/>
      <c r="BQ2252" s="154"/>
      <c r="BR2252" s="154"/>
      <c r="BS2252" s="154"/>
      <c r="BT2252" s="154"/>
      <c r="BU2252" s="154"/>
      <c r="BV2252" s="154"/>
    </row>
    <row r="2253" spans="1:74" x14ac:dyDescent="0.25">
      <c r="A2253" s="154"/>
      <c r="B2253" s="154"/>
      <c r="C2253" s="154"/>
      <c r="D2253" s="154"/>
      <c r="E2253" s="154"/>
      <c r="F2253" s="154"/>
      <c r="G2253" s="154"/>
      <c r="H2253" s="154"/>
      <c r="I2253" s="154"/>
      <c r="J2253" s="154"/>
      <c r="K2253" s="154"/>
      <c r="L2253" s="154"/>
      <c r="M2253" s="154"/>
      <c r="N2253" s="154"/>
      <c r="O2253" s="154"/>
      <c r="P2253" s="154"/>
      <c r="Q2253" s="154"/>
      <c r="R2253" s="154"/>
      <c r="S2253" s="154"/>
      <c r="T2253" s="154"/>
      <c r="U2253" s="154"/>
      <c r="V2253" s="154"/>
      <c r="W2253" s="154"/>
      <c r="X2253" s="154"/>
      <c r="Y2253" s="154"/>
      <c r="Z2253" s="154"/>
      <c r="AA2253" s="154"/>
      <c r="AB2253" s="154"/>
      <c r="AC2253" s="154"/>
      <c r="AD2253" s="154"/>
      <c r="AE2253" s="154"/>
      <c r="AF2253" s="154"/>
      <c r="AG2253" s="154"/>
      <c r="AH2253" s="154"/>
      <c r="AI2253" s="154"/>
      <c r="AJ2253" s="154"/>
      <c r="AK2253" s="154"/>
      <c r="AL2253" s="154"/>
      <c r="AM2253" s="154"/>
      <c r="AN2253" s="154"/>
      <c r="AO2253" s="154"/>
      <c r="AP2253" s="154"/>
      <c r="AQ2253" s="154"/>
      <c r="AR2253" s="154"/>
      <c r="AS2253" s="154"/>
      <c r="AT2253" s="154"/>
      <c r="AU2253" s="154"/>
      <c r="AV2253" s="154"/>
      <c r="AW2253" s="154"/>
      <c r="AX2253" s="154"/>
      <c r="AY2253" s="154"/>
      <c r="AZ2253" s="154"/>
      <c r="BA2253" s="154"/>
      <c r="BB2253" s="154"/>
      <c r="BC2253" s="154"/>
      <c r="BD2253" s="154"/>
      <c r="BE2253" s="154"/>
      <c r="BF2253" s="154"/>
      <c r="BG2253" s="154"/>
      <c r="BH2253" s="154"/>
      <c r="BI2253" s="154"/>
      <c r="BJ2253" s="154"/>
      <c r="BK2253" s="154"/>
      <c r="BL2253" s="154"/>
      <c r="BM2253" s="154"/>
      <c r="BN2253" s="154"/>
      <c r="BO2253" s="154"/>
      <c r="BP2253" s="154"/>
      <c r="BQ2253" s="154"/>
      <c r="BR2253" s="154"/>
      <c r="BS2253" s="154"/>
      <c r="BT2253" s="154"/>
      <c r="BU2253" s="154"/>
      <c r="BV2253" s="154"/>
    </row>
    <row r="2254" spans="1:74" x14ac:dyDescent="0.25">
      <c r="A2254" s="154"/>
      <c r="B2254" s="154"/>
      <c r="C2254" s="154"/>
      <c r="D2254" s="154"/>
      <c r="E2254" s="154"/>
      <c r="F2254" s="154"/>
      <c r="G2254" s="154"/>
      <c r="H2254" s="154"/>
      <c r="I2254" s="154"/>
      <c r="J2254" s="154"/>
      <c r="K2254" s="154"/>
      <c r="L2254" s="154"/>
      <c r="M2254" s="154"/>
      <c r="N2254" s="154"/>
      <c r="O2254" s="154"/>
      <c r="P2254" s="154"/>
      <c r="Q2254" s="154"/>
      <c r="R2254" s="154"/>
      <c r="S2254" s="154"/>
      <c r="T2254" s="154"/>
      <c r="U2254" s="154"/>
      <c r="V2254" s="154"/>
      <c r="W2254" s="154"/>
      <c r="X2254" s="154"/>
      <c r="Y2254" s="154"/>
      <c r="Z2254" s="154"/>
      <c r="AA2254" s="154"/>
      <c r="AB2254" s="154"/>
      <c r="AC2254" s="154"/>
      <c r="AD2254" s="154"/>
      <c r="AE2254" s="154"/>
      <c r="AF2254" s="154"/>
      <c r="AG2254" s="154"/>
      <c r="AH2254" s="154"/>
      <c r="AI2254" s="154"/>
      <c r="AJ2254" s="154"/>
      <c r="AK2254" s="154"/>
      <c r="AL2254" s="154"/>
      <c r="AM2254" s="154"/>
      <c r="AN2254" s="154"/>
      <c r="AO2254" s="154"/>
      <c r="AP2254" s="154"/>
      <c r="AQ2254" s="154"/>
      <c r="AR2254" s="154"/>
      <c r="AS2254" s="154"/>
      <c r="AT2254" s="154"/>
      <c r="AU2254" s="154"/>
      <c r="AV2254" s="154"/>
      <c r="AW2254" s="154"/>
      <c r="AX2254" s="154"/>
      <c r="AY2254" s="154"/>
      <c r="AZ2254" s="154"/>
      <c r="BA2254" s="154"/>
      <c r="BB2254" s="154"/>
      <c r="BC2254" s="154"/>
      <c r="BD2254" s="154"/>
      <c r="BE2254" s="154"/>
      <c r="BF2254" s="154"/>
      <c r="BG2254" s="154"/>
      <c r="BH2254" s="154"/>
      <c r="BI2254" s="154"/>
      <c r="BJ2254" s="154"/>
      <c r="BK2254" s="154"/>
      <c r="BL2254" s="154"/>
      <c r="BM2254" s="154"/>
      <c r="BN2254" s="154"/>
      <c r="BO2254" s="154"/>
      <c r="BP2254" s="154"/>
      <c r="BQ2254" s="154"/>
      <c r="BR2254" s="154"/>
      <c r="BS2254" s="154"/>
      <c r="BT2254" s="154"/>
      <c r="BU2254" s="154"/>
      <c r="BV2254" s="154"/>
    </row>
    <row r="2255" spans="1:74" x14ac:dyDescent="0.25">
      <c r="A2255" s="154"/>
      <c r="B2255" s="154"/>
      <c r="C2255" s="154"/>
      <c r="D2255" s="154"/>
      <c r="E2255" s="154"/>
      <c r="F2255" s="154"/>
      <c r="G2255" s="154"/>
      <c r="H2255" s="154"/>
      <c r="I2255" s="154"/>
      <c r="J2255" s="154"/>
      <c r="K2255" s="154"/>
      <c r="L2255" s="154"/>
      <c r="M2255" s="154"/>
      <c r="N2255" s="154"/>
      <c r="O2255" s="154"/>
      <c r="P2255" s="154"/>
      <c r="Q2255" s="154"/>
      <c r="R2255" s="154"/>
      <c r="S2255" s="154"/>
      <c r="T2255" s="154"/>
      <c r="U2255" s="154"/>
      <c r="V2255" s="154"/>
      <c r="W2255" s="154"/>
      <c r="X2255" s="154"/>
      <c r="Y2255" s="154"/>
      <c r="Z2255" s="154"/>
      <c r="AA2255" s="154"/>
      <c r="AB2255" s="154"/>
      <c r="AC2255" s="154"/>
      <c r="AD2255" s="154"/>
      <c r="AE2255" s="154"/>
      <c r="AF2255" s="154"/>
      <c r="AG2255" s="154"/>
      <c r="AH2255" s="154"/>
      <c r="AI2255" s="154"/>
      <c r="AJ2255" s="154"/>
      <c r="AK2255" s="154"/>
      <c r="AL2255" s="154"/>
      <c r="AM2255" s="154"/>
      <c r="AN2255" s="154"/>
      <c r="AO2255" s="154"/>
      <c r="AP2255" s="154"/>
      <c r="AQ2255" s="154"/>
      <c r="AR2255" s="154"/>
      <c r="AS2255" s="154"/>
      <c r="AT2255" s="154"/>
      <c r="AU2255" s="154"/>
      <c r="AV2255" s="154"/>
      <c r="AW2255" s="154"/>
      <c r="AX2255" s="154"/>
      <c r="AY2255" s="154"/>
      <c r="AZ2255" s="154"/>
      <c r="BA2255" s="154"/>
      <c r="BB2255" s="154"/>
      <c r="BC2255" s="154"/>
      <c r="BD2255" s="154"/>
      <c r="BE2255" s="154"/>
      <c r="BF2255" s="154"/>
      <c r="BG2255" s="154"/>
      <c r="BH2255" s="154"/>
      <c r="BI2255" s="154"/>
      <c r="BJ2255" s="154"/>
      <c r="BK2255" s="154"/>
      <c r="BL2255" s="154"/>
      <c r="BM2255" s="154"/>
      <c r="BN2255" s="154"/>
      <c r="BO2255" s="154"/>
      <c r="BP2255" s="154"/>
      <c r="BQ2255" s="154"/>
      <c r="BR2255" s="154"/>
      <c r="BS2255" s="154"/>
      <c r="BT2255" s="154"/>
      <c r="BU2255" s="154"/>
      <c r="BV2255" s="154"/>
    </row>
    <row r="2256" spans="1:74" x14ac:dyDescent="0.25">
      <c r="A2256" s="154"/>
      <c r="B2256" s="154"/>
      <c r="C2256" s="154"/>
      <c r="D2256" s="154"/>
      <c r="E2256" s="154"/>
      <c r="F2256" s="154"/>
      <c r="G2256" s="154"/>
      <c r="H2256" s="154"/>
      <c r="I2256" s="154"/>
      <c r="J2256" s="154"/>
      <c r="K2256" s="154"/>
      <c r="L2256" s="154"/>
      <c r="M2256" s="154"/>
      <c r="N2256" s="154"/>
      <c r="O2256" s="154"/>
      <c r="P2256" s="154"/>
      <c r="Q2256" s="154"/>
      <c r="R2256" s="154"/>
      <c r="S2256" s="154"/>
      <c r="T2256" s="154"/>
      <c r="U2256" s="154"/>
      <c r="V2256" s="154"/>
      <c r="W2256" s="154"/>
      <c r="X2256" s="154"/>
      <c r="Y2256" s="154"/>
      <c r="Z2256" s="154"/>
      <c r="AA2256" s="154"/>
      <c r="AB2256" s="154"/>
      <c r="AC2256" s="154"/>
      <c r="AD2256" s="154"/>
      <c r="AE2256" s="154"/>
      <c r="AF2256" s="154"/>
      <c r="AG2256" s="154"/>
      <c r="AH2256" s="154"/>
      <c r="AI2256" s="154"/>
      <c r="AJ2256" s="154"/>
      <c r="AK2256" s="154"/>
      <c r="AL2256" s="154"/>
      <c r="AM2256" s="154"/>
      <c r="AN2256" s="154"/>
      <c r="AO2256" s="154"/>
      <c r="AP2256" s="154"/>
      <c r="AQ2256" s="154"/>
      <c r="AR2256" s="154"/>
      <c r="AS2256" s="154"/>
      <c r="AT2256" s="154"/>
      <c r="AU2256" s="154"/>
      <c r="AV2256" s="154"/>
      <c r="AW2256" s="154"/>
      <c r="AX2256" s="154"/>
      <c r="AY2256" s="154"/>
      <c r="AZ2256" s="154"/>
      <c r="BA2256" s="154"/>
      <c r="BB2256" s="154"/>
      <c r="BC2256" s="154"/>
      <c r="BD2256" s="154"/>
      <c r="BE2256" s="154"/>
      <c r="BF2256" s="154"/>
      <c r="BG2256" s="154"/>
      <c r="BH2256" s="154"/>
      <c r="BI2256" s="154"/>
      <c r="BJ2256" s="154"/>
      <c r="BK2256" s="154"/>
      <c r="BL2256" s="154"/>
      <c r="BM2256" s="154"/>
      <c r="BN2256" s="154"/>
      <c r="BO2256" s="154"/>
      <c r="BP2256" s="154"/>
      <c r="BQ2256" s="154"/>
      <c r="BR2256" s="154"/>
      <c r="BS2256" s="154"/>
      <c r="BT2256" s="154"/>
      <c r="BU2256" s="154"/>
      <c r="BV2256" s="154"/>
    </row>
    <row r="2257" spans="1:74" x14ac:dyDescent="0.25">
      <c r="A2257" s="154"/>
      <c r="B2257" s="154"/>
      <c r="C2257" s="154"/>
      <c r="D2257" s="154"/>
      <c r="E2257" s="154"/>
      <c r="F2257" s="154"/>
      <c r="G2257" s="154"/>
      <c r="H2257" s="154"/>
      <c r="I2257" s="154"/>
      <c r="J2257" s="154"/>
      <c r="K2257" s="154"/>
      <c r="L2257" s="154"/>
      <c r="M2257" s="154"/>
      <c r="N2257" s="154"/>
      <c r="O2257" s="154"/>
      <c r="P2257" s="154"/>
      <c r="Q2257" s="154"/>
      <c r="R2257" s="154"/>
      <c r="S2257" s="154"/>
      <c r="T2257" s="154"/>
      <c r="U2257" s="154"/>
      <c r="V2257" s="154"/>
      <c r="W2257" s="154"/>
      <c r="X2257" s="154"/>
      <c r="Y2257" s="154"/>
      <c r="Z2257" s="154"/>
      <c r="AA2257" s="154"/>
      <c r="AB2257" s="154"/>
      <c r="AC2257" s="154"/>
      <c r="AD2257" s="154"/>
      <c r="AE2257" s="154"/>
      <c r="AF2257" s="154"/>
      <c r="AG2257" s="154"/>
      <c r="AH2257" s="154"/>
      <c r="AI2257" s="154"/>
      <c r="AJ2257" s="154"/>
      <c r="AK2257" s="154"/>
      <c r="AL2257" s="154"/>
      <c r="AM2257" s="154"/>
      <c r="AN2257" s="154"/>
      <c r="AO2257" s="154"/>
      <c r="AP2257" s="154"/>
      <c r="AQ2257" s="154"/>
      <c r="AR2257" s="154"/>
      <c r="AS2257" s="154"/>
      <c r="AT2257" s="154"/>
      <c r="AU2257" s="154"/>
      <c r="AV2257" s="154"/>
      <c r="AW2257" s="154"/>
      <c r="AX2257" s="154"/>
      <c r="AY2257" s="154"/>
      <c r="AZ2257" s="154"/>
      <c r="BA2257" s="154"/>
      <c r="BB2257" s="154"/>
      <c r="BC2257" s="154"/>
      <c r="BD2257" s="154"/>
      <c r="BE2257" s="154"/>
      <c r="BF2257" s="154"/>
      <c r="BG2257" s="154"/>
      <c r="BH2257" s="154"/>
      <c r="BI2257" s="154"/>
      <c r="BJ2257" s="154"/>
      <c r="BK2257" s="154"/>
      <c r="BL2257" s="154"/>
      <c r="BM2257" s="154"/>
      <c r="BN2257" s="154"/>
      <c r="BO2257" s="154"/>
      <c r="BP2257" s="154"/>
      <c r="BQ2257" s="154"/>
      <c r="BR2257" s="154"/>
      <c r="BS2257" s="154"/>
      <c r="BT2257" s="154"/>
      <c r="BU2257" s="154"/>
      <c r="BV2257" s="154"/>
    </row>
    <row r="2258" spans="1:74" x14ac:dyDescent="0.25">
      <c r="A2258" s="154"/>
      <c r="B2258" s="154"/>
      <c r="C2258" s="154"/>
      <c r="D2258" s="154"/>
      <c r="E2258" s="154"/>
      <c r="F2258" s="154"/>
      <c r="G2258" s="154"/>
      <c r="H2258" s="154"/>
      <c r="I2258" s="154"/>
      <c r="J2258" s="154"/>
      <c r="K2258" s="154"/>
      <c r="L2258" s="154"/>
      <c r="M2258" s="154"/>
      <c r="N2258" s="154"/>
      <c r="O2258" s="154"/>
      <c r="P2258" s="154"/>
      <c r="Q2258" s="154"/>
      <c r="R2258" s="154"/>
      <c r="S2258" s="154"/>
      <c r="T2258" s="154"/>
      <c r="U2258" s="154"/>
      <c r="V2258" s="154"/>
      <c r="W2258" s="154"/>
      <c r="X2258" s="154"/>
      <c r="Y2258" s="154"/>
      <c r="Z2258" s="154"/>
      <c r="AA2258" s="154"/>
      <c r="AB2258" s="154"/>
      <c r="AC2258" s="154"/>
      <c r="AD2258" s="154"/>
      <c r="AE2258" s="154"/>
      <c r="AF2258" s="154"/>
      <c r="AG2258" s="154"/>
      <c r="AH2258" s="154"/>
      <c r="AI2258" s="154"/>
      <c r="AJ2258" s="154"/>
      <c r="AK2258" s="154"/>
      <c r="AL2258" s="154"/>
      <c r="AM2258" s="154"/>
      <c r="AN2258" s="154"/>
      <c r="AO2258" s="154"/>
      <c r="AP2258" s="154"/>
      <c r="AQ2258" s="154"/>
      <c r="AR2258" s="154"/>
      <c r="AS2258" s="154"/>
      <c r="AT2258" s="154"/>
      <c r="AU2258" s="154"/>
      <c r="AV2258" s="154"/>
      <c r="AW2258" s="154"/>
      <c r="AX2258" s="154"/>
      <c r="AY2258" s="154"/>
      <c r="AZ2258" s="154"/>
      <c r="BA2258" s="154"/>
      <c r="BB2258" s="154"/>
      <c r="BC2258" s="154"/>
      <c r="BD2258" s="154"/>
      <c r="BE2258" s="154"/>
      <c r="BF2258" s="154"/>
      <c r="BG2258" s="154"/>
      <c r="BH2258" s="154"/>
      <c r="BI2258" s="154"/>
      <c r="BJ2258" s="154"/>
      <c r="BK2258" s="154"/>
      <c r="BL2258" s="154"/>
      <c r="BM2258" s="154"/>
      <c r="BN2258" s="154"/>
      <c r="BO2258" s="154"/>
      <c r="BP2258" s="154"/>
      <c r="BQ2258" s="154"/>
      <c r="BR2258" s="154"/>
      <c r="BS2258" s="154"/>
      <c r="BT2258" s="154"/>
      <c r="BU2258" s="154"/>
      <c r="BV2258" s="154"/>
    </row>
    <row r="2259" spans="1:74" x14ac:dyDescent="0.25">
      <c r="A2259" s="154"/>
      <c r="B2259" s="154"/>
      <c r="C2259" s="154"/>
      <c r="D2259" s="154"/>
      <c r="E2259" s="154"/>
      <c r="F2259" s="154"/>
      <c r="G2259" s="154"/>
      <c r="H2259" s="154"/>
      <c r="I2259" s="154"/>
      <c r="J2259" s="154"/>
      <c r="K2259" s="154"/>
      <c r="L2259" s="154"/>
      <c r="M2259" s="154"/>
      <c r="N2259" s="154"/>
      <c r="O2259" s="154"/>
      <c r="P2259" s="154"/>
      <c r="Q2259" s="154"/>
      <c r="R2259" s="154"/>
      <c r="S2259" s="154"/>
      <c r="T2259" s="154"/>
      <c r="U2259" s="154"/>
      <c r="V2259" s="154"/>
      <c r="W2259" s="154"/>
      <c r="X2259" s="154"/>
      <c r="Y2259" s="154"/>
      <c r="Z2259" s="154"/>
      <c r="AA2259" s="154"/>
      <c r="AB2259" s="154"/>
      <c r="AC2259" s="154"/>
      <c r="AD2259" s="154"/>
      <c r="AE2259" s="154"/>
      <c r="AF2259" s="154"/>
      <c r="AG2259" s="154"/>
      <c r="AH2259" s="154"/>
      <c r="AI2259" s="154"/>
      <c r="AJ2259" s="154"/>
      <c r="AK2259" s="154"/>
      <c r="AL2259" s="154"/>
      <c r="AM2259" s="154"/>
      <c r="AN2259" s="154"/>
      <c r="AO2259" s="154"/>
      <c r="AP2259" s="154"/>
      <c r="AQ2259" s="154"/>
      <c r="AR2259" s="154"/>
      <c r="AS2259" s="154"/>
      <c r="AT2259" s="154"/>
      <c r="AU2259" s="154"/>
      <c r="AV2259" s="154"/>
      <c r="AW2259" s="154"/>
      <c r="AX2259" s="154"/>
      <c r="AY2259" s="154"/>
      <c r="AZ2259" s="154"/>
      <c r="BA2259" s="154"/>
      <c r="BB2259" s="154"/>
      <c r="BC2259" s="154"/>
      <c r="BD2259" s="154"/>
      <c r="BE2259" s="154"/>
      <c r="BF2259" s="154"/>
      <c r="BG2259" s="154"/>
      <c r="BH2259" s="154"/>
      <c r="BI2259" s="154"/>
      <c r="BJ2259" s="154"/>
      <c r="BK2259" s="154"/>
      <c r="BL2259" s="154"/>
      <c r="BM2259" s="154"/>
      <c r="BN2259" s="154"/>
      <c r="BO2259" s="154"/>
      <c r="BP2259" s="154"/>
      <c r="BQ2259" s="154"/>
      <c r="BR2259" s="154"/>
      <c r="BS2259" s="154"/>
      <c r="BT2259" s="154"/>
      <c r="BU2259" s="154"/>
      <c r="BV2259" s="154"/>
    </row>
    <row r="2260" spans="1:74" x14ac:dyDescent="0.25">
      <c r="A2260" s="154"/>
      <c r="B2260" s="154"/>
      <c r="C2260" s="154"/>
      <c r="D2260" s="154"/>
      <c r="E2260" s="154"/>
      <c r="F2260" s="154"/>
      <c r="G2260" s="154"/>
      <c r="H2260" s="154"/>
      <c r="I2260" s="154"/>
      <c r="J2260" s="154"/>
      <c r="K2260" s="154"/>
      <c r="L2260" s="154"/>
      <c r="M2260" s="154"/>
      <c r="N2260" s="154"/>
      <c r="O2260" s="154"/>
      <c r="P2260" s="154"/>
      <c r="Q2260" s="154"/>
      <c r="R2260" s="154"/>
      <c r="S2260" s="154"/>
      <c r="T2260" s="154"/>
      <c r="U2260" s="154"/>
      <c r="V2260" s="154"/>
      <c r="W2260" s="154"/>
      <c r="X2260" s="154"/>
      <c r="Y2260" s="154"/>
      <c r="Z2260" s="154"/>
      <c r="AA2260" s="154"/>
      <c r="AB2260" s="154"/>
      <c r="AC2260" s="154"/>
      <c r="AD2260" s="154"/>
      <c r="AE2260" s="154"/>
      <c r="AF2260" s="154"/>
      <c r="AG2260" s="154"/>
      <c r="AH2260" s="154"/>
      <c r="AI2260" s="154"/>
      <c r="AJ2260" s="154"/>
      <c r="AK2260" s="154"/>
      <c r="AL2260" s="154"/>
      <c r="AM2260" s="154"/>
      <c r="AN2260" s="154"/>
      <c r="AO2260" s="154"/>
      <c r="AP2260" s="154"/>
      <c r="AQ2260" s="154"/>
      <c r="AR2260" s="154"/>
      <c r="AS2260" s="154"/>
      <c r="AT2260" s="154"/>
      <c r="AU2260" s="154"/>
      <c r="AV2260" s="154"/>
      <c r="AW2260" s="154"/>
      <c r="AX2260" s="154"/>
      <c r="AY2260" s="154"/>
      <c r="AZ2260" s="154"/>
      <c r="BA2260" s="154"/>
      <c r="BB2260" s="154"/>
      <c r="BC2260" s="154"/>
      <c r="BD2260" s="154"/>
      <c r="BE2260" s="154"/>
      <c r="BF2260" s="154"/>
      <c r="BG2260" s="154"/>
      <c r="BH2260" s="154"/>
      <c r="BI2260" s="154"/>
      <c r="BJ2260" s="154"/>
      <c r="BK2260" s="154"/>
      <c r="BL2260" s="154"/>
      <c r="BM2260" s="154"/>
      <c r="BN2260" s="154"/>
      <c r="BO2260" s="154"/>
      <c r="BP2260" s="154"/>
      <c r="BQ2260" s="154"/>
      <c r="BR2260" s="154"/>
      <c r="BS2260" s="154"/>
      <c r="BT2260" s="154"/>
      <c r="BU2260" s="154"/>
      <c r="BV2260" s="154"/>
    </row>
    <row r="2261" spans="1:74" x14ac:dyDescent="0.25">
      <c r="A2261" s="154"/>
      <c r="B2261" s="154"/>
      <c r="C2261" s="154"/>
      <c r="D2261" s="154"/>
      <c r="E2261" s="154"/>
      <c r="F2261" s="154"/>
      <c r="G2261" s="154"/>
      <c r="H2261" s="154"/>
      <c r="I2261" s="154"/>
      <c r="J2261" s="154"/>
      <c r="K2261" s="154"/>
      <c r="L2261" s="154"/>
      <c r="M2261" s="154"/>
      <c r="N2261" s="154"/>
      <c r="O2261" s="154"/>
      <c r="P2261" s="154"/>
      <c r="Q2261" s="154"/>
      <c r="R2261" s="154"/>
      <c r="S2261" s="154"/>
      <c r="T2261" s="154"/>
      <c r="U2261" s="154"/>
      <c r="V2261" s="154"/>
      <c r="W2261" s="154"/>
      <c r="X2261" s="154"/>
      <c r="Y2261" s="154"/>
      <c r="Z2261" s="154"/>
      <c r="AA2261" s="154"/>
      <c r="AB2261" s="154"/>
      <c r="AC2261" s="154"/>
      <c r="AD2261" s="154"/>
      <c r="AE2261" s="154"/>
      <c r="AF2261" s="154"/>
      <c r="AG2261" s="154"/>
      <c r="AH2261" s="154"/>
      <c r="AI2261" s="154"/>
      <c r="AJ2261" s="154"/>
      <c r="AK2261" s="154"/>
      <c r="AL2261" s="154"/>
      <c r="AM2261" s="154"/>
      <c r="AN2261" s="154"/>
      <c r="AO2261" s="154"/>
      <c r="AP2261" s="154"/>
      <c r="AQ2261" s="154"/>
      <c r="AR2261" s="154"/>
      <c r="AS2261" s="154"/>
      <c r="AT2261" s="154"/>
      <c r="AU2261" s="154"/>
      <c r="AV2261" s="154"/>
      <c r="AW2261" s="154"/>
      <c r="AX2261" s="154"/>
      <c r="AY2261" s="154"/>
      <c r="AZ2261" s="154"/>
      <c r="BA2261" s="154"/>
      <c r="BB2261" s="154"/>
      <c r="BC2261" s="154"/>
      <c r="BD2261" s="154"/>
      <c r="BE2261" s="154"/>
      <c r="BF2261" s="154"/>
      <c r="BG2261" s="154"/>
      <c r="BH2261" s="154"/>
      <c r="BI2261" s="154"/>
      <c r="BJ2261" s="154"/>
      <c r="BK2261" s="154"/>
      <c r="BL2261" s="154"/>
      <c r="BM2261" s="154"/>
      <c r="BN2261" s="154"/>
      <c r="BO2261" s="154"/>
      <c r="BP2261" s="154"/>
      <c r="BQ2261" s="154"/>
      <c r="BR2261" s="154"/>
      <c r="BS2261" s="154"/>
      <c r="BT2261" s="154"/>
      <c r="BU2261" s="154"/>
      <c r="BV2261" s="154"/>
    </row>
    <row r="2262" spans="1:74" x14ac:dyDescent="0.25">
      <c r="A2262" s="154"/>
      <c r="B2262" s="154"/>
      <c r="C2262" s="154"/>
      <c r="D2262" s="154"/>
      <c r="E2262" s="154"/>
      <c r="F2262" s="154"/>
      <c r="G2262" s="154"/>
      <c r="H2262" s="154"/>
      <c r="I2262" s="154"/>
      <c r="J2262" s="154"/>
      <c r="K2262" s="154"/>
      <c r="L2262" s="154"/>
      <c r="M2262" s="154"/>
      <c r="N2262" s="154"/>
      <c r="O2262" s="154"/>
      <c r="P2262" s="154"/>
      <c r="Q2262" s="154"/>
      <c r="R2262" s="154"/>
      <c r="S2262" s="154"/>
      <c r="T2262" s="154"/>
      <c r="U2262" s="154"/>
      <c r="V2262" s="154"/>
      <c r="W2262" s="154"/>
      <c r="X2262" s="154"/>
      <c r="Y2262" s="154"/>
      <c r="Z2262" s="154"/>
      <c r="AA2262" s="154"/>
      <c r="AB2262" s="154"/>
      <c r="AC2262" s="154"/>
      <c r="AD2262" s="154"/>
      <c r="AE2262" s="154"/>
      <c r="AF2262" s="154"/>
      <c r="AG2262" s="154"/>
      <c r="AH2262" s="154"/>
      <c r="AI2262" s="154"/>
      <c r="AJ2262" s="154"/>
      <c r="AK2262" s="154"/>
      <c r="AL2262" s="154"/>
      <c r="AM2262" s="154"/>
      <c r="AN2262" s="154"/>
      <c r="AO2262" s="154"/>
      <c r="AP2262" s="154"/>
      <c r="AQ2262" s="154"/>
      <c r="AR2262" s="154"/>
      <c r="AS2262" s="154"/>
      <c r="AT2262" s="154"/>
      <c r="AU2262" s="154"/>
      <c r="AV2262" s="154"/>
      <c r="AW2262" s="154"/>
      <c r="AX2262" s="154"/>
      <c r="AY2262" s="154"/>
      <c r="AZ2262" s="154"/>
      <c r="BA2262" s="154"/>
      <c r="BB2262" s="154"/>
      <c r="BC2262" s="154"/>
      <c r="BD2262" s="154"/>
      <c r="BE2262" s="154"/>
      <c r="BF2262" s="154"/>
      <c r="BG2262" s="154"/>
      <c r="BH2262" s="154"/>
      <c r="BI2262" s="154"/>
      <c r="BJ2262" s="154"/>
      <c r="BK2262" s="154"/>
      <c r="BL2262" s="154"/>
      <c r="BM2262" s="154"/>
      <c r="BN2262" s="154"/>
      <c r="BO2262" s="154"/>
      <c r="BP2262" s="154"/>
      <c r="BQ2262" s="154"/>
      <c r="BR2262" s="154"/>
      <c r="BS2262" s="154"/>
      <c r="BT2262" s="154"/>
      <c r="BU2262" s="154"/>
      <c r="BV2262" s="154"/>
    </row>
    <row r="2263" spans="1:74" x14ac:dyDescent="0.25">
      <c r="A2263" s="154"/>
      <c r="B2263" s="154"/>
      <c r="C2263" s="154"/>
      <c r="D2263" s="154"/>
      <c r="E2263" s="154"/>
      <c r="F2263" s="154"/>
      <c r="G2263" s="154"/>
      <c r="H2263" s="154"/>
      <c r="I2263" s="154"/>
      <c r="J2263" s="154"/>
      <c r="K2263" s="154"/>
      <c r="L2263" s="154"/>
      <c r="M2263" s="154"/>
      <c r="N2263" s="154"/>
      <c r="O2263" s="154"/>
      <c r="P2263" s="154"/>
      <c r="Q2263" s="154"/>
      <c r="R2263" s="154"/>
      <c r="S2263" s="154"/>
      <c r="T2263" s="154"/>
      <c r="U2263" s="154"/>
      <c r="V2263" s="154"/>
      <c r="W2263" s="154"/>
      <c r="X2263" s="154"/>
      <c r="Y2263" s="154"/>
      <c r="Z2263" s="154"/>
      <c r="AA2263" s="154"/>
      <c r="AB2263" s="154"/>
      <c r="AC2263" s="154"/>
      <c r="AD2263" s="154"/>
      <c r="AE2263" s="154"/>
      <c r="AF2263" s="154"/>
      <c r="AG2263" s="154"/>
      <c r="AH2263" s="154"/>
      <c r="AI2263" s="154"/>
      <c r="AJ2263" s="154"/>
      <c r="AK2263" s="154"/>
      <c r="AL2263" s="154"/>
      <c r="AM2263" s="154"/>
      <c r="AN2263" s="154"/>
      <c r="AO2263" s="154"/>
      <c r="AP2263" s="154"/>
      <c r="AQ2263" s="154"/>
      <c r="AR2263" s="154"/>
      <c r="AS2263" s="154"/>
      <c r="AT2263" s="154"/>
      <c r="AU2263" s="154"/>
      <c r="AV2263" s="154"/>
      <c r="AW2263" s="154"/>
      <c r="AX2263" s="154"/>
      <c r="AY2263" s="154"/>
      <c r="AZ2263" s="154"/>
      <c r="BA2263" s="154"/>
      <c r="BB2263" s="154"/>
      <c r="BC2263" s="154"/>
      <c r="BD2263" s="154"/>
      <c r="BE2263" s="154"/>
      <c r="BF2263" s="154"/>
      <c r="BG2263" s="154"/>
      <c r="BH2263" s="154"/>
      <c r="BI2263" s="154"/>
      <c r="BJ2263" s="154"/>
      <c r="BK2263" s="154"/>
      <c r="BL2263" s="154"/>
      <c r="BM2263" s="154"/>
      <c r="BN2263" s="154"/>
      <c r="BO2263" s="154"/>
      <c r="BP2263" s="154"/>
      <c r="BQ2263" s="154"/>
      <c r="BR2263" s="154"/>
      <c r="BS2263" s="154"/>
      <c r="BT2263" s="154"/>
      <c r="BU2263" s="154"/>
      <c r="BV2263" s="154"/>
    </row>
    <row r="2264" spans="1:74" x14ac:dyDescent="0.25">
      <c r="A2264" s="154"/>
      <c r="B2264" s="154"/>
      <c r="C2264" s="154"/>
      <c r="D2264" s="154"/>
      <c r="E2264" s="154"/>
      <c r="F2264" s="154"/>
      <c r="G2264" s="154"/>
      <c r="H2264" s="154"/>
      <c r="I2264" s="154"/>
      <c r="J2264" s="154"/>
      <c r="K2264" s="154"/>
      <c r="L2264" s="154"/>
      <c r="M2264" s="154"/>
      <c r="N2264" s="154"/>
      <c r="O2264" s="154"/>
      <c r="P2264" s="154"/>
      <c r="Q2264" s="154"/>
      <c r="R2264" s="154"/>
      <c r="S2264" s="154"/>
      <c r="T2264" s="154"/>
      <c r="U2264" s="154"/>
      <c r="V2264" s="154"/>
      <c r="W2264" s="154"/>
      <c r="X2264" s="154"/>
      <c r="Y2264" s="154"/>
      <c r="Z2264" s="154"/>
      <c r="AA2264" s="154"/>
      <c r="AB2264" s="154"/>
      <c r="AC2264" s="154"/>
      <c r="AD2264" s="154"/>
      <c r="AE2264" s="154"/>
      <c r="AF2264" s="154"/>
      <c r="AG2264" s="154"/>
      <c r="AH2264" s="154"/>
      <c r="AI2264" s="154"/>
      <c r="AJ2264" s="154"/>
      <c r="AK2264" s="154"/>
      <c r="AL2264" s="154"/>
      <c r="AM2264" s="154"/>
      <c r="AN2264" s="154"/>
      <c r="AO2264" s="154"/>
      <c r="AP2264" s="154"/>
      <c r="AQ2264" s="154"/>
      <c r="AR2264" s="154"/>
      <c r="AS2264" s="154"/>
      <c r="AT2264" s="154"/>
      <c r="AU2264" s="154"/>
      <c r="AV2264" s="154"/>
      <c r="AW2264" s="154"/>
      <c r="AX2264" s="154"/>
      <c r="AY2264" s="154"/>
      <c r="AZ2264" s="154"/>
      <c r="BA2264" s="154"/>
      <c r="BB2264" s="154"/>
      <c r="BC2264" s="154"/>
      <c r="BD2264" s="154"/>
      <c r="BE2264" s="154"/>
      <c r="BF2264" s="154"/>
      <c r="BG2264" s="154"/>
      <c r="BH2264" s="154"/>
      <c r="BI2264" s="154"/>
      <c r="BJ2264" s="154"/>
      <c r="BK2264" s="154"/>
      <c r="BL2264" s="154"/>
      <c r="BM2264" s="154"/>
      <c r="BN2264" s="154"/>
      <c r="BO2264" s="154"/>
      <c r="BP2264" s="154"/>
      <c r="BQ2264" s="154"/>
      <c r="BR2264" s="154"/>
      <c r="BS2264" s="154"/>
      <c r="BT2264" s="154"/>
      <c r="BU2264" s="154"/>
      <c r="BV2264" s="154"/>
    </row>
    <row r="2265" spans="1:74" x14ac:dyDescent="0.25">
      <c r="A2265" s="154"/>
      <c r="B2265" s="154"/>
      <c r="C2265" s="154"/>
      <c r="D2265" s="154"/>
      <c r="E2265" s="154"/>
      <c r="F2265" s="154"/>
      <c r="G2265" s="154"/>
      <c r="H2265" s="154"/>
      <c r="I2265" s="154"/>
      <c r="J2265" s="154"/>
      <c r="K2265" s="154"/>
      <c r="L2265" s="154"/>
      <c r="M2265" s="154"/>
      <c r="N2265" s="154"/>
      <c r="O2265" s="154"/>
      <c r="P2265" s="154"/>
      <c r="Q2265" s="154"/>
      <c r="R2265" s="154"/>
      <c r="S2265" s="154"/>
      <c r="T2265" s="154"/>
      <c r="U2265" s="154"/>
      <c r="V2265" s="154"/>
      <c r="W2265" s="154"/>
      <c r="X2265" s="154"/>
      <c r="Y2265" s="154"/>
      <c r="Z2265" s="154"/>
      <c r="AA2265" s="154"/>
      <c r="AB2265" s="154"/>
      <c r="AC2265" s="154"/>
      <c r="AD2265" s="154"/>
      <c r="AE2265" s="154"/>
      <c r="AF2265" s="154"/>
      <c r="AG2265" s="154"/>
      <c r="AH2265" s="154"/>
      <c r="AI2265" s="154"/>
      <c r="AJ2265" s="154"/>
      <c r="AK2265" s="154"/>
      <c r="AL2265" s="154"/>
      <c r="AM2265" s="154"/>
      <c r="AN2265" s="154"/>
      <c r="AO2265" s="154"/>
      <c r="AP2265" s="154"/>
      <c r="AQ2265" s="154"/>
      <c r="AR2265" s="154"/>
      <c r="AS2265" s="154"/>
      <c r="AT2265" s="154"/>
      <c r="AU2265" s="154"/>
      <c r="AV2265" s="154"/>
      <c r="AW2265" s="154"/>
      <c r="AX2265" s="154"/>
      <c r="AY2265" s="154"/>
      <c r="AZ2265" s="154"/>
      <c r="BA2265" s="154"/>
      <c r="BB2265" s="154"/>
      <c r="BC2265" s="154"/>
      <c r="BD2265" s="154"/>
      <c r="BE2265" s="154"/>
      <c r="BF2265" s="154"/>
      <c r="BG2265" s="154"/>
      <c r="BH2265" s="154"/>
      <c r="BI2265" s="154"/>
      <c r="BJ2265" s="154"/>
      <c r="BK2265" s="154"/>
      <c r="BL2265" s="154"/>
      <c r="BM2265" s="154"/>
      <c r="BN2265" s="154"/>
      <c r="BO2265" s="154"/>
      <c r="BP2265" s="154"/>
      <c r="BQ2265" s="154"/>
      <c r="BR2265" s="154"/>
      <c r="BS2265" s="154"/>
      <c r="BT2265" s="154"/>
      <c r="BU2265" s="154"/>
      <c r="BV2265" s="154"/>
    </row>
    <row r="2266" spans="1:74" x14ac:dyDescent="0.25">
      <c r="A2266" s="154"/>
      <c r="B2266" s="154"/>
      <c r="C2266" s="154"/>
      <c r="D2266" s="154"/>
      <c r="E2266" s="154"/>
      <c r="F2266" s="154"/>
      <c r="G2266" s="154"/>
      <c r="H2266" s="154"/>
      <c r="I2266" s="154"/>
      <c r="J2266" s="154"/>
      <c r="K2266" s="154"/>
      <c r="L2266" s="154"/>
      <c r="M2266" s="154"/>
      <c r="N2266" s="154"/>
      <c r="O2266" s="154"/>
      <c r="P2266" s="154"/>
      <c r="Q2266" s="154"/>
      <c r="R2266" s="154"/>
      <c r="S2266" s="154"/>
      <c r="T2266" s="154"/>
      <c r="U2266" s="154"/>
      <c r="V2266" s="154"/>
      <c r="W2266" s="154"/>
      <c r="X2266" s="154"/>
      <c r="Y2266" s="154"/>
      <c r="Z2266" s="154"/>
      <c r="AA2266" s="154"/>
      <c r="AB2266" s="154"/>
      <c r="AC2266" s="154"/>
      <c r="AD2266" s="154"/>
      <c r="AE2266" s="154"/>
      <c r="AF2266" s="154"/>
      <c r="AG2266" s="154"/>
      <c r="AH2266" s="154"/>
      <c r="AI2266" s="154"/>
      <c r="AJ2266" s="154"/>
      <c r="AK2266" s="154"/>
      <c r="AL2266" s="154"/>
      <c r="AM2266" s="154"/>
      <c r="AN2266" s="154"/>
      <c r="AO2266" s="154"/>
      <c r="AP2266" s="154"/>
      <c r="AQ2266" s="154"/>
      <c r="AR2266" s="154"/>
      <c r="AS2266" s="154"/>
      <c r="AT2266" s="154"/>
      <c r="AU2266" s="154"/>
      <c r="AV2266" s="154"/>
      <c r="AW2266" s="154"/>
      <c r="AX2266" s="154"/>
      <c r="AY2266" s="154"/>
      <c r="AZ2266" s="154"/>
      <c r="BA2266" s="154"/>
      <c r="BB2266" s="154"/>
      <c r="BC2266" s="154"/>
      <c r="BD2266" s="154"/>
      <c r="BE2266" s="154"/>
      <c r="BF2266" s="154"/>
      <c r="BG2266" s="154"/>
      <c r="BH2266" s="154"/>
      <c r="BI2266" s="154"/>
      <c r="BJ2266" s="154"/>
      <c r="BK2266" s="154"/>
      <c r="BL2266" s="154"/>
      <c r="BM2266" s="154"/>
      <c r="BN2266" s="154"/>
      <c r="BO2266" s="154"/>
      <c r="BP2266" s="154"/>
      <c r="BQ2266" s="154"/>
      <c r="BR2266" s="154"/>
      <c r="BS2266" s="154"/>
      <c r="BT2266" s="154"/>
      <c r="BU2266" s="154"/>
      <c r="BV2266" s="154"/>
    </row>
    <row r="2267" spans="1:74" x14ac:dyDescent="0.25">
      <c r="A2267" s="154"/>
      <c r="B2267" s="154"/>
      <c r="C2267" s="154"/>
      <c r="D2267" s="154"/>
      <c r="E2267" s="154"/>
      <c r="F2267" s="154"/>
      <c r="G2267" s="154"/>
      <c r="H2267" s="154"/>
      <c r="I2267" s="154"/>
      <c r="J2267" s="154"/>
      <c r="K2267" s="154"/>
      <c r="L2267" s="154"/>
      <c r="M2267" s="154"/>
      <c r="N2267" s="154"/>
      <c r="O2267" s="154"/>
      <c r="P2267" s="154"/>
      <c r="Q2267" s="154"/>
      <c r="R2267" s="154"/>
      <c r="S2267" s="154"/>
      <c r="T2267" s="154"/>
      <c r="U2267" s="154"/>
      <c r="V2267" s="154"/>
      <c r="W2267" s="154"/>
      <c r="X2267" s="154"/>
      <c r="Y2267" s="154"/>
      <c r="Z2267" s="154"/>
      <c r="AA2267" s="154"/>
      <c r="AB2267" s="154"/>
      <c r="AC2267" s="154"/>
      <c r="AD2267" s="154"/>
      <c r="AE2267" s="154"/>
      <c r="AF2267" s="154"/>
      <c r="AG2267" s="154"/>
      <c r="AH2267" s="154"/>
      <c r="AI2267" s="154"/>
      <c r="AJ2267" s="154"/>
      <c r="AK2267" s="154"/>
      <c r="AL2267" s="154"/>
      <c r="AM2267" s="154"/>
      <c r="AN2267" s="154"/>
      <c r="AO2267" s="154"/>
      <c r="AP2267" s="154"/>
      <c r="AQ2267" s="154"/>
      <c r="AR2267" s="154"/>
      <c r="AS2267" s="154"/>
      <c r="AT2267" s="154"/>
      <c r="AU2267" s="154"/>
      <c r="AV2267" s="154"/>
      <c r="AW2267" s="154"/>
      <c r="AX2267" s="154"/>
      <c r="AY2267" s="154"/>
      <c r="AZ2267" s="154"/>
      <c r="BA2267" s="154"/>
      <c r="BB2267" s="154"/>
      <c r="BC2267" s="154"/>
      <c r="BD2267" s="154"/>
      <c r="BE2267" s="154"/>
      <c r="BF2267" s="154"/>
      <c r="BG2267" s="154"/>
      <c r="BH2267" s="154"/>
      <c r="BI2267" s="154"/>
      <c r="BJ2267" s="154"/>
      <c r="BK2267" s="154"/>
      <c r="BL2267" s="154"/>
      <c r="BM2267" s="154"/>
      <c r="BN2267" s="154"/>
      <c r="BO2267" s="154"/>
      <c r="BP2267" s="154"/>
      <c r="BQ2267" s="154"/>
      <c r="BR2267" s="154"/>
      <c r="BS2267" s="154"/>
      <c r="BT2267" s="154"/>
      <c r="BU2267" s="154"/>
      <c r="BV2267" s="154"/>
    </row>
    <row r="2268" spans="1:74" x14ac:dyDescent="0.25">
      <c r="A2268" s="154"/>
      <c r="B2268" s="154"/>
      <c r="C2268" s="154"/>
      <c r="D2268" s="154"/>
      <c r="E2268" s="154"/>
      <c r="F2268" s="154"/>
      <c r="G2268" s="154"/>
      <c r="H2268" s="154"/>
      <c r="I2268" s="154"/>
      <c r="J2268" s="154"/>
      <c r="K2268" s="154"/>
      <c r="L2268" s="154"/>
      <c r="M2268" s="154"/>
      <c r="N2268" s="154"/>
      <c r="O2268" s="154"/>
      <c r="P2268" s="154"/>
      <c r="Q2268" s="154"/>
      <c r="R2268" s="154"/>
      <c r="S2268" s="154"/>
      <c r="T2268" s="154"/>
      <c r="U2268" s="154"/>
      <c r="V2268" s="154"/>
      <c r="W2268" s="154"/>
      <c r="X2268" s="154"/>
      <c r="Y2268" s="154"/>
      <c r="Z2268" s="154"/>
      <c r="AA2268" s="154"/>
      <c r="AB2268" s="154"/>
      <c r="AC2268" s="154"/>
      <c r="AD2268" s="154"/>
      <c r="AE2268" s="154"/>
      <c r="AF2268" s="154"/>
      <c r="AG2268" s="154"/>
      <c r="AH2268" s="154"/>
      <c r="AI2268" s="154"/>
      <c r="AJ2268" s="154"/>
      <c r="AK2268" s="154"/>
      <c r="AL2268" s="154"/>
      <c r="AM2268" s="154"/>
      <c r="AN2268" s="154"/>
      <c r="AO2268" s="154"/>
      <c r="AP2268" s="154"/>
      <c r="AQ2268" s="154"/>
      <c r="AR2268" s="154"/>
      <c r="AS2268" s="154"/>
      <c r="AT2268" s="154"/>
      <c r="AU2268" s="154"/>
      <c r="AV2268" s="154"/>
      <c r="AW2268" s="154"/>
      <c r="AX2268" s="154"/>
      <c r="AY2268" s="154"/>
      <c r="AZ2268" s="154"/>
      <c r="BA2268" s="154"/>
      <c r="BB2268" s="154"/>
      <c r="BC2268" s="154"/>
      <c r="BD2268" s="154"/>
      <c r="BE2268" s="154"/>
      <c r="BF2268" s="154"/>
      <c r="BG2268" s="154"/>
      <c r="BH2268" s="154"/>
      <c r="BI2268" s="154"/>
      <c r="BJ2268" s="154"/>
      <c r="BK2268" s="154"/>
      <c r="BL2268" s="154"/>
      <c r="BM2268" s="154"/>
      <c r="BN2268" s="154"/>
      <c r="BO2268" s="154"/>
      <c r="BP2268" s="154"/>
      <c r="BQ2268" s="154"/>
      <c r="BR2268" s="154"/>
      <c r="BS2268" s="154"/>
      <c r="BT2268" s="154"/>
      <c r="BU2268" s="154"/>
      <c r="BV2268" s="154"/>
    </row>
    <row r="2269" spans="1:74" x14ac:dyDescent="0.25">
      <c r="A2269" s="154"/>
      <c r="B2269" s="154"/>
      <c r="C2269" s="154"/>
      <c r="D2269" s="154"/>
      <c r="E2269" s="154"/>
      <c r="F2269" s="154"/>
      <c r="G2269" s="154"/>
      <c r="H2269" s="154"/>
      <c r="I2269" s="154"/>
      <c r="J2269" s="154"/>
      <c r="K2269" s="154"/>
      <c r="L2269" s="154"/>
      <c r="M2269" s="154"/>
      <c r="N2269" s="154"/>
      <c r="O2269" s="154"/>
      <c r="P2269" s="154"/>
      <c r="Q2269" s="154"/>
      <c r="R2269" s="154"/>
      <c r="S2269" s="154"/>
      <c r="T2269" s="154"/>
      <c r="U2269" s="154"/>
      <c r="V2269" s="154"/>
      <c r="W2269" s="154"/>
      <c r="X2269" s="154"/>
      <c r="Y2269" s="154"/>
      <c r="Z2269" s="154"/>
      <c r="AA2269" s="154"/>
      <c r="AB2269" s="154"/>
      <c r="AC2269" s="154"/>
      <c r="AD2269" s="154"/>
      <c r="AE2269" s="154"/>
      <c r="AF2269" s="154"/>
      <c r="AG2269" s="154"/>
      <c r="AH2269" s="154"/>
      <c r="AI2269" s="154"/>
      <c r="AJ2269" s="154"/>
      <c r="AK2269" s="154"/>
      <c r="AL2269" s="154"/>
      <c r="AM2269" s="154"/>
      <c r="AN2269" s="154"/>
      <c r="AO2269" s="154"/>
      <c r="AP2269" s="154"/>
      <c r="AQ2269" s="154"/>
      <c r="AR2269" s="154"/>
      <c r="AS2269" s="154"/>
      <c r="AT2269" s="154"/>
      <c r="AU2269" s="154"/>
      <c r="AV2269" s="154"/>
      <c r="AW2269" s="154"/>
      <c r="AX2269" s="154"/>
      <c r="AY2269" s="154"/>
      <c r="AZ2269" s="154"/>
      <c r="BA2269" s="154"/>
      <c r="BB2269" s="154"/>
      <c r="BC2269" s="154"/>
      <c r="BD2269" s="154"/>
      <c r="BE2269" s="154"/>
      <c r="BF2269" s="154"/>
      <c r="BG2269" s="154"/>
      <c r="BH2269" s="154"/>
      <c r="BI2269" s="154"/>
      <c r="BJ2269" s="154"/>
      <c r="BK2269" s="154"/>
      <c r="BL2269" s="154"/>
      <c r="BM2269" s="154"/>
      <c r="BN2269" s="154"/>
      <c r="BO2269" s="154"/>
      <c r="BP2269" s="154"/>
      <c r="BQ2269" s="154"/>
      <c r="BR2269" s="154"/>
      <c r="BS2269" s="154"/>
      <c r="BT2269" s="154"/>
      <c r="BU2269" s="154"/>
      <c r="BV2269" s="154"/>
    </row>
    <row r="2270" spans="1:74" x14ac:dyDescent="0.25">
      <c r="A2270" s="154"/>
      <c r="B2270" s="154"/>
      <c r="C2270" s="154"/>
      <c r="D2270" s="154"/>
      <c r="E2270" s="154"/>
      <c r="F2270" s="154"/>
      <c r="G2270" s="154"/>
      <c r="H2270" s="154"/>
      <c r="I2270" s="154"/>
      <c r="J2270" s="154"/>
      <c r="K2270" s="154"/>
      <c r="L2270" s="154"/>
      <c r="M2270" s="154"/>
      <c r="N2270" s="154"/>
      <c r="O2270" s="154"/>
      <c r="P2270" s="154"/>
      <c r="Q2270" s="154"/>
      <c r="R2270" s="154"/>
      <c r="S2270" s="154"/>
      <c r="T2270" s="154"/>
      <c r="U2270" s="154"/>
      <c r="V2270" s="154"/>
      <c r="W2270" s="154"/>
      <c r="X2270" s="154"/>
      <c r="Y2270" s="154"/>
      <c r="Z2270" s="154"/>
      <c r="AA2270" s="154"/>
      <c r="AB2270" s="154"/>
      <c r="AC2270" s="154"/>
      <c r="AD2270" s="154"/>
      <c r="AE2270" s="154"/>
      <c r="AF2270" s="154"/>
      <c r="AG2270" s="154"/>
      <c r="AH2270" s="154"/>
      <c r="AI2270" s="154"/>
      <c r="AJ2270" s="154"/>
      <c r="AK2270" s="154"/>
      <c r="AL2270" s="154"/>
      <c r="AM2270" s="154"/>
      <c r="AN2270" s="154"/>
      <c r="AO2270" s="154"/>
      <c r="AP2270" s="154"/>
      <c r="AQ2270" s="154"/>
      <c r="AR2270" s="154"/>
      <c r="AS2270" s="154"/>
      <c r="AT2270" s="154"/>
      <c r="AU2270" s="154"/>
      <c r="AV2270" s="154"/>
      <c r="AW2270" s="154"/>
      <c r="AX2270" s="154"/>
      <c r="AY2270" s="154"/>
      <c r="AZ2270" s="154"/>
      <c r="BA2270" s="154"/>
      <c r="BB2270" s="154"/>
      <c r="BC2270" s="154"/>
      <c r="BD2270" s="154"/>
      <c r="BE2270" s="154"/>
      <c r="BF2270" s="154"/>
      <c r="BG2270" s="154"/>
      <c r="BH2270" s="154"/>
      <c r="BI2270" s="154"/>
      <c r="BJ2270" s="154"/>
      <c r="BK2270" s="154"/>
      <c r="BL2270" s="154"/>
      <c r="BM2270" s="154"/>
      <c r="BN2270" s="154"/>
      <c r="BO2270" s="154"/>
      <c r="BP2270" s="154"/>
      <c r="BQ2270" s="154"/>
      <c r="BR2270" s="154"/>
      <c r="BS2270" s="154"/>
      <c r="BT2270" s="154"/>
      <c r="BU2270" s="154"/>
      <c r="BV2270" s="154"/>
    </row>
    <row r="2271" spans="1:74" x14ac:dyDescent="0.25">
      <c r="A2271" s="154"/>
      <c r="B2271" s="154"/>
      <c r="C2271" s="154"/>
      <c r="D2271" s="154"/>
      <c r="E2271" s="154"/>
      <c r="F2271" s="154"/>
      <c r="G2271" s="154"/>
      <c r="H2271" s="154"/>
      <c r="I2271" s="154"/>
      <c r="J2271" s="154"/>
      <c r="K2271" s="154"/>
      <c r="L2271" s="154"/>
      <c r="M2271" s="154"/>
      <c r="N2271" s="154"/>
      <c r="O2271" s="154"/>
      <c r="P2271" s="154"/>
      <c r="Q2271" s="154"/>
      <c r="R2271" s="154"/>
      <c r="S2271" s="154"/>
      <c r="T2271" s="154"/>
      <c r="U2271" s="154"/>
      <c r="V2271" s="154"/>
      <c r="W2271" s="154"/>
      <c r="X2271" s="154"/>
      <c r="Y2271" s="154"/>
      <c r="Z2271" s="154"/>
      <c r="AA2271" s="154"/>
      <c r="AB2271" s="154"/>
      <c r="AC2271" s="154"/>
      <c r="AD2271" s="154"/>
      <c r="AE2271" s="154"/>
      <c r="AF2271" s="154"/>
      <c r="AG2271" s="154"/>
      <c r="AH2271" s="154"/>
      <c r="AI2271" s="154"/>
      <c r="AJ2271" s="154"/>
      <c r="AK2271" s="154"/>
      <c r="AL2271" s="154"/>
      <c r="AM2271" s="154"/>
      <c r="AN2271" s="154"/>
      <c r="AO2271" s="154"/>
      <c r="AP2271" s="154"/>
      <c r="AQ2271" s="154"/>
      <c r="AR2271" s="154"/>
      <c r="AS2271" s="154"/>
      <c r="AT2271" s="154"/>
      <c r="AU2271" s="154"/>
      <c r="AV2271" s="154"/>
      <c r="AW2271" s="154"/>
      <c r="AX2271" s="154"/>
      <c r="AY2271" s="154"/>
      <c r="AZ2271" s="154"/>
      <c r="BA2271" s="154"/>
      <c r="BB2271" s="154"/>
      <c r="BC2271" s="154"/>
      <c r="BD2271" s="154"/>
      <c r="BE2271" s="154"/>
      <c r="BF2271" s="154"/>
      <c r="BG2271" s="154"/>
      <c r="BH2271" s="154"/>
      <c r="BI2271" s="154"/>
      <c r="BJ2271" s="154"/>
      <c r="BK2271" s="154"/>
      <c r="BL2271" s="154"/>
      <c r="BM2271" s="154"/>
      <c r="BN2271" s="154"/>
      <c r="BO2271" s="154"/>
      <c r="BP2271" s="154"/>
      <c r="BQ2271" s="154"/>
      <c r="BR2271" s="154"/>
      <c r="BS2271" s="154"/>
      <c r="BT2271" s="154"/>
      <c r="BU2271" s="154"/>
      <c r="BV2271" s="154"/>
    </row>
    <row r="2272" spans="1:74" x14ac:dyDescent="0.25">
      <c r="A2272" s="154"/>
      <c r="B2272" s="154"/>
      <c r="C2272" s="154"/>
      <c r="D2272" s="154"/>
      <c r="E2272" s="154"/>
      <c r="F2272" s="154"/>
      <c r="G2272" s="154"/>
      <c r="H2272" s="154"/>
      <c r="I2272" s="154"/>
      <c r="J2272" s="154"/>
      <c r="K2272" s="154"/>
      <c r="L2272" s="154"/>
      <c r="M2272" s="154"/>
      <c r="N2272" s="154"/>
      <c r="O2272" s="154"/>
      <c r="P2272" s="154"/>
      <c r="Q2272" s="154"/>
      <c r="R2272" s="154"/>
      <c r="S2272" s="154"/>
      <c r="T2272" s="154"/>
      <c r="U2272" s="154"/>
      <c r="V2272" s="154"/>
      <c r="W2272" s="154"/>
      <c r="X2272" s="154"/>
      <c r="Y2272" s="154"/>
      <c r="Z2272" s="154"/>
      <c r="AA2272" s="154"/>
      <c r="AB2272" s="154"/>
      <c r="AC2272" s="154"/>
      <c r="AD2272" s="154"/>
      <c r="AE2272" s="154"/>
      <c r="AF2272" s="154"/>
      <c r="AG2272" s="154"/>
      <c r="AH2272" s="154"/>
      <c r="AI2272" s="154"/>
      <c r="AJ2272" s="154"/>
      <c r="AK2272" s="154"/>
      <c r="AL2272" s="154"/>
      <c r="AM2272" s="154"/>
      <c r="AN2272" s="154"/>
      <c r="AO2272" s="154"/>
      <c r="AP2272" s="154"/>
      <c r="AQ2272" s="154"/>
      <c r="AR2272" s="154"/>
      <c r="AS2272" s="154"/>
      <c r="AT2272" s="154"/>
      <c r="AU2272" s="154"/>
      <c r="AV2272" s="154"/>
      <c r="AW2272" s="154"/>
      <c r="AX2272" s="154"/>
      <c r="AY2272" s="154"/>
      <c r="AZ2272" s="154"/>
      <c r="BA2272" s="154"/>
      <c r="BB2272" s="154"/>
      <c r="BC2272" s="154"/>
      <c r="BD2272" s="154"/>
      <c r="BE2272" s="154"/>
      <c r="BF2272" s="154"/>
      <c r="BG2272" s="154"/>
      <c r="BH2272" s="154"/>
      <c r="BI2272" s="154"/>
      <c r="BJ2272" s="154"/>
      <c r="BK2272" s="154"/>
      <c r="BL2272" s="154"/>
      <c r="BM2272" s="154"/>
      <c r="BN2272" s="154"/>
      <c r="BO2272" s="154"/>
      <c r="BP2272" s="154"/>
      <c r="BQ2272" s="154"/>
      <c r="BR2272" s="154"/>
      <c r="BS2272" s="154"/>
      <c r="BT2272" s="154"/>
      <c r="BU2272" s="154"/>
      <c r="BV2272" s="154"/>
    </row>
    <row r="2273" spans="1:74" x14ac:dyDescent="0.25">
      <c r="A2273" s="154"/>
      <c r="B2273" s="154"/>
      <c r="C2273" s="154"/>
      <c r="D2273" s="154"/>
      <c r="E2273" s="154"/>
      <c r="F2273" s="154"/>
      <c r="G2273" s="154"/>
      <c r="H2273" s="154"/>
      <c r="I2273" s="154"/>
      <c r="J2273" s="154"/>
      <c r="K2273" s="154"/>
      <c r="L2273" s="154"/>
      <c r="M2273" s="154"/>
      <c r="N2273" s="154"/>
      <c r="O2273" s="154"/>
      <c r="P2273" s="154"/>
      <c r="Q2273" s="154"/>
      <c r="R2273" s="154"/>
      <c r="S2273" s="154"/>
      <c r="T2273" s="154"/>
      <c r="U2273" s="154"/>
      <c r="V2273" s="154"/>
      <c r="W2273" s="154"/>
      <c r="X2273" s="154"/>
      <c r="Y2273" s="154"/>
      <c r="Z2273" s="154"/>
      <c r="AA2273" s="154"/>
      <c r="AB2273" s="154"/>
      <c r="AC2273" s="154"/>
      <c r="AD2273" s="154"/>
      <c r="AE2273" s="154"/>
      <c r="AF2273" s="154"/>
      <c r="AG2273" s="154"/>
      <c r="AH2273" s="154"/>
      <c r="AI2273" s="154"/>
      <c r="AJ2273" s="154"/>
      <c r="AK2273" s="154"/>
      <c r="AL2273" s="154"/>
      <c r="AM2273" s="154"/>
      <c r="AN2273" s="154"/>
      <c r="AO2273" s="154"/>
      <c r="AP2273" s="154"/>
      <c r="AQ2273" s="154"/>
      <c r="AR2273" s="154"/>
      <c r="AS2273" s="154"/>
      <c r="AT2273" s="154"/>
      <c r="AU2273" s="154"/>
      <c r="AV2273" s="154"/>
      <c r="AW2273" s="154"/>
      <c r="AX2273" s="154"/>
      <c r="AY2273" s="154"/>
      <c r="AZ2273" s="154"/>
      <c r="BA2273" s="154"/>
      <c r="BB2273" s="154"/>
      <c r="BC2273" s="154"/>
      <c r="BD2273" s="154"/>
      <c r="BE2273" s="154"/>
      <c r="BF2273" s="154"/>
      <c r="BG2273" s="154"/>
      <c r="BH2273" s="154"/>
      <c r="BI2273" s="154"/>
      <c r="BJ2273" s="154"/>
      <c r="BK2273" s="154"/>
      <c r="BL2273" s="154"/>
      <c r="BM2273" s="154"/>
      <c r="BN2273" s="154"/>
      <c r="BO2273" s="154"/>
      <c r="BP2273" s="154"/>
      <c r="BQ2273" s="154"/>
      <c r="BR2273" s="154"/>
      <c r="BS2273" s="154"/>
      <c r="BT2273" s="154"/>
      <c r="BU2273" s="154"/>
      <c r="BV2273" s="154"/>
    </row>
    <row r="2274" spans="1:74" x14ac:dyDescent="0.25">
      <c r="A2274" s="154"/>
      <c r="B2274" s="154"/>
      <c r="C2274" s="154"/>
      <c r="D2274" s="154"/>
      <c r="E2274" s="154"/>
      <c r="F2274" s="154"/>
      <c r="G2274" s="154"/>
      <c r="H2274" s="154"/>
      <c r="I2274" s="154"/>
      <c r="J2274" s="154"/>
      <c r="K2274" s="154"/>
      <c r="L2274" s="154"/>
      <c r="M2274" s="154"/>
      <c r="N2274" s="154"/>
      <c r="O2274" s="154"/>
      <c r="P2274" s="154"/>
      <c r="Q2274" s="154"/>
      <c r="R2274" s="154"/>
      <c r="S2274" s="154"/>
      <c r="T2274" s="154"/>
      <c r="U2274" s="154"/>
      <c r="V2274" s="154"/>
      <c r="W2274" s="154"/>
      <c r="X2274" s="154"/>
      <c r="Y2274" s="154"/>
      <c r="Z2274" s="154"/>
      <c r="AA2274" s="154"/>
      <c r="AB2274" s="154"/>
      <c r="AC2274" s="154"/>
      <c r="AD2274" s="154"/>
      <c r="AE2274" s="154"/>
      <c r="AF2274" s="154"/>
      <c r="AG2274" s="154"/>
      <c r="AH2274" s="154"/>
      <c r="AI2274" s="154"/>
      <c r="AJ2274" s="154"/>
      <c r="AK2274" s="154"/>
      <c r="AL2274" s="154"/>
      <c r="AM2274" s="154"/>
      <c r="AN2274" s="154"/>
      <c r="AO2274" s="154"/>
      <c r="AP2274" s="154"/>
      <c r="AQ2274" s="154"/>
      <c r="AR2274" s="154"/>
      <c r="AS2274" s="154"/>
      <c r="AT2274" s="154"/>
      <c r="AU2274" s="154"/>
      <c r="AV2274" s="154"/>
      <c r="AW2274" s="154"/>
      <c r="AX2274" s="154"/>
      <c r="AY2274" s="154"/>
      <c r="AZ2274" s="154"/>
      <c r="BA2274" s="154"/>
      <c r="BB2274" s="154"/>
      <c r="BC2274" s="154"/>
      <c r="BD2274" s="154"/>
      <c r="BE2274" s="154"/>
      <c r="BF2274" s="154"/>
      <c r="BG2274" s="154"/>
      <c r="BH2274" s="154"/>
      <c r="BI2274" s="154"/>
      <c r="BJ2274" s="154"/>
      <c r="BK2274" s="154"/>
      <c r="BL2274" s="154"/>
      <c r="BM2274" s="154"/>
      <c r="BN2274" s="154"/>
      <c r="BO2274" s="154"/>
      <c r="BP2274" s="154"/>
      <c r="BQ2274" s="154"/>
      <c r="BR2274" s="154"/>
      <c r="BS2274" s="154"/>
      <c r="BT2274" s="154"/>
      <c r="BU2274" s="154"/>
      <c r="BV2274" s="154"/>
    </row>
    <row r="2275" spans="1:74" x14ac:dyDescent="0.25">
      <c r="A2275" s="154"/>
      <c r="B2275" s="154"/>
      <c r="C2275" s="154"/>
      <c r="D2275" s="154"/>
      <c r="E2275" s="154"/>
      <c r="F2275" s="154"/>
      <c r="G2275" s="154"/>
      <c r="H2275" s="154"/>
      <c r="I2275" s="154"/>
      <c r="J2275" s="154"/>
      <c r="K2275" s="154"/>
      <c r="L2275" s="154"/>
      <c r="M2275" s="154"/>
      <c r="N2275" s="154"/>
      <c r="O2275" s="154"/>
      <c r="P2275" s="154"/>
      <c r="Q2275" s="154"/>
      <c r="R2275" s="154"/>
      <c r="S2275" s="154"/>
      <c r="T2275" s="154"/>
      <c r="U2275" s="154"/>
      <c r="V2275" s="154"/>
      <c r="W2275" s="154"/>
      <c r="X2275" s="154"/>
      <c r="Y2275" s="154"/>
      <c r="Z2275" s="154"/>
      <c r="AA2275" s="154"/>
      <c r="AB2275" s="154"/>
      <c r="AC2275" s="154"/>
      <c r="AD2275" s="154"/>
      <c r="AE2275" s="154"/>
      <c r="AF2275" s="154"/>
      <c r="AG2275" s="154"/>
      <c r="AH2275" s="154"/>
      <c r="AI2275" s="154"/>
      <c r="AJ2275" s="154"/>
      <c r="AK2275" s="154"/>
      <c r="AL2275" s="154"/>
      <c r="AM2275" s="154"/>
      <c r="AN2275" s="154"/>
      <c r="AO2275" s="154"/>
      <c r="AP2275" s="154"/>
      <c r="AQ2275" s="154"/>
      <c r="AR2275" s="154"/>
      <c r="AS2275" s="154"/>
      <c r="AT2275" s="154"/>
      <c r="AU2275" s="154"/>
      <c r="AV2275" s="154"/>
      <c r="AW2275" s="154"/>
      <c r="AX2275" s="154"/>
      <c r="AY2275" s="154"/>
      <c r="AZ2275" s="154"/>
      <c r="BA2275" s="154"/>
      <c r="BB2275" s="154"/>
      <c r="BC2275" s="154"/>
      <c r="BD2275" s="154"/>
      <c r="BE2275" s="154"/>
      <c r="BF2275" s="154"/>
      <c r="BG2275" s="154"/>
      <c r="BH2275" s="154"/>
      <c r="BI2275" s="154"/>
      <c r="BJ2275" s="154"/>
      <c r="BK2275" s="154"/>
      <c r="BL2275" s="154"/>
      <c r="BM2275" s="154"/>
      <c r="BN2275" s="154"/>
      <c r="BO2275" s="154"/>
      <c r="BP2275" s="154"/>
      <c r="BQ2275" s="154"/>
      <c r="BR2275" s="154"/>
      <c r="BS2275" s="154"/>
      <c r="BT2275" s="154"/>
      <c r="BU2275" s="154"/>
      <c r="BV2275" s="154"/>
    </row>
    <row r="2276" spans="1:74" x14ac:dyDescent="0.25">
      <c r="A2276" s="154"/>
      <c r="B2276" s="154"/>
      <c r="C2276" s="154"/>
      <c r="D2276" s="154"/>
      <c r="E2276" s="154"/>
      <c r="F2276" s="154"/>
      <c r="G2276" s="154"/>
      <c r="H2276" s="154"/>
      <c r="I2276" s="154"/>
      <c r="J2276" s="154"/>
      <c r="K2276" s="154"/>
      <c r="L2276" s="154"/>
      <c r="M2276" s="154"/>
      <c r="N2276" s="154"/>
      <c r="O2276" s="154"/>
      <c r="P2276" s="154"/>
      <c r="Q2276" s="154"/>
      <c r="R2276" s="154"/>
      <c r="S2276" s="154"/>
      <c r="T2276" s="154"/>
      <c r="U2276" s="154"/>
      <c r="V2276" s="154"/>
      <c r="W2276" s="154"/>
      <c r="X2276" s="154"/>
      <c r="Y2276" s="154"/>
      <c r="Z2276" s="154"/>
      <c r="AA2276" s="154"/>
      <c r="AB2276" s="154"/>
      <c r="AC2276" s="154"/>
      <c r="AD2276" s="154"/>
      <c r="AE2276" s="154"/>
      <c r="AF2276" s="154"/>
      <c r="AG2276" s="154"/>
      <c r="AH2276" s="154"/>
      <c r="AI2276" s="154"/>
      <c r="AJ2276" s="154"/>
      <c r="AK2276" s="154"/>
      <c r="AL2276" s="154"/>
      <c r="AM2276" s="154"/>
      <c r="AN2276" s="154"/>
      <c r="AO2276" s="154"/>
      <c r="AP2276" s="154"/>
      <c r="AQ2276" s="154"/>
      <c r="AR2276" s="154"/>
      <c r="AS2276" s="154"/>
      <c r="AT2276" s="154"/>
      <c r="AU2276" s="154"/>
      <c r="AV2276" s="154"/>
      <c r="AW2276" s="154"/>
      <c r="AX2276" s="154"/>
      <c r="AY2276" s="154"/>
      <c r="AZ2276" s="154"/>
      <c r="BA2276" s="154"/>
      <c r="BB2276" s="154"/>
      <c r="BC2276" s="154"/>
      <c r="BD2276" s="154"/>
      <c r="BE2276" s="154"/>
      <c r="BF2276" s="154"/>
      <c r="BG2276" s="154"/>
      <c r="BH2276" s="154"/>
      <c r="BI2276" s="154"/>
      <c r="BJ2276" s="154"/>
      <c r="BK2276" s="154"/>
      <c r="BL2276" s="154"/>
      <c r="BM2276" s="154"/>
      <c r="BN2276" s="154"/>
      <c r="BO2276" s="154"/>
      <c r="BP2276" s="154"/>
      <c r="BQ2276" s="154"/>
      <c r="BR2276" s="154"/>
      <c r="BS2276" s="154"/>
      <c r="BT2276" s="154"/>
      <c r="BU2276" s="154"/>
      <c r="BV2276" s="154"/>
    </row>
    <row r="2277" spans="1:74" x14ac:dyDescent="0.25">
      <c r="A2277" s="154"/>
      <c r="B2277" s="154"/>
      <c r="C2277" s="154"/>
      <c r="D2277" s="154"/>
      <c r="E2277" s="154"/>
      <c r="F2277" s="154"/>
      <c r="G2277" s="154"/>
      <c r="H2277" s="154"/>
      <c r="I2277" s="154"/>
      <c r="J2277" s="154"/>
      <c r="K2277" s="154"/>
      <c r="L2277" s="154"/>
      <c r="M2277" s="154"/>
      <c r="N2277" s="154"/>
      <c r="O2277" s="154"/>
      <c r="P2277" s="154"/>
      <c r="Q2277" s="154"/>
      <c r="R2277" s="154"/>
      <c r="S2277" s="154"/>
      <c r="T2277" s="154"/>
      <c r="U2277" s="154"/>
      <c r="V2277" s="154"/>
      <c r="W2277" s="154"/>
      <c r="X2277" s="154"/>
      <c r="Y2277" s="154"/>
      <c r="Z2277" s="154"/>
      <c r="AA2277" s="154"/>
      <c r="AB2277" s="154"/>
      <c r="AC2277" s="154"/>
      <c r="AD2277" s="154"/>
      <c r="AE2277" s="154"/>
      <c r="AF2277" s="154"/>
      <c r="AG2277" s="154"/>
      <c r="AH2277" s="154"/>
      <c r="AI2277" s="154"/>
      <c r="AJ2277" s="154"/>
      <c r="AK2277" s="154"/>
      <c r="AL2277" s="154"/>
      <c r="AM2277" s="154"/>
      <c r="AN2277" s="154"/>
      <c r="AO2277" s="154"/>
      <c r="AP2277" s="154"/>
      <c r="AQ2277" s="154"/>
      <c r="AR2277" s="154"/>
      <c r="AS2277" s="154"/>
      <c r="AT2277" s="154"/>
      <c r="AU2277" s="154"/>
      <c r="AV2277" s="154"/>
      <c r="AW2277" s="154"/>
      <c r="AX2277" s="154"/>
      <c r="AY2277" s="154"/>
      <c r="AZ2277" s="154"/>
      <c r="BA2277" s="154"/>
      <c r="BB2277" s="154"/>
      <c r="BC2277" s="154"/>
      <c r="BD2277" s="154"/>
      <c r="BE2277" s="154"/>
      <c r="BF2277" s="154"/>
      <c r="BG2277" s="154"/>
      <c r="BH2277" s="154"/>
      <c r="BI2277" s="154"/>
      <c r="BJ2277" s="154"/>
      <c r="BK2277" s="154"/>
      <c r="BL2277" s="154"/>
      <c r="BM2277" s="154"/>
      <c r="BN2277" s="154"/>
      <c r="BO2277" s="154"/>
      <c r="BP2277" s="154"/>
      <c r="BQ2277" s="154"/>
      <c r="BR2277" s="154"/>
      <c r="BS2277" s="154"/>
      <c r="BT2277" s="154"/>
      <c r="BU2277" s="154"/>
      <c r="BV2277" s="154"/>
    </row>
    <row r="2278" spans="1:74" x14ac:dyDescent="0.25">
      <c r="A2278" s="154"/>
      <c r="B2278" s="154"/>
      <c r="C2278" s="154"/>
      <c r="D2278" s="154"/>
      <c r="E2278" s="154"/>
      <c r="F2278" s="154"/>
      <c r="G2278" s="154"/>
      <c r="H2278" s="154"/>
      <c r="I2278" s="154"/>
      <c r="J2278" s="154"/>
      <c r="K2278" s="154"/>
      <c r="L2278" s="154"/>
      <c r="M2278" s="154"/>
      <c r="N2278" s="154"/>
      <c r="O2278" s="154"/>
      <c r="P2278" s="154"/>
      <c r="Q2278" s="154"/>
      <c r="R2278" s="154"/>
      <c r="S2278" s="154"/>
      <c r="T2278" s="154"/>
      <c r="U2278" s="154"/>
      <c r="V2278" s="154"/>
      <c r="W2278" s="154"/>
      <c r="X2278" s="154"/>
      <c r="Y2278" s="154"/>
      <c r="Z2278" s="154"/>
      <c r="AA2278" s="154"/>
      <c r="AB2278" s="154"/>
      <c r="AC2278" s="154"/>
      <c r="AD2278" s="154"/>
      <c r="AE2278" s="154"/>
      <c r="AF2278" s="154"/>
      <c r="AG2278" s="154"/>
      <c r="AH2278" s="154"/>
      <c r="AI2278" s="154"/>
      <c r="AJ2278" s="154"/>
      <c r="AK2278" s="154"/>
      <c r="AL2278" s="154"/>
      <c r="AM2278" s="154"/>
      <c r="AN2278" s="154"/>
      <c r="AO2278" s="154"/>
      <c r="AP2278" s="154"/>
      <c r="AQ2278" s="154"/>
      <c r="AR2278" s="154"/>
      <c r="AS2278" s="154"/>
      <c r="AT2278" s="154"/>
      <c r="AU2278" s="154"/>
      <c r="AV2278" s="154"/>
      <c r="AW2278" s="154"/>
      <c r="AX2278" s="154"/>
      <c r="AY2278" s="154"/>
      <c r="AZ2278" s="154"/>
      <c r="BA2278" s="154"/>
      <c r="BB2278" s="154"/>
      <c r="BC2278" s="154"/>
      <c r="BD2278" s="154"/>
      <c r="BE2278" s="154"/>
      <c r="BF2278" s="154"/>
      <c r="BG2278" s="154"/>
      <c r="BH2278" s="154"/>
      <c r="BI2278" s="154"/>
      <c r="BJ2278" s="154"/>
      <c r="BK2278" s="154"/>
      <c r="BL2278" s="154"/>
      <c r="BM2278" s="154"/>
      <c r="BN2278" s="154"/>
      <c r="BO2278" s="154"/>
      <c r="BP2278" s="154"/>
      <c r="BQ2278" s="154"/>
      <c r="BR2278" s="154"/>
      <c r="BS2278" s="154"/>
      <c r="BT2278" s="154"/>
      <c r="BU2278" s="154"/>
      <c r="BV2278" s="154"/>
    </row>
    <row r="2279" spans="1:74" x14ac:dyDescent="0.25">
      <c r="A2279" s="154"/>
      <c r="B2279" s="154"/>
      <c r="C2279" s="154"/>
      <c r="D2279" s="154"/>
      <c r="E2279" s="154"/>
      <c r="F2279" s="154"/>
      <c r="G2279" s="154"/>
      <c r="H2279" s="154"/>
      <c r="I2279" s="154"/>
      <c r="J2279" s="154"/>
      <c r="K2279" s="154"/>
      <c r="L2279" s="154"/>
      <c r="M2279" s="154"/>
      <c r="N2279" s="154"/>
      <c r="O2279" s="154"/>
      <c r="P2279" s="154"/>
      <c r="Q2279" s="154"/>
      <c r="R2279" s="154"/>
      <c r="S2279" s="154"/>
      <c r="T2279" s="154"/>
      <c r="U2279" s="154"/>
      <c r="V2279" s="154"/>
      <c r="W2279" s="154"/>
      <c r="X2279" s="154"/>
      <c r="Y2279" s="154"/>
      <c r="Z2279" s="154"/>
      <c r="AA2279" s="154"/>
      <c r="AB2279" s="154"/>
      <c r="AC2279" s="154"/>
      <c r="AD2279" s="154"/>
      <c r="AE2279" s="154"/>
      <c r="AF2279" s="154"/>
      <c r="AG2279" s="154"/>
      <c r="AH2279" s="154"/>
      <c r="AI2279" s="154"/>
      <c r="AJ2279" s="154"/>
      <c r="AK2279" s="154"/>
      <c r="AL2279" s="154"/>
      <c r="AM2279" s="154"/>
      <c r="AN2279" s="154"/>
      <c r="AO2279" s="154"/>
      <c r="AP2279" s="154"/>
      <c r="AQ2279" s="154"/>
      <c r="AR2279" s="154"/>
      <c r="AS2279" s="154"/>
      <c r="AT2279" s="154"/>
      <c r="AU2279" s="154"/>
      <c r="AV2279" s="154"/>
      <c r="AW2279" s="154"/>
      <c r="AX2279" s="154"/>
      <c r="AY2279" s="154"/>
      <c r="AZ2279" s="154"/>
      <c r="BA2279" s="154"/>
      <c r="BB2279" s="154"/>
      <c r="BC2279" s="154"/>
      <c r="BD2279" s="154"/>
      <c r="BE2279" s="154"/>
      <c r="BF2279" s="154"/>
      <c r="BG2279" s="154"/>
      <c r="BH2279" s="154"/>
      <c r="BI2279" s="154"/>
      <c r="BJ2279" s="154"/>
      <c r="BK2279" s="154"/>
      <c r="BL2279" s="154"/>
      <c r="BM2279" s="154"/>
      <c r="BN2279" s="154"/>
      <c r="BO2279" s="154"/>
      <c r="BP2279" s="154"/>
      <c r="BQ2279" s="154"/>
      <c r="BR2279" s="154"/>
      <c r="BS2279" s="154"/>
      <c r="BT2279" s="154"/>
      <c r="BU2279" s="154"/>
      <c r="BV2279" s="154"/>
    </row>
    <row r="2280" spans="1:74" x14ac:dyDescent="0.25">
      <c r="A2280" s="154"/>
      <c r="B2280" s="154"/>
      <c r="C2280" s="154"/>
      <c r="D2280" s="154"/>
      <c r="E2280" s="154"/>
      <c r="F2280" s="154"/>
      <c r="G2280" s="154"/>
      <c r="H2280" s="154"/>
      <c r="I2280" s="154"/>
      <c r="J2280" s="154"/>
      <c r="K2280" s="154"/>
      <c r="L2280" s="154"/>
      <c r="M2280" s="154"/>
      <c r="N2280" s="154"/>
      <c r="O2280" s="154"/>
      <c r="P2280" s="154"/>
      <c r="Q2280" s="154"/>
      <c r="R2280" s="154"/>
      <c r="S2280" s="154"/>
      <c r="T2280" s="154"/>
      <c r="U2280" s="154"/>
      <c r="V2280" s="154"/>
      <c r="W2280" s="154"/>
      <c r="X2280" s="154"/>
      <c r="Y2280" s="154"/>
      <c r="Z2280" s="154"/>
      <c r="AA2280" s="154"/>
      <c r="AB2280" s="154"/>
      <c r="AC2280" s="154"/>
      <c r="AD2280" s="154"/>
      <c r="AE2280" s="154"/>
      <c r="AF2280" s="154"/>
      <c r="AG2280" s="154"/>
      <c r="AH2280" s="154"/>
      <c r="AI2280" s="154"/>
      <c r="AJ2280" s="154"/>
      <c r="AK2280" s="154"/>
      <c r="AL2280" s="154"/>
      <c r="AM2280" s="154"/>
      <c r="AN2280" s="154"/>
      <c r="AO2280" s="154"/>
      <c r="AP2280" s="154"/>
      <c r="AQ2280" s="154"/>
      <c r="AR2280" s="154"/>
      <c r="AS2280" s="154"/>
      <c r="AT2280" s="154"/>
      <c r="AU2280" s="154"/>
      <c r="AV2280" s="154"/>
      <c r="AW2280" s="154"/>
      <c r="AX2280" s="154"/>
      <c r="AY2280" s="154"/>
      <c r="AZ2280" s="154"/>
      <c r="BA2280" s="154"/>
      <c r="BB2280" s="154"/>
      <c r="BC2280" s="154"/>
      <c r="BD2280" s="154"/>
      <c r="BE2280" s="154"/>
      <c r="BF2280" s="154"/>
      <c r="BG2280" s="154"/>
      <c r="BH2280" s="154"/>
      <c r="BI2280" s="154"/>
      <c r="BJ2280" s="154"/>
      <c r="BK2280" s="154"/>
      <c r="BL2280" s="154"/>
      <c r="BM2280" s="154"/>
      <c r="BN2280" s="154"/>
      <c r="BO2280" s="154"/>
      <c r="BP2280" s="154"/>
      <c r="BQ2280" s="154"/>
      <c r="BR2280" s="154"/>
      <c r="BS2280" s="154"/>
      <c r="BT2280" s="154"/>
      <c r="BU2280" s="154"/>
      <c r="BV2280" s="154"/>
    </row>
    <row r="2281" spans="1:74" x14ac:dyDescent="0.25">
      <c r="A2281" s="154"/>
      <c r="B2281" s="154"/>
      <c r="C2281" s="154"/>
      <c r="D2281" s="154"/>
      <c r="E2281" s="154"/>
      <c r="F2281" s="154"/>
      <c r="G2281" s="154"/>
      <c r="H2281" s="154"/>
      <c r="I2281" s="154"/>
      <c r="J2281" s="154"/>
      <c r="K2281" s="154"/>
      <c r="L2281" s="154"/>
      <c r="M2281" s="154"/>
      <c r="N2281" s="154"/>
      <c r="O2281" s="154"/>
      <c r="P2281" s="154"/>
      <c r="Q2281" s="154"/>
      <c r="R2281" s="154"/>
      <c r="S2281" s="154"/>
      <c r="T2281" s="154"/>
      <c r="U2281" s="154"/>
      <c r="V2281" s="154"/>
      <c r="W2281" s="154"/>
      <c r="X2281" s="154"/>
      <c r="Y2281" s="154"/>
      <c r="Z2281" s="154"/>
      <c r="AA2281" s="154"/>
      <c r="AB2281" s="154"/>
      <c r="AC2281" s="154"/>
      <c r="AD2281" s="154"/>
      <c r="AE2281" s="154"/>
      <c r="AF2281" s="154"/>
      <c r="AG2281" s="154"/>
      <c r="AH2281" s="154"/>
      <c r="AI2281" s="154"/>
      <c r="AJ2281" s="154"/>
      <c r="AK2281" s="154"/>
      <c r="AL2281" s="154"/>
      <c r="AM2281" s="154"/>
      <c r="AN2281" s="154"/>
      <c r="AO2281" s="154"/>
      <c r="AP2281" s="154"/>
      <c r="AQ2281" s="154"/>
      <c r="AR2281" s="154"/>
      <c r="AS2281" s="154"/>
      <c r="AT2281" s="154"/>
      <c r="AU2281" s="154"/>
      <c r="AV2281" s="154"/>
      <c r="AW2281" s="154"/>
      <c r="AX2281" s="154"/>
      <c r="AY2281" s="154"/>
      <c r="AZ2281" s="154"/>
      <c r="BA2281" s="154"/>
      <c r="BB2281" s="154"/>
      <c r="BC2281" s="154"/>
      <c r="BD2281" s="154"/>
      <c r="BE2281" s="154"/>
      <c r="BF2281" s="154"/>
      <c r="BG2281" s="154"/>
      <c r="BH2281" s="154"/>
      <c r="BI2281" s="154"/>
      <c r="BJ2281" s="154"/>
      <c r="BK2281" s="154"/>
      <c r="BL2281" s="154"/>
      <c r="BM2281" s="154"/>
      <c r="BN2281" s="154"/>
      <c r="BO2281" s="154"/>
      <c r="BP2281" s="154"/>
      <c r="BQ2281" s="154"/>
      <c r="BR2281" s="154"/>
      <c r="BS2281" s="154"/>
      <c r="BT2281" s="154"/>
      <c r="BU2281" s="154"/>
      <c r="BV2281" s="154"/>
    </row>
    <row r="2282" spans="1:74" x14ac:dyDescent="0.25">
      <c r="A2282" s="154"/>
      <c r="B2282" s="154"/>
      <c r="C2282" s="154"/>
      <c r="D2282" s="154"/>
      <c r="E2282" s="154"/>
      <c r="F2282" s="154"/>
      <c r="G2282" s="154"/>
      <c r="H2282" s="154"/>
      <c r="I2282" s="154"/>
      <c r="J2282" s="154"/>
      <c r="K2282" s="154"/>
      <c r="L2282" s="154"/>
      <c r="M2282" s="154"/>
      <c r="N2282" s="154"/>
      <c r="O2282" s="154"/>
      <c r="P2282" s="154"/>
      <c r="Q2282" s="154"/>
      <c r="R2282" s="154"/>
      <c r="S2282" s="154"/>
      <c r="T2282" s="154"/>
      <c r="U2282" s="154"/>
      <c r="V2282" s="154"/>
      <c r="W2282" s="154"/>
      <c r="X2282" s="154"/>
      <c r="Y2282" s="154"/>
      <c r="Z2282" s="154"/>
      <c r="AA2282" s="154"/>
      <c r="AB2282" s="154"/>
      <c r="AC2282" s="154"/>
      <c r="AD2282" s="154"/>
      <c r="AE2282" s="154"/>
      <c r="AF2282" s="154"/>
      <c r="AG2282" s="154"/>
      <c r="AH2282" s="154"/>
      <c r="AI2282" s="154"/>
      <c r="AJ2282" s="154"/>
      <c r="AK2282" s="154"/>
      <c r="AL2282" s="154"/>
      <c r="AM2282" s="154"/>
      <c r="AN2282" s="154"/>
      <c r="AO2282" s="154"/>
      <c r="AP2282" s="154"/>
      <c r="AQ2282" s="154"/>
      <c r="AR2282" s="154"/>
      <c r="AS2282" s="154"/>
      <c r="AT2282" s="154"/>
      <c r="AU2282" s="154"/>
      <c r="AV2282" s="154"/>
      <c r="AW2282" s="154"/>
      <c r="AX2282" s="154"/>
      <c r="AY2282" s="154"/>
      <c r="AZ2282" s="154"/>
      <c r="BA2282" s="154"/>
      <c r="BB2282" s="154"/>
      <c r="BC2282" s="154"/>
      <c r="BD2282" s="154"/>
      <c r="BE2282" s="154"/>
      <c r="BF2282" s="154"/>
      <c r="BG2282" s="154"/>
      <c r="BH2282" s="154"/>
      <c r="BI2282" s="154"/>
      <c r="BJ2282" s="154"/>
      <c r="BK2282" s="154"/>
      <c r="BL2282" s="154"/>
      <c r="BM2282" s="154"/>
      <c r="BN2282" s="154"/>
      <c r="BO2282" s="154"/>
      <c r="BP2282" s="154"/>
      <c r="BQ2282" s="154"/>
      <c r="BR2282" s="154"/>
      <c r="BS2282" s="154"/>
      <c r="BT2282" s="154"/>
      <c r="BU2282" s="154"/>
      <c r="BV2282" s="154"/>
    </row>
    <row r="2283" spans="1:74" x14ac:dyDescent="0.25">
      <c r="A2283" s="154"/>
      <c r="B2283" s="154"/>
      <c r="C2283" s="154"/>
      <c r="D2283" s="154"/>
      <c r="E2283" s="154"/>
      <c r="F2283" s="154"/>
      <c r="G2283" s="154"/>
      <c r="H2283" s="154"/>
      <c r="I2283" s="154"/>
      <c r="J2283" s="154"/>
      <c r="K2283" s="154"/>
      <c r="L2283" s="154"/>
      <c r="M2283" s="154"/>
      <c r="N2283" s="154"/>
      <c r="O2283" s="154"/>
      <c r="P2283" s="154"/>
      <c r="Q2283" s="154"/>
      <c r="R2283" s="154"/>
      <c r="S2283" s="154"/>
      <c r="T2283" s="154"/>
      <c r="U2283" s="154"/>
      <c r="V2283" s="154"/>
      <c r="W2283" s="154"/>
      <c r="X2283" s="154"/>
      <c r="Y2283" s="154"/>
      <c r="Z2283" s="154"/>
      <c r="AA2283" s="154"/>
      <c r="AB2283" s="154"/>
      <c r="AC2283" s="154"/>
      <c r="AD2283" s="154"/>
      <c r="AE2283" s="154"/>
      <c r="AF2283" s="154"/>
      <c r="AG2283" s="154"/>
      <c r="AH2283" s="154"/>
      <c r="AI2283" s="154"/>
      <c r="AJ2283" s="154"/>
      <c r="AK2283" s="154"/>
      <c r="AL2283" s="154"/>
      <c r="AM2283" s="154"/>
      <c r="AN2283" s="154"/>
      <c r="AO2283" s="154"/>
      <c r="AP2283" s="154"/>
      <c r="AQ2283" s="154"/>
      <c r="AR2283" s="154"/>
      <c r="AS2283" s="154"/>
      <c r="AT2283" s="154"/>
      <c r="AU2283" s="154"/>
      <c r="AV2283" s="154"/>
      <c r="AW2283" s="154"/>
      <c r="AX2283" s="154"/>
      <c r="AY2283" s="154"/>
      <c r="AZ2283" s="154"/>
      <c r="BA2283" s="154"/>
      <c r="BB2283" s="154"/>
      <c r="BC2283" s="154"/>
      <c r="BD2283" s="154"/>
      <c r="BE2283" s="154"/>
      <c r="BF2283" s="154"/>
      <c r="BG2283" s="154"/>
      <c r="BH2283" s="154"/>
      <c r="BI2283" s="154"/>
      <c r="BJ2283" s="154"/>
      <c r="BK2283" s="154"/>
      <c r="BL2283" s="154"/>
      <c r="BM2283" s="154"/>
      <c r="BN2283" s="154"/>
      <c r="BO2283" s="154"/>
      <c r="BP2283" s="154"/>
      <c r="BQ2283" s="154"/>
      <c r="BR2283" s="154"/>
      <c r="BS2283" s="154"/>
      <c r="BT2283" s="154"/>
      <c r="BU2283" s="154"/>
      <c r="BV2283" s="154"/>
    </row>
    <row r="2284" spans="1:74" x14ac:dyDescent="0.25">
      <c r="A2284" s="154"/>
      <c r="B2284" s="154"/>
      <c r="C2284" s="154"/>
      <c r="D2284" s="154"/>
      <c r="E2284" s="154"/>
      <c r="F2284" s="154"/>
      <c r="G2284" s="154"/>
      <c r="H2284" s="154"/>
      <c r="I2284" s="154"/>
      <c r="J2284" s="154"/>
      <c r="K2284" s="154"/>
      <c r="L2284" s="154"/>
      <c r="M2284" s="154"/>
      <c r="N2284" s="154"/>
      <c r="O2284" s="154"/>
      <c r="P2284" s="154"/>
      <c r="Q2284" s="154"/>
      <c r="R2284" s="154"/>
      <c r="S2284" s="154"/>
      <c r="T2284" s="154"/>
      <c r="U2284" s="154"/>
      <c r="V2284" s="154"/>
      <c r="W2284" s="154"/>
      <c r="X2284" s="154"/>
      <c r="Y2284" s="154"/>
      <c r="Z2284" s="154"/>
      <c r="AA2284" s="154"/>
      <c r="AB2284" s="154"/>
      <c r="AC2284" s="154"/>
      <c r="AD2284" s="154"/>
      <c r="AE2284" s="154"/>
      <c r="AF2284" s="154"/>
      <c r="AG2284" s="154"/>
      <c r="AH2284" s="154"/>
      <c r="AI2284" s="154"/>
      <c r="AJ2284" s="154"/>
      <c r="AK2284" s="154"/>
      <c r="AL2284" s="154"/>
      <c r="AM2284" s="154"/>
      <c r="AN2284" s="154"/>
      <c r="AO2284" s="154"/>
      <c r="AP2284" s="154"/>
      <c r="AQ2284" s="154"/>
      <c r="AR2284" s="154"/>
      <c r="AS2284" s="154"/>
      <c r="AT2284" s="154"/>
      <c r="AU2284" s="154"/>
      <c r="AV2284" s="154"/>
      <c r="AW2284" s="154"/>
      <c r="AX2284" s="154"/>
      <c r="AY2284" s="154"/>
      <c r="AZ2284" s="154"/>
      <c r="BA2284" s="154"/>
      <c r="BB2284" s="154"/>
      <c r="BC2284" s="154"/>
      <c r="BD2284" s="154"/>
      <c r="BE2284" s="154"/>
      <c r="BF2284" s="154"/>
      <c r="BG2284" s="154"/>
      <c r="BH2284" s="154"/>
      <c r="BI2284" s="154"/>
      <c r="BJ2284" s="154"/>
      <c r="BK2284" s="154"/>
      <c r="BL2284" s="154"/>
      <c r="BM2284" s="154"/>
      <c r="BN2284" s="154"/>
      <c r="BO2284" s="154"/>
      <c r="BP2284" s="154"/>
      <c r="BQ2284" s="154"/>
      <c r="BR2284" s="154"/>
      <c r="BS2284" s="154"/>
      <c r="BT2284" s="154"/>
      <c r="BU2284" s="154"/>
      <c r="BV2284" s="154"/>
    </row>
    <row r="2285" spans="1:74" x14ac:dyDescent="0.25">
      <c r="A2285" s="154"/>
      <c r="B2285" s="154"/>
      <c r="C2285" s="154"/>
      <c r="D2285" s="154"/>
      <c r="E2285" s="154"/>
      <c r="F2285" s="154"/>
      <c r="G2285" s="154"/>
      <c r="H2285" s="154"/>
      <c r="I2285" s="154"/>
      <c r="J2285" s="154"/>
      <c r="K2285" s="154"/>
      <c r="L2285" s="154"/>
      <c r="M2285" s="154"/>
      <c r="N2285" s="154"/>
      <c r="O2285" s="154"/>
      <c r="P2285" s="154"/>
      <c r="Q2285" s="154"/>
      <c r="R2285" s="154"/>
      <c r="S2285" s="154"/>
      <c r="T2285" s="154"/>
      <c r="U2285" s="154"/>
      <c r="V2285" s="154"/>
      <c r="W2285" s="154"/>
      <c r="X2285" s="154"/>
      <c r="Y2285" s="154"/>
      <c r="Z2285" s="154"/>
      <c r="AA2285" s="154"/>
      <c r="AB2285" s="154"/>
      <c r="AC2285" s="154"/>
      <c r="AD2285" s="154"/>
      <c r="AE2285" s="154"/>
      <c r="AF2285" s="154"/>
      <c r="AG2285" s="154"/>
      <c r="AH2285" s="154"/>
      <c r="AI2285" s="154"/>
      <c r="AJ2285" s="154"/>
      <c r="AK2285" s="154"/>
      <c r="AL2285" s="154"/>
      <c r="AM2285" s="154"/>
      <c r="AN2285" s="154"/>
      <c r="AO2285" s="154"/>
      <c r="AP2285" s="154"/>
      <c r="AQ2285" s="154"/>
      <c r="AR2285" s="154"/>
      <c r="AS2285" s="154"/>
      <c r="AT2285" s="154"/>
      <c r="AU2285" s="154"/>
      <c r="AV2285" s="154"/>
      <c r="AW2285" s="154"/>
      <c r="AX2285" s="154"/>
      <c r="AY2285" s="154"/>
      <c r="AZ2285" s="154"/>
      <c r="BA2285" s="154"/>
      <c r="BB2285" s="154"/>
      <c r="BC2285" s="154"/>
      <c r="BD2285" s="154"/>
      <c r="BE2285" s="154"/>
      <c r="BF2285" s="154"/>
      <c r="BG2285" s="154"/>
      <c r="BH2285" s="154"/>
      <c r="BI2285" s="154"/>
      <c r="BJ2285" s="154"/>
      <c r="BK2285" s="154"/>
      <c r="BL2285" s="154"/>
      <c r="BM2285" s="154"/>
      <c r="BN2285" s="154"/>
      <c r="BO2285" s="154"/>
      <c r="BP2285" s="154"/>
      <c r="BQ2285" s="154"/>
      <c r="BR2285" s="154"/>
      <c r="BS2285" s="154"/>
      <c r="BT2285" s="154"/>
      <c r="BU2285" s="154"/>
      <c r="BV2285" s="154"/>
    </row>
    <row r="2286" spans="1:74" x14ac:dyDescent="0.25">
      <c r="A2286" s="154"/>
      <c r="B2286" s="154"/>
      <c r="C2286" s="154"/>
      <c r="D2286" s="154"/>
      <c r="E2286" s="154"/>
      <c r="F2286" s="154"/>
      <c r="G2286" s="154"/>
      <c r="H2286" s="154"/>
      <c r="I2286" s="154"/>
      <c r="J2286" s="154"/>
      <c r="K2286" s="154"/>
      <c r="L2286" s="154"/>
      <c r="M2286" s="154"/>
      <c r="N2286" s="154"/>
      <c r="O2286" s="154"/>
      <c r="P2286" s="154"/>
      <c r="Q2286" s="154"/>
      <c r="R2286" s="154"/>
      <c r="S2286" s="154"/>
      <c r="T2286" s="154"/>
      <c r="U2286" s="154"/>
      <c r="V2286" s="154"/>
      <c r="W2286" s="154"/>
      <c r="X2286" s="154"/>
      <c r="Y2286" s="154"/>
      <c r="Z2286" s="154"/>
      <c r="AA2286" s="154"/>
      <c r="AB2286" s="154"/>
      <c r="AC2286" s="154"/>
      <c r="AD2286" s="154"/>
      <c r="AE2286" s="154"/>
      <c r="AF2286" s="154"/>
      <c r="AG2286" s="154"/>
      <c r="AH2286" s="154"/>
      <c r="AI2286" s="154"/>
      <c r="AJ2286" s="154"/>
      <c r="AK2286" s="154"/>
      <c r="AL2286" s="154"/>
      <c r="AM2286" s="154"/>
      <c r="AN2286" s="154"/>
      <c r="AO2286" s="154"/>
      <c r="AP2286" s="154"/>
      <c r="AQ2286" s="154"/>
      <c r="AR2286" s="154"/>
      <c r="AS2286" s="154"/>
      <c r="AT2286" s="154"/>
      <c r="AU2286" s="154"/>
      <c r="AV2286" s="154"/>
      <c r="AW2286" s="154"/>
      <c r="AX2286" s="154"/>
      <c r="AY2286" s="154"/>
      <c r="AZ2286" s="154"/>
      <c r="BA2286" s="154"/>
      <c r="BB2286" s="154"/>
      <c r="BC2286" s="154"/>
      <c r="BD2286" s="154"/>
      <c r="BE2286" s="154"/>
      <c r="BF2286" s="154"/>
      <c r="BG2286" s="154"/>
      <c r="BH2286" s="154"/>
      <c r="BI2286" s="154"/>
      <c r="BJ2286" s="154"/>
      <c r="BK2286" s="154"/>
      <c r="BL2286" s="154"/>
      <c r="BM2286" s="154"/>
      <c r="BN2286" s="154"/>
      <c r="BO2286" s="154"/>
      <c r="BP2286" s="154"/>
      <c r="BQ2286" s="154"/>
      <c r="BR2286" s="154"/>
      <c r="BS2286" s="154"/>
      <c r="BT2286" s="154"/>
      <c r="BU2286" s="154"/>
      <c r="BV2286" s="154"/>
    </row>
    <row r="2287" spans="1:74" x14ac:dyDescent="0.25">
      <c r="A2287" s="154"/>
      <c r="B2287" s="154"/>
      <c r="C2287" s="154"/>
      <c r="D2287" s="154"/>
      <c r="E2287" s="154"/>
      <c r="F2287" s="154"/>
      <c r="G2287" s="154"/>
      <c r="H2287" s="154"/>
      <c r="I2287" s="154"/>
      <c r="J2287" s="154"/>
      <c r="K2287" s="154"/>
      <c r="L2287" s="154"/>
      <c r="M2287" s="154"/>
      <c r="N2287" s="154"/>
      <c r="O2287" s="154"/>
      <c r="P2287" s="154"/>
      <c r="Q2287" s="154"/>
      <c r="R2287" s="154"/>
      <c r="S2287" s="154"/>
      <c r="T2287" s="154"/>
      <c r="U2287" s="154"/>
      <c r="V2287" s="154"/>
      <c r="W2287" s="154"/>
      <c r="X2287" s="154"/>
      <c r="Y2287" s="154"/>
      <c r="Z2287" s="154"/>
      <c r="AA2287" s="154"/>
      <c r="AB2287" s="154"/>
      <c r="AC2287" s="154"/>
      <c r="AD2287" s="154"/>
      <c r="AE2287" s="154"/>
      <c r="AF2287" s="154"/>
      <c r="AG2287" s="154"/>
      <c r="AH2287" s="154"/>
      <c r="AI2287" s="154"/>
      <c r="AJ2287" s="154"/>
      <c r="AK2287" s="154"/>
      <c r="AL2287" s="154"/>
      <c r="AM2287" s="154"/>
      <c r="AN2287" s="154"/>
      <c r="AO2287" s="154"/>
      <c r="AP2287" s="154"/>
      <c r="AQ2287" s="154"/>
      <c r="AR2287" s="154"/>
      <c r="AS2287" s="154"/>
      <c r="AT2287" s="154"/>
      <c r="AU2287" s="154"/>
      <c r="AV2287" s="154"/>
      <c r="AW2287" s="154"/>
      <c r="AX2287" s="154"/>
      <c r="AY2287" s="154"/>
      <c r="AZ2287" s="154"/>
      <c r="BA2287" s="154"/>
      <c r="BB2287" s="154"/>
      <c r="BC2287" s="154"/>
      <c r="BD2287" s="154"/>
      <c r="BE2287" s="154"/>
      <c r="BF2287" s="154"/>
      <c r="BG2287" s="154"/>
      <c r="BH2287" s="154"/>
      <c r="BI2287" s="154"/>
      <c r="BJ2287" s="154"/>
      <c r="BK2287" s="154"/>
      <c r="BL2287" s="154"/>
      <c r="BM2287" s="154"/>
      <c r="BN2287" s="154"/>
      <c r="BO2287" s="154"/>
      <c r="BP2287" s="154"/>
      <c r="BQ2287" s="154"/>
      <c r="BR2287" s="154"/>
      <c r="BS2287" s="154"/>
      <c r="BT2287" s="154"/>
      <c r="BU2287" s="154"/>
      <c r="BV2287" s="154"/>
    </row>
    <row r="2288" spans="1:74" x14ac:dyDescent="0.25">
      <c r="A2288" s="154"/>
      <c r="B2288" s="154"/>
      <c r="C2288" s="154"/>
      <c r="D2288" s="154"/>
      <c r="E2288" s="154"/>
      <c r="F2288" s="154"/>
      <c r="G2288" s="154"/>
      <c r="H2288" s="154"/>
      <c r="I2288" s="154"/>
      <c r="J2288" s="154"/>
      <c r="K2288" s="154"/>
      <c r="L2288" s="154"/>
      <c r="M2288" s="154"/>
      <c r="N2288" s="154"/>
      <c r="O2288" s="154"/>
      <c r="P2288" s="154"/>
      <c r="Q2288" s="154"/>
      <c r="R2288" s="154"/>
      <c r="S2288" s="154"/>
      <c r="T2288" s="154"/>
      <c r="U2288" s="154"/>
      <c r="V2288" s="154"/>
      <c r="W2288" s="154"/>
      <c r="X2288" s="154"/>
      <c r="Y2288" s="154"/>
      <c r="Z2288" s="154"/>
      <c r="AA2288" s="154"/>
      <c r="AB2288" s="154"/>
      <c r="AC2288" s="154"/>
      <c r="AD2288" s="154"/>
      <c r="AE2288" s="154"/>
      <c r="AF2288" s="154"/>
      <c r="AG2288" s="154"/>
      <c r="AH2288" s="154"/>
      <c r="AI2288" s="154"/>
      <c r="AJ2288" s="154"/>
      <c r="AK2288" s="154"/>
      <c r="AL2288" s="154"/>
      <c r="AM2288" s="154"/>
      <c r="AN2288" s="154"/>
      <c r="AO2288" s="154"/>
      <c r="AP2288" s="154"/>
      <c r="AQ2288" s="154"/>
      <c r="AR2288" s="154"/>
      <c r="AS2288" s="154"/>
      <c r="AT2288" s="154"/>
      <c r="AU2288" s="154"/>
      <c r="AV2288" s="154"/>
      <c r="AW2288" s="154"/>
      <c r="AX2288" s="154"/>
      <c r="AY2288" s="154"/>
      <c r="AZ2288" s="154"/>
      <c r="BA2288" s="154"/>
      <c r="BB2288" s="154"/>
      <c r="BC2288" s="154"/>
      <c r="BD2288" s="154"/>
      <c r="BE2288" s="154"/>
      <c r="BF2288" s="154"/>
      <c r="BG2288" s="154"/>
      <c r="BH2288" s="154"/>
      <c r="BI2288" s="154"/>
      <c r="BJ2288" s="154"/>
      <c r="BK2288" s="154"/>
      <c r="BL2288" s="154"/>
      <c r="BM2288" s="154"/>
      <c r="BN2288" s="154"/>
      <c r="BO2288" s="154"/>
      <c r="BP2288" s="154"/>
      <c r="BQ2288" s="154"/>
      <c r="BR2288" s="154"/>
      <c r="BS2288" s="154"/>
      <c r="BT2288" s="154"/>
      <c r="BU2288" s="154"/>
      <c r="BV2288" s="154"/>
    </row>
    <row r="2289" spans="1:74" x14ac:dyDescent="0.25">
      <c r="A2289" s="154"/>
      <c r="B2289" s="154"/>
      <c r="C2289" s="154"/>
      <c r="D2289" s="154"/>
      <c r="E2289" s="154"/>
      <c r="F2289" s="154"/>
      <c r="G2289" s="154"/>
      <c r="H2289" s="154"/>
      <c r="I2289" s="154"/>
      <c r="J2289" s="154"/>
      <c r="K2289" s="154"/>
      <c r="L2289" s="154"/>
      <c r="M2289" s="154"/>
      <c r="N2289" s="154"/>
      <c r="O2289" s="154"/>
      <c r="P2289" s="154"/>
      <c r="Q2289" s="154"/>
      <c r="R2289" s="154"/>
      <c r="S2289" s="154"/>
      <c r="T2289" s="154"/>
      <c r="U2289" s="154"/>
      <c r="V2289" s="154"/>
      <c r="W2289" s="154"/>
      <c r="X2289" s="154"/>
      <c r="Y2289" s="154"/>
      <c r="Z2289" s="154"/>
      <c r="AA2289" s="154"/>
      <c r="AB2289" s="154"/>
      <c r="AC2289" s="154"/>
      <c r="AD2289" s="154"/>
      <c r="AE2289" s="154"/>
      <c r="AF2289" s="154"/>
      <c r="AG2289" s="154"/>
      <c r="AH2289" s="154"/>
      <c r="AI2289" s="154"/>
      <c r="AJ2289" s="154"/>
      <c r="AK2289" s="154"/>
      <c r="AL2289" s="154"/>
      <c r="AM2289" s="154"/>
      <c r="AN2289" s="154"/>
      <c r="AO2289" s="154"/>
      <c r="AP2289" s="154"/>
      <c r="AQ2289" s="154"/>
      <c r="AR2289" s="154"/>
      <c r="AS2289" s="154"/>
      <c r="AT2289" s="154"/>
      <c r="AU2289" s="154"/>
      <c r="AV2289" s="154"/>
      <c r="AW2289" s="154"/>
      <c r="AX2289" s="154"/>
      <c r="AY2289" s="154"/>
      <c r="AZ2289" s="154"/>
      <c r="BA2289" s="154"/>
      <c r="BB2289" s="154"/>
      <c r="BC2289" s="154"/>
      <c r="BD2289" s="154"/>
      <c r="BE2289" s="154"/>
      <c r="BF2289" s="154"/>
      <c r="BG2289" s="154"/>
      <c r="BH2289" s="154"/>
      <c r="BI2289" s="154"/>
      <c r="BJ2289" s="154"/>
      <c r="BK2289" s="154"/>
      <c r="BL2289" s="154"/>
      <c r="BM2289" s="154"/>
      <c r="BN2289" s="154"/>
      <c r="BO2289" s="154"/>
      <c r="BP2289" s="154"/>
      <c r="BQ2289" s="154"/>
      <c r="BR2289" s="154"/>
      <c r="BS2289" s="154"/>
      <c r="BT2289" s="154"/>
      <c r="BU2289" s="154"/>
      <c r="BV2289" s="154"/>
    </row>
    <row r="2290" spans="1:74" x14ac:dyDescent="0.25">
      <c r="A2290" s="154"/>
      <c r="B2290" s="154"/>
      <c r="C2290" s="154"/>
      <c r="D2290" s="154"/>
      <c r="E2290" s="154"/>
      <c r="F2290" s="154"/>
      <c r="G2290" s="154"/>
      <c r="H2290" s="154"/>
      <c r="I2290" s="154"/>
      <c r="J2290" s="154"/>
      <c r="K2290" s="154"/>
      <c r="L2290" s="154"/>
      <c r="M2290" s="154"/>
      <c r="N2290" s="154"/>
      <c r="O2290" s="154"/>
      <c r="P2290" s="154"/>
      <c r="Q2290" s="154"/>
      <c r="R2290" s="154"/>
      <c r="S2290" s="154"/>
      <c r="T2290" s="154"/>
      <c r="U2290" s="154"/>
      <c r="V2290" s="154"/>
      <c r="W2290" s="154"/>
      <c r="X2290" s="154"/>
      <c r="Y2290" s="154"/>
      <c r="Z2290" s="154"/>
      <c r="AA2290" s="154"/>
      <c r="AB2290" s="154"/>
      <c r="AC2290" s="154"/>
      <c r="AD2290" s="154"/>
      <c r="AE2290" s="154"/>
      <c r="AF2290" s="154"/>
      <c r="AG2290" s="154"/>
      <c r="AH2290" s="154"/>
      <c r="AI2290" s="154"/>
      <c r="AJ2290" s="154"/>
      <c r="AK2290" s="154"/>
      <c r="AL2290" s="154"/>
      <c r="AM2290" s="154"/>
      <c r="AN2290" s="154"/>
      <c r="AO2290" s="154"/>
      <c r="AP2290" s="154"/>
      <c r="AQ2290" s="154"/>
      <c r="AR2290" s="154"/>
      <c r="AS2290" s="154"/>
      <c r="AT2290" s="154"/>
      <c r="AU2290" s="154"/>
      <c r="AV2290" s="154"/>
      <c r="AW2290" s="154"/>
      <c r="AX2290" s="154"/>
      <c r="AY2290" s="154"/>
      <c r="AZ2290" s="154"/>
      <c r="BA2290" s="154"/>
      <c r="BB2290" s="154"/>
      <c r="BC2290" s="154"/>
      <c r="BD2290" s="154"/>
      <c r="BE2290" s="154"/>
      <c r="BF2290" s="154"/>
      <c r="BG2290" s="154"/>
      <c r="BH2290" s="154"/>
      <c r="BI2290" s="154"/>
      <c r="BJ2290" s="154"/>
      <c r="BK2290" s="154"/>
      <c r="BL2290" s="154"/>
      <c r="BM2290" s="154"/>
      <c r="BN2290" s="154"/>
      <c r="BO2290" s="154"/>
      <c r="BP2290" s="154"/>
      <c r="BQ2290" s="154"/>
      <c r="BR2290" s="154"/>
      <c r="BS2290" s="154"/>
      <c r="BT2290" s="154"/>
      <c r="BU2290" s="154"/>
      <c r="BV2290" s="154"/>
    </row>
    <row r="2291" spans="1:74" x14ac:dyDescent="0.25">
      <c r="A2291" s="154"/>
      <c r="B2291" s="154"/>
      <c r="C2291" s="154"/>
      <c r="D2291" s="154"/>
      <c r="E2291" s="154"/>
      <c r="F2291" s="154"/>
      <c r="G2291" s="154"/>
      <c r="H2291" s="154"/>
      <c r="I2291" s="154"/>
      <c r="J2291" s="154"/>
      <c r="K2291" s="154"/>
      <c r="L2291" s="154"/>
      <c r="M2291" s="154"/>
      <c r="N2291" s="154"/>
      <c r="O2291" s="154"/>
      <c r="P2291" s="154"/>
      <c r="Q2291" s="154"/>
      <c r="R2291" s="154"/>
      <c r="S2291" s="154"/>
      <c r="T2291" s="154"/>
      <c r="U2291" s="154"/>
      <c r="V2291" s="154"/>
      <c r="W2291" s="154"/>
      <c r="X2291" s="154"/>
      <c r="Y2291" s="154"/>
      <c r="Z2291" s="154"/>
      <c r="AA2291" s="154"/>
      <c r="AB2291" s="154"/>
      <c r="AC2291" s="154"/>
      <c r="AD2291" s="154"/>
      <c r="AE2291" s="154"/>
      <c r="AF2291" s="154"/>
      <c r="AG2291" s="154"/>
      <c r="AH2291" s="154"/>
      <c r="AI2291" s="154"/>
      <c r="AJ2291" s="154"/>
      <c r="AK2291" s="154"/>
      <c r="AL2291" s="154"/>
      <c r="AM2291" s="154"/>
      <c r="AN2291" s="154"/>
      <c r="AO2291" s="154"/>
      <c r="AP2291" s="154"/>
      <c r="AQ2291" s="154"/>
      <c r="AR2291" s="154"/>
      <c r="AS2291" s="154"/>
      <c r="AT2291" s="154"/>
      <c r="AU2291" s="154"/>
      <c r="AV2291" s="154"/>
      <c r="AW2291" s="154"/>
      <c r="AX2291" s="154"/>
      <c r="AY2291" s="154"/>
      <c r="AZ2291" s="154"/>
      <c r="BA2291" s="154"/>
      <c r="BB2291" s="154"/>
      <c r="BC2291" s="154"/>
      <c r="BD2291" s="154"/>
      <c r="BE2291" s="154"/>
      <c r="BF2291" s="154"/>
      <c r="BG2291" s="154"/>
      <c r="BH2291" s="154"/>
      <c r="BI2291" s="154"/>
      <c r="BJ2291" s="154"/>
      <c r="BK2291" s="154"/>
      <c r="BL2291" s="154"/>
      <c r="BM2291" s="154"/>
      <c r="BN2291" s="154"/>
      <c r="BO2291" s="154"/>
      <c r="BP2291" s="154"/>
      <c r="BQ2291" s="154"/>
      <c r="BR2291" s="154"/>
      <c r="BS2291" s="154"/>
      <c r="BT2291" s="154"/>
      <c r="BU2291" s="154"/>
      <c r="BV2291" s="154"/>
    </row>
    <row r="2292" spans="1:74" x14ac:dyDescent="0.25">
      <c r="A2292" s="154"/>
      <c r="B2292" s="154"/>
      <c r="C2292" s="154"/>
      <c r="D2292" s="154"/>
      <c r="E2292" s="154"/>
      <c r="F2292" s="154"/>
      <c r="G2292" s="154"/>
      <c r="H2292" s="154"/>
      <c r="I2292" s="154"/>
      <c r="J2292" s="154"/>
      <c r="K2292" s="154"/>
      <c r="L2292" s="154"/>
      <c r="M2292" s="154"/>
      <c r="N2292" s="154"/>
      <c r="O2292" s="154"/>
      <c r="P2292" s="154"/>
      <c r="Q2292" s="154"/>
      <c r="R2292" s="154"/>
      <c r="S2292" s="154"/>
      <c r="T2292" s="154"/>
      <c r="U2292" s="154"/>
      <c r="V2292" s="154"/>
      <c r="W2292" s="154"/>
      <c r="X2292" s="154"/>
      <c r="Y2292" s="154"/>
      <c r="Z2292" s="154"/>
      <c r="AA2292" s="154"/>
      <c r="AB2292" s="154"/>
      <c r="AC2292" s="154"/>
      <c r="AD2292" s="154"/>
      <c r="AE2292" s="154"/>
      <c r="AF2292" s="154"/>
      <c r="AG2292" s="154"/>
      <c r="AH2292" s="154"/>
      <c r="AI2292" s="154"/>
      <c r="AJ2292" s="154"/>
      <c r="AK2292" s="154"/>
      <c r="AL2292" s="154"/>
      <c r="AM2292" s="154"/>
      <c r="AN2292" s="154"/>
      <c r="AO2292" s="154"/>
      <c r="AP2292" s="154"/>
      <c r="AQ2292" s="154"/>
      <c r="AR2292" s="154"/>
      <c r="AS2292" s="154"/>
      <c r="AT2292" s="154"/>
      <c r="AU2292" s="154"/>
      <c r="AV2292" s="154"/>
      <c r="AW2292" s="154"/>
      <c r="AX2292" s="154"/>
      <c r="AY2292" s="154"/>
      <c r="AZ2292" s="154"/>
      <c r="BA2292" s="154"/>
      <c r="BB2292" s="154"/>
      <c r="BC2292" s="154"/>
      <c r="BD2292" s="154"/>
      <c r="BE2292" s="154"/>
      <c r="BF2292" s="154"/>
      <c r="BG2292" s="154"/>
      <c r="BH2292" s="154"/>
      <c r="BI2292" s="154"/>
      <c r="BJ2292" s="154"/>
      <c r="BK2292" s="154"/>
      <c r="BL2292" s="154"/>
      <c r="BM2292" s="154"/>
      <c r="BN2292" s="154"/>
      <c r="BO2292" s="154"/>
      <c r="BP2292" s="154"/>
      <c r="BQ2292" s="154"/>
      <c r="BR2292" s="154"/>
      <c r="BS2292" s="154"/>
      <c r="BT2292" s="154"/>
      <c r="BU2292" s="154"/>
      <c r="BV2292" s="154"/>
    </row>
    <row r="2293" spans="1:74" x14ac:dyDescent="0.25">
      <c r="A2293" s="154"/>
      <c r="B2293" s="154"/>
      <c r="C2293" s="154"/>
      <c r="D2293" s="154"/>
      <c r="E2293" s="154"/>
      <c r="F2293" s="154"/>
      <c r="G2293" s="154"/>
      <c r="H2293" s="154"/>
      <c r="I2293" s="154"/>
      <c r="J2293" s="154"/>
      <c r="K2293" s="154"/>
      <c r="L2293" s="154"/>
      <c r="M2293" s="154"/>
      <c r="N2293" s="154"/>
      <c r="O2293" s="154"/>
      <c r="P2293" s="154"/>
      <c r="Q2293" s="154"/>
      <c r="R2293" s="154"/>
      <c r="S2293" s="154"/>
      <c r="T2293" s="154"/>
      <c r="U2293" s="154"/>
      <c r="V2293" s="154"/>
      <c r="W2293" s="154"/>
      <c r="X2293" s="154"/>
      <c r="Y2293" s="154"/>
      <c r="Z2293" s="154"/>
      <c r="AA2293" s="154"/>
      <c r="AB2293" s="154"/>
      <c r="AC2293" s="154"/>
      <c r="AD2293" s="154"/>
      <c r="AE2293" s="154"/>
      <c r="AF2293" s="154"/>
      <c r="AG2293" s="154"/>
      <c r="AH2293" s="154"/>
      <c r="AI2293" s="154"/>
      <c r="AJ2293" s="154"/>
      <c r="AK2293" s="154"/>
      <c r="AL2293" s="154"/>
      <c r="AM2293" s="154"/>
      <c r="AN2293" s="154"/>
      <c r="AO2293" s="154"/>
      <c r="AP2293" s="154"/>
      <c r="AQ2293" s="154"/>
      <c r="AR2293" s="154"/>
      <c r="AS2293" s="154"/>
      <c r="AT2293" s="154"/>
      <c r="AU2293" s="154"/>
      <c r="AV2293" s="154"/>
      <c r="AW2293" s="154"/>
      <c r="AX2293" s="154"/>
      <c r="AY2293" s="154"/>
      <c r="AZ2293" s="154"/>
      <c r="BA2293" s="154"/>
      <c r="BB2293" s="154"/>
      <c r="BC2293" s="154"/>
      <c r="BD2293" s="154"/>
      <c r="BE2293" s="154"/>
      <c r="BF2293" s="154"/>
      <c r="BG2293" s="154"/>
      <c r="BH2293" s="154"/>
      <c r="BI2293" s="154"/>
      <c r="BJ2293" s="154"/>
      <c r="BK2293" s="154"/>
      <c r="BL2293" s="154"/>
      <c r="BM2293" s="154"/>
      <c r="BN2293" s="154"/>
      <c r="BO2293" s="154"/>
      <c r="BP2293" s="154"/>
      <c r="BQ2293" s="154"/>
      <c r="BR2293" s="154"/>
      <c r="BS2293" s="154"/>
      <c r="BT2293" s="154"/>
      <c r="BU2293" s="154"/>
      <c r="BV2293" s="154"/>
    </row>
    <row r="2294" spans="1:74" x14ac:dyDescent="0.25">
      <c r="A2294" s="154"/>
      <c r="B2294" s="154"/>
      <c r="C2294" s="154"/>
      <c r="D2294" s="154"/>
      <c r="E2294" s="154"/>
      <c r="F2294" s="154"/>
      <c r="G2294" s="154"/>
      <c r="H2294" s="154"/>
      <c r="I2294" s="154"/>
      <c r="J2294" s="154"/>
      <c r="K2294" s="154"/>
      <c r="L2294" s="154"/>
      <c r="M2294" s="154"/>
      <c r="N2294" s="154"/>
      <c r="O2294" s="154"/>
      <c r="P2294" s="154"/>
      <c r="Q2294" s="154"/>
      <c r="R2294" s="154"/>
      <c r="S2294" s="154"/>
      <c r="T2294" s="154"/>
      <c r="U2294" s="154"/>
      <c r="V2294" s="154"/>
      <c r="W2294" s="154"/>
      <c r="X2294" s="154"/>
      <c r="Y2294" s="154"/>
      <c r="Z2294" s="154"/>
      <c r="AA2294" s="154"/>
      <c r="AB2294" s="154"/>
      <c r="AC2294" s="154"/>
      <c r="AD2294" s="154"/>
      <c r="AE2294" s="154"/>
      <c r="AF2294" s="154"/>
      <c r="AG2294" s="154"/>
      <c r="AH2294" s="154"/>
      <c r="AI2294" s="154"/>
      <c r="AJ2294" s="154"/>
      <c r="AK2294" s="154"/>
      <c r="AL2294" s="154"/>
      <c r="AM2294" s="154"/>
      <c r="AN2294" s="154"/>
      <c r="AO2294" s="154"/>
      <c r="AP2294" s="154"/>
      <c r="AQ2294" s="154"/>
      <c r="AR2294" s="154"/>
      <c r="AS2294" s="154"/>
      <c r="AT2294" s="154"/>
      <c r="AU2294" s="154"/>
      <c r="AV2294" s="154"/>
      <c r="AW2294" s="154"/>
      <c r="AX2294" s="154"/>
      <c r="AY2294" s="154"/>
      <c r="AZ2294" s="154"/>
      <c r="BA2294" s="154"/>
      <c r="BB2294" s="154"/>
      <c r="BC2294" s="154"/>
      <c r="BD2294" s="154"/>
      <c r="BE2294" s="154"/>
      <c r="BF2294" s="154"/>
      <c r="BG2294" s="154"/>
      <c r="BH2294" s="154"/>
      <c r="BI2294" s="154"/>
      <c r="BJ2294" s="154"/>
      <c r="BK2294" s="154"/>
      <c r="BL2294" s="154"/>
      <c r="BM2294" s="154"/>
      <c r="BN2294" s="154"/>
      <c r="BO2294" s="154"/>
      <c r="BP2294" s="154"/>
      <c r="BQ2294" s="154"/>
      <c r="BR2294" s="154"/>
      <c r="BS2294" s="154"/>
      <c r="BT2294" s="154"/>
      <c r="BU2294" s="154"/>
      <c r="BV2294" s="154"/>
    </row>
    <row r="2295" spans="1:74" x14ac:dyDescent="0.25">
      <c r="A2295" s="154"/>
      <c r="B2295" s="154"/>
      <c r="C2295" s="154"/>
      <c r="D2295" s="154"/>
      <c r="E2295" s="154"/>
      <c r="F2295" s="154"/>
      <c r="G2295" s="154"/>
      <c r="H2295" s="154"/>
      <c r="I2295" s="154"/>
      <c r="J2295" s="154"/>
      <c r="K2295" s="154"/>
      <c r="L2295" s="154"/>
      <c r="M2295" s="154"/>
      <c r="N2295" s="154"/>
      <c r="O2295" s="154"/>
      <c r="P2295" s="154"/>
      <c r="Q2295" s="154"/>
      <c r="R2295" s="154"/>
      <c r="S2295" s="154"/>
      <c r="T2295" s="154"/>
      <c r="U2295" s="154"/>
      <c r="V2295" s="154"/>
      <c r="W2295" s="154"/>
      <c r="X2295" s="154"/>
      <c r="Y2295" s="154"/>
      <c r="Z2295" s="154"/>
      <c r="AA2295" s="154"/>
      <c r="AB2295" s="154"/>
      <c r="AC2295" s="154"/>
      <c r="AD2295" s="154"/>
      <c r="AE2295" s="154"/>
      <c r="AF2295" s="154"/>
      <c r="AG2295" s="154"/>
      <c r="AH2295" s="154"/>
      <c r="AI2295" s="154"/>
      <c r="AJ2295" s="154"/>
      <c r="AK2295" s="154"/>
      <c r="AL2295" s="154"/>
      <c r="AM2295" s="154"/>
      <c r="AN2295" s="154"/>
      <c r="AO2295" s="154"/>
      <c r="AP2295" s="154"/>
      <c r="AQ2295" s="154"/>
      <c r="AR2295" s="154"/>
      <c r="AS2295" s="154"/>
      <c r="AT2295" s="154"/>
      <c r="AU2295" s="154"/>
      <c r="AV2295" s="154"/>
      <c r="AW2295" s="154"/>
      <c r="AX2295" s="154"/>
      <c r="AY2295" s="154"/>
      <c r="AZ2295" s="154"/>
      <c r="BA2295" s="154"/>
      <c r="BB2295" s="154"/>
      <c r="BC2295" s="154"/>
      <c r="BD2295" s="154"/>
      <c r="BE2295" s="154"/>
      <c r="BF2295" s="154"/>
      <c r="BG2295" s="154"/>
      <c r="BH2295" s="154"/>
      <c r="BI2295" s="154"/>
      <c r="BJ2295" s="154"/>
      <c r="BK2295" s="154"/>
      <c r="BL2295" s="154"/>
      <c r="BM2295" s="154"/>
      <c r="BN2295" s="154"/>
      <c r="BO2295" s="154"/>
      <c r="BP2295" s="154"/>
      <c r="BQ2295" s="154"/>
      <c r="BR2295" s="154"/>
      <c r="BS2295" s="154"/>
      <c r="BT2295" s="154"/>
      <c r="BU2295" s="154"/>
      <c r="BV2295" s="154"/>
    </row>
    <row r="2296" spans="1:74" x14ac:dyDescent="0.25">
      <c r="A2296" s="154"/>
      <c r="B2296" s="154"/>
      <c r="C2296" s="154"/>
      <c r="D2296" s="154"/>
      <c r="E2296" s="154"/>
      <c r="F2296" s="154"/>
      <c r="G2296" s="154"/>
      <c r="H2296" s="154"/>
      <c r="I2296" s="154"/>
      <c r="J2296" s="154"/>
      <c r="K2296" s="154"/>
      <c r="L2296" s="154"/>
      <c r="M2296" s="154"/>
      <c r="N2296" s="154"/>
      <c r="O2296" s="154"/>
      <c r="P2296" s="154"/>
      <c r="Q2296" s="154"/>
      <c r="R2296" s="154"/>
      <c r="S2296" s="154"/>
      <c r="T2296" s="154"/>
      <c r="U2296" s="154"/>
      <c r="V2296" s="154"/>
      <c r="W2296" s="154"/>
      <c r="X2296" s="154"/>
      <c r="Y2296" s="154"/>
      <c r="Z2296" s="154"/>
      <c r="AA2296" s="154"/>
      <c r="AB2296" s="154"/>
      <c r="AC2296" s="154"/>
      <c r="AD2296" s="154"/>
      <c r="AE2296" s="154"/>
      <c r="AF2296" s="154"/>
      <c r="AG2296" s="154"/>
      <c r="AH2296" s="154"/>
      <c r="AI2296" s="154"/>
      <c r="AJ2296" s="154"/>
      <c r="AK2296" s="154"/>
      <c r="AL2296" s="154"/>
      <c r="AM2296" s="154"/>
      <c r="AN2296" s="154"/>
      <c r="AO2296" s="154"/>
      <c r="AP2296" s="154"/>
      <c r="AQ2296" s="154"/>
      <c r="AR2296" s="154"/>
      <c r="AS2296" s="154"/>
      <c r="AT2296" s="154"/>
      <c r="AU2296" s="154"/>
      <c r="AV2296" s="154"/>
      <c r="AW2296" s="154"/>
      <c r="AX2296" s="154"/>
      <c r="AY2296" s="154"/>
      <c r="AZ2296" s="154"/>
      <c r="BA2296" s="154"/>
      <c r="BB2296" s="154"/>
      <c r="BC2296" s="154"/>
      <c r="BD2296" s="154"/>
      <c r="BE2296" s="154"/>
      <c r="BF2296" s="154"/>
      <c r="BG2296" s="154"/>
      <c r="BH2296" s="154"/>
      <c r="BI2296" s="154"/>
      <c r="BJ2296" s="154"/>
      <c r="BK2296" s="154"/>
      <c r="BL2296" s="154"/>
      <c r="BM2296" s="154"/>
      <c r="BN2296" s="154"/>
      <c r="BO2296" s="154"/>
      <c r="BP2296" s="154"/>
      <c r="BQ2296" s="154"/>
      <c r="BR2296" s="154"/>
      <c r="BS2296" s="154"/>
      <c r="BT2296" s="154"/>
      <c r="BU2296" s="154"/>
      <c r="BV2296" s="154"/>
    </row>
    <row r="2297" spans="1:74" x14ac:dyDescent="0.25">
      <c r="A2297" s="154"/>
      <c r="B2297" s="154"/>
      <c r="C2297" s="154"/>
      <c r="D2297" s="154"/>
      <c r="E2297" s="154"/>
      <c r="F2297" s="154"/>
      <c r="G2297" s="154"/>
      <c r="H2297" s="154"/>
      <c r="I2297" s="154"/>
      <c r="J2297" s="154"/>
      <c r="K2297" s="154"/>
      <c r="L2297" s="154"/>
      <c r="M2297" s="154"/>
      <c r="N2297" s="154"/>
      <c r="O2297" s="154"/>
      <c r="P2297" s="154"/>
      <c r="Q2297" s="154"/>
      <c r="R2297" s="154"/>
      <c r="S2297" s="154"/>
      <c r="T2297" s="154"/>
      <c r="U2297" s="154"/>
      <c r="V2297" s="154"/>
      <c r="W2297" s="154"/>
      <c r="X2297" s="154"/>
      <c r="Y2297" s="154"/>
      <c r="Z2297" s="154"/>
      <c r="AA2297" s="154"/>
      <c r="AB2297" s="154"/>
      <c r="AC2297" s="154"/>
      <c r="AD2297" s="154"/>
      <c r="AE2297" s="154"/>
      <c r="AF2297" s="154"/>
      <c r="AG2297" s="154"/>
      <c r="AH2297" s="154"/>
      <c r="AI2297" s="154"/>
      <c r="AJ2297" s="154"/>
      <c r="AK2297" s="154"/>
      <c r="AL2297" s="154"/>
      <c r="AM2297" s="154"/>
      <c r="AN2297" s="154"/>
      <c r="AO2297" s="154"/>
      <c r="AP2297" s="154"/>
      <c r="AQ2297" s="154"/>
      <c r="AR2297" s="154"/>
      <c r="AS2297" s="154"/>
      <c r="AT2297" s="154"/>
      <c r="AU2297" s="154"/>
      <c r="AV2297" s="154"/>
      <c r="AW2297" s="154"/>
      <c r="AX2297" s="154"/>
      <c r="AY2297" s="154"/>
      <c r="AZ2297" s="154"/>
      <c r="BA2297" s="154"/>
      <c r="BB2297" s="154"/>
      <c r="BC2297" s="154"/>
      <c r="BD2297" s="154"/>
      <c r="BE2297" s="154"/>
      <c r="BF2297" s="154"/>
      <c r="BG2297" s="154"/>
      <c r="BH2297" s="154"/>
      <c r="BI2297" s="154"/>
      <c r="BJ2297" s="154"/>
      <c r="BK2297" s="154"/>
      <c r="BL2297" s="154"/>
      <c r="BM2297" s="154"/>
      <c r="BN2297" s="154"/>
      <c r="BO2297" s="154"/>
      <c r="BP2297" s="154"/>
      <c r="BQ2297" s="154"/>
      <c r="BR2297" s="154"/>
      <c r="BS2297" s="154"/>
      <c r="BT2297" s="154"/>
      <c r="BU2297" s="154"/>
      <c r="BV2297" s="154"/>
    </row>
    <row r="2298" spans="1:74" x14ac:dyDescent="0.25">
      <c r="A2298" s="154"/>
      <c r="B2298" s="154"/>
      <c r="C2298" s="154"/>
      <c r="D2298" s="154"/>
      <c r="E2298" s="154"/>
      <c r="F2298" s="154"/>
      <c r="G2298" s="154"/>
      <c r="H2298" s="154"/>
      <c r="I2298" s="154"/>
      <c r="J2298" s="154"/>
      <c r="K2298" s="154"/>
      <c r="L2298" s="154"/>
      <c r="M2298" s="154"/>
      <c r="N2298" s="154"/>
      <c r="O2298" s="154"/>
      <c r="P2298" s="154"/>
      <c r="Q2298" s="154"/>
      <c r="R2298" s="154"/>
      <c r="S2298" s="154"/>
      <c r="T2298" s="154"/>
      <c r="U2298" s="154"/>
      <c r="V2298" s="154"/>
      <c r="W2298" s="154"/>
      <c r="X2298" s="154"/>
      <c r="Y2298" s="154"/>
      <c r="Z2298" s="154"/>
      <c r="AA2298" s="154"/>
      <c r="AB2298" s="154"/>
      <c r="AC2298" s="154"/>
      <c r="AD2298" s="154"/>
      <c r="AE2298" s="154"/>
      <c r="AF2298" s="154"/>
      <c r="AG2298" s="154"/>
      <c r="AH2298" s="154"/>
      <c r="AI2298" s="154"/>
      <c r="AJ2298" s="154"/>
      <c r="AK2298" s="154"/>
      <c r="AL2298" s="154"/>
      <c r="AM2298" s="154"/>
      <c r="AN2298" s="154"/>
      <c r="AO2298" s="154"/>
      <c r="AP2298" s="154"/>
      <c r="AQ2298" s="154"/>
      <c r="AR2298" s="154"/>
      <c r="AS2298" s="154"/>
      <c r="AT2298" s="154"/>
      <c r="AU2298" s="154"/>
      <c r="AV2298" s="154"/>
      <c r="AW2298" s="154"/>
      <c r="AX2298" s="154"/>
      <c r="AY2298" s="154"/>
      <c r="AZ2298" s="154"/>
      <c r="BA2298" s="154"/>
      <c r="BB2298" s="154"/>
      <c r="BC2298" s="154"/>
      <c r="BD2298" s="154"/>
      <c r="BE2298" s="154"/>
      <c r="BF2298" s="154"/>
      <c r="BG2298" s="154"/>
      <c r="BH2298" s="154"/>
      <c r="BI2298" s="154"/>
      <c r="BJ2298" s="154"/>
      <c r="BK2298" s="154"/>
      <c r="BL2298" s="154"/>
      <c r="BM2298" s="154"/>
      <c r="BN2298" s="154"/>
      <c r="BO2298" s="154"/>
      <c r="BP2298" s="154"/>
      <c r="BQ2298" s="154"/>
      <c r="BR2298" s="154"/>
      <c r="BS2298" s="154"/>
      <c r="BT2298" s="154"/>
      <c r="BU2298" s="154"/>
      <c r="BV2298" s="154"/>
    </row>
    <row r="2299" spans="1:74" x14ac:dyDescent="0.25">
      <c r="A2299" s="154"/>
      <c r="B2299" s="154"/>
      <c r="C2299" s="154"/>
      <c r="D2299" s="154"/>
      <c r="E2299" s="154"/>
      <c r="F2299" s="154"/>
      <c r="G2299" s="154"/>
      <c r="H2299" s="154"/>
      <c r="I2299" s="154"/>
      <c r="J2299" s="154"/>
      <c r="K2299" s="154"/>
      <c r="L2299" s="154"/>
      <c r="M2299" s="154"/>
      <c r="N2299" s="154"/>
      <c r="O2299" s="154"/>
      <c r="P2299" s="154"/>
      <c r="Q2299" s="154"/>
      <c r="R2299" s="154"/>
      <c r="S2299" s="154"/>
      <c r="T2299" s="154"/>
      <c r="U2299" s="154"/>
      <c r="V2299" s="154"/>
      <c r="W2299" s="154"/>
      <c r="X2299" s="154"/>
      <c r="Y2299" s="154"/>
      <c r="Z2299" s="154"/>
      <c r="AA2299" s="154"/>
      <c r="AB2299" s="154"/>
      <c r="AC2299" s="154"/>
      <c r="AD2299" s="154"/>
      <c r="AE2299" s="154"/>
      <c r="AF2299" s="154"/>
      <c r="AG2299" s="154"/>
      <c r="AH2299" s="154"/>
      <c r="AI2299" s="154"/>
      <c r="AJ2299" s="154"/>
      <c r="AK2299" s="154"/>
      <c r="AL2299" s="154"/>
      <c r="AM2299" s="154"/>
      <c r="AN2299" s="154"/>
      <c r="AO2299" s="154"/>
      <c r="AP2299" s="154"/>
      <c r="AQ2299" s="154"/>
      <c r="AR2299" s="154"/>
      <c r="AS2299" s="154"/>
      <c r="AT2299" s="154"/>
      <c r="AU2299" s="154"/>
      <c r="AV2299" s="154"/>
      <c r="AW2299" s="154"/>
      <c r="AX2299" s="154"/>
      <c r="AY2299" s="154"/>
      <c r="AZ2299" s="154"/>
      <c r="BA2299" s="154"/>
      <c r="BB2299" s="154"/>
      <c r="BC2299" s="154"/>
      <c r="BD2299" s="154"/>
      <c r="BE2299" s="154"/>
      <c r="BF2299" s="154"/>
      <c r="BG2299" s="154"/>
      <c r="BH2299" s="154"/>
      <c r="BI2299" s="154"/>
      <c r="BJ2299" s="154"/>
      <c r="BK2299" s="154"/>
      <c r="BL2299" s="154"/>
      <c r="BM2299" s="154"/>
      <c r="BN2299" s="154"/>
      <c r="BO2299" s="154"/>
      <c r="BP2299" s="154"/>
      <c r="BQ2299" s="154"/>
      <c r="BR2299" s="154"/>
      <c r="BS2299" s="154"/>
      <c r="BT2299" s="154"/>
      <c r="BU2299" s="154"/>
      <c r="BV2299" s="154"/>
    </row>
    <row r="2300" spans="1:74" x14ac:dyDescent="0.25">
      <c r="A2300" s="154"/>
      <c r="B2300" s="154"/>
      <c r="C2300" s="154"/>
      <c r="D2300" s="154"/>
      <c r="E2300" s="154"/>
      <c r="F2300" s="154"/>
      <c r="G2300" s="154"/>
      <c r="H2300" s="154"/>
      <c r="I2300" s="154"/>
      <c r="J2300" s="154"/>
      <c r="K2300" s="154"/>
      <c r="L2300" s="154"/>
      <c r="M2300" s="154"/>
      <c r="N2300" s="154"/>
      <c r="O2300" s="154"/>
      <c r="P2300" s="154"/>
      <c r="Q2300" s="154"/>
      <c r="R2300" s="154"/>
      <c r="S2300" s="154"/>
      <c r="T2300" s="154"/>
      <c r="U2300" s="154"/>
      <c r="V2300" s="154"/>
      <c r="W2300" s="154"/>
      <c r="X2300" s="154"/>
      <c r="Y2300" s="154"/>
      <c r="Z2300" s="154"/>
      <c r="AA2300" s="154"/>
      <c r="AB2300" s="154"/>
      <c r="AC2300" s="154"/>
      <c r="AD2300" s="154"/>
      <c r="AE2300" s="154"/>
      <c r="AF2300" s="154"/>
      <c r="AG2300" s="154"/>
      <c r="AH2300" s="154"/>
      <c r="AI2300" s="154"/>
      <c r="AJ2300" s="154"/>
      <c r="AK2300" s="154"/>
      <c r="AL2300" s="154"/>
      <c r="AM2300" s="154"/>
      <c r="AN2300" s="154"/>
      <c r="AO2300" s="154"/>
      <c r="AP2300" s="154"/>
      <c r="AQ2300" s="154"/>
      <c r="AR2300" s="154"/>
      <c r="AS2300" s="154"/>
      <c r="AT2300" s="154"/>
      <c r="AU2300" s="154"/>
      <c r="AV2300" s="154"/>
      <c r="AW2300" s="154"/>
      <c r="AX2300" s="154"/>
      <c r="AY2300" s="154"/>
      <c r="AZ2300" s="154"/>
      <c r="BA2300" s="154"/>
      <c r="BB2300" s="154"/>
      <c r="BC2300" s="154"/>
      <c r="BD2300" s="154"/>
      <c r="BE2300" s="154"/>
      <c r="BF2300" s="154"/>
      <c r="BG2300" s="154"/>
      <c r="BH2300" s="154"/>
      <c r="BI2300" s="154"/>
      <c r="BJ2300" s="154"/>
      <c r="BK2300" s="154"/>
      <c r="BL2300" s="154"/>
      <c r="BM2300" s="154"/>
      <c r="BN2300" s="154"/>
      <c r="BO2300" s="154"/>
      <c r="BP2300" s="154"/>
      <c r="BQ2300" s="154"/>
      <c r="BR2300" s="154"/>
      <c r="BS2300" s="154"/>
      <c r="BT2300" s="154"/>
      <c r="BU2300" s="154"/>
      <c r="BV2300" s="154"/>
    </row>
    <row r="2301" spans="1:74" x14ac:dyDescent="0.25">
      <c r="A2301" s="154"/>
      <c r="B2301" s="154"/>
      <c r="C2301" s="154"/>
      <c r="D2301" s="154"/>
      <c r="E2301" s="154"/>
      <c r="F2301" s="154"/>
      <c r="G2301" s="154"/>
      <c r="H2301" s="154"/>
      <c r="I2301" s="154"/>
      <c r="J2301" s="154"/>
      <c r="K2301" s="154"/>
      <c r="L2301" s="154"/>
      <c r="M2301" s="154"/>
      <c r="N2301" s="154"/>
      <c r="O2301" s="154"/>
      <c r="P2301" s="154"/>
      <c r="Q2301" s="154"/>
      <c r="R2301" s="154"/>
      <c r="S2301" s="154"/>
      <c r="T2301" s="154"/>
      <c r="U2301" s="154"/>
      <c r="V2301" s="154"/>
      <c r="W2301" s="154"/>
      <c r="X2301" s="154"/>
      <c r="Y2301" s="154"/>
      <c r="Z2301" s="154"/>
      <c r="AA2301" s="154"/>
      <c r="AB2301" s="154"/>
      <c r="AC2301" s="154"/>
      <c r="AD2301" s="154"/>
      <c r="AE2301" s="154"/>
      <c r="AF2301" s="154"/>
      <c r="AG2301" s="154"/>
      <c r="AH2301" s="154"/>
      <c r="AI2301" s="154"/>
      <c r="AJ2301" s="154"/>
      <c r="AK2301" s="154"/>
      <c r="AL2301" s="154"/>
      <c r="AM2301" s="154"/>
      <c r="AN2301" s="154"/>
      <c r="AO2301" s="154"/>
      <c r="AP2301" s="154"/>
      <c r="AQ2301" s="154"/>
      <c r="AR2301" s="154"/>
      <c r="AS2301" s="154"/>
      <c r="AT2301" s="154"/>
      <c r="AU2301" s="154"/>
      <c r="AV2301" s="154"/>
      <c r="AW2301" s="154"/>
      <c r="AX2301" s="154"/>
      <c r="AY2301" s="154"/>
      <c r="AZ2301" s="154"/>
      <c r="BA2301" s="154"/>
      <c r="BB2301" s="154"/>
      <c r="BC2301" s="154"/>
      <c r="BD2301" s="154"/>
      <c r="BE2301" s="154"/>
      <c r="BF2301" s="154"/>
      <c r="BG2301" s="154"/>
      <c r="BH2301" s="154"/>
      <c r="BI2301" s="154"/>
      <c r="BJ2301" s="154"/>
      <c r="BK2301" s="154"/>
      <c r="BL2301" s="154"/>
      <c r="BM2301" s="154"/>
      <c r="BN2301" s="154"/>
      <c r="BO2301" s="154"/>
      <c r="BP2301" s="154"/>
      <c r="BQ2301" s="154"/>
      <c r="BR2301" s="154"/>
      <c r="BS2301" s="154"/>
      <c r="BT2301" s="154"/>
      <c r="BU2301" s="154"/>
      <c r="BV2301" s="154"/>
    </row>
    <row r="2302" spans="1:74" x14ac:dyDescent="0.25">
      <c r="A2302" s="154"/>
      <c r="B2302" s="154"/>
      <c r="C2302" s="154"/>
      <c r="D2302" s="154"/>
      <c r="E2302" s="154"/>
      <c r="F2302" s="154"/>
      <c r="G2302" s="154"/>
      <c r="H2302" s="154"/>
      <c r="I2302" s="154"/>
      <c r="J2302" s="154"/>
      <c r="K2302" s="154"/>
      <c r="L2302" s="154"/>
      <c r="M2302" s="154"/>
      <c r="N2302" s="154"/>
      <c r="O2302" s="154"/>
      <c r="P2302" s="154"/>
      <c r="Q2302" s="154"/>
      <c r="R2302" s="154"/>
      <c r="S2302" s="154"/>
      <c r="T2302" s="154"/>
      <c r="U2302" s="154"/>
      <c r="V2302" s="154"/>
      <c r="W2302" s="154"/>
      <c r="X2302" s="154"/>
      <c r="Y2302" s="154"/>
      <c r="Z2302" s="154"/>
      <c r="AA2302" s="154"/>
      <c r="AB2302" s="154"/>
      <c r="AC2302" s="154"/>
      <c r="AD2302" s="154"/>
      <c r="AE2302" s="154"/>
      <c r="AF2302" s="154"/>
      <c r="AG2302" s="154"/>
      <c r="AH2302" s="154"/>
      <c r="AI2302" s="154"/>
      <c r="AJ2302" s="154"/>
      <c r="AK2302" s="154"/>
      <c r="AL2302" s="154"/>
      <c r="AM2302" s="154"/>
      <c r="AN2302" s="154"/>
      <c r="AO2302" s="154"/>
      <c r="AP2302" s="154"/>
      <c r="AQ2302" s="154"/>
      <c r="AR2302" s="154"/>
      <c r="AS2302" s="154"/>
      <c r="AT2302" s="154"/>
      <c r="AU2302" s="154"/>
      <c r="AV2302" s="154"/>
      <c r="AW2302" s="154"/>
      <c r="AX2302" s="154"/>
      <c r="AY2302" s="154"/>
      <c r="AZ2302" s="154"/>
      <c r="BA2302" s="154"/>
      <c r="BB2302" s="154"/>
      <c r="BC2302" s="154"/>
      <c r="BD2302" s="154"/>
      <c r="BE2302" s="154"/>
      <c r="BF2302" s="154"/>
      <c r="BG2302" s="154"/>
      <c r="BH2302" s="154"/>
      <c r="BI2302" s="154"/>
      <c r="BJ2302" s="154"/>
      <c r="BK2302" s="154"/>
      <c r="BL2302" s="154"/>
      <c r="BM2302" s="154"/>
      <c r="BN2302" s="154"/>
      <c r="BO2302" s="154"/>
      <c r="BP2302" s="154"/>
      <c r="BQ2302" s="154"/>
      <c r="BR2302" s="154"/>
      <c r="BS2302" s="154"/>
      <c r="BT2302" s="154"/>
      <c r="BU2302" s="154"/>
      <c r="BV2302" s="154"/>
    </row>
    <row r="2303" spans="1:74" x14ac:dyDescent="0.25">
      <c r="A2303" s="154"/>
      <c r="B2303" s="154"/>
      <c r="C2303" s="154"/>
      <c r="D2303" s="154"/>
      <c r="E2303" s="154"/>
      <c r="F2303" s="154"/>
      <c r="G2303" s="154"/>
      <c r="H2303" s="154"/>
      <c r="I2303" s="154"/>
      <c r="J2303" s="154"/>
      <c r="K2303" s="154"/>
      <c r="L2303" s="154"/>
      <c r="M2303" s="154"/>
      <c r="N2303" s="154"/>
      <c r="O2303" s="154"/>
      <c r="P2303" s="154"/>
      <c r="Q2303" s="154"/>
      <c r="R2303" s="154"/>
      <c r="S2303" s="154"/>
      <c r="T2303" s="154"/>
      <c r="U2303" s="154"/>
      <c r="V2303" s="154"/>
      <c r="W2303" s="154"/>
      <c r="X2303" s="154"/>
      <c r="Y2303" s="154"/>
      <c r="Z2303" s="154"/>
      <c r="AA2303" s="154"/>
      <c r="AB2303" s="154"/>
      <c r="AC2303" s="154"/>
      <c r="AD2303" s="154"/>
      <c r="AE2303" s="154"/>
      <c r="AF2303" s="154"/>
      <c r="AG2303" s="154"/>
      <c r="AH2303" s="154"/>
      <c r="AI2303" s="154"/>
      <c r="AJ2303" s="154"/>
      <c r="AK2303" s="154"/>
      <c r="AL2303" s="154"/>
      <c r="AM2303" s="154"/>
      <c r="AN2303" s="154"/>
      <c r="AO2303" s="154"/>
      <c r="AP2303" s="154"/>
      <c r="AQ2303" s="154"/>
      <c r="AR2303" s="154"/>
      <c r="AS2303" s="154"/>
      <c r="AT2303" s="154"/>
      <c r="AU2303" s="154"/>
      <c r="AV2303" s="154"/>
      <c r="AW2303" s="154"/>
      <c r="AX2303" s="154"/>
      <c r="AY2303" s="154"/>
      <c r="AZ2303" s="154"/>
      <c r="BA2303" s="154"/>
      <c r="BB2303" s="154"/>
      <c r="BC2303" s="154"/>
      <c r="BD2303" s="154"/>
      <c r="BE2303" s="154"/>
      <c r="BF2303" s="154"/>
      <c r="BG2303" s="154"/>
      <c r="BH2303" s="154"/>
      <c r="BI2303" s="154"/>
      <c r="BJ2303" s="154"/>
      <c r="BK2303" s="154"/>
      <c r="BL2303" s="154"/>
      <c r="BM2303" s="154"/>
      <c r="BN2303" s="154"/>
      <c r="BO2303" s="154"/>
      <c r="BP2303" s="154"/>
      <c r="BQ2303" s="154"/>
      <c r="BR2303" s="154"/>
      <c r="BS2303" s="154"/>
      <c r="BT2303" s="154"/>
      <c r="BU2303" s="154"/>
      <c r="BV2303" s="154"/>
    </row>
    <row r="2304" spans="1:74" x14ac:dyDescent="0.25">
      <c r="A2304" s="154"/>
      <c r="B2304" s="154"/>
      <c r="C2304" s="154"/>
      <c r="D2304" s="154"/>
      <c r="E2304" s="154"/>
      <c r="F2304" s="154"/>
      <c r="G2304" s="154"/>
      <c r="H2304" s="154"/>
      <c r="I2304" s="154"/>
      <c r="J2304" s="154"/>
      <c r="K2304" s="154"/>
      <c r="L2304" s="154"/>
      <c r="M2304" s="154"/>
      <c r="N2304" s="154"/>
      <c r="O2304" s="154"/>
      <c r="P2304" s="154"/>
      <c r="Q2304" s="154"/>
      <c r="R2304" s="154"/>
      <c r="S2304" s="154"/>
      <c r="T2304" s="154"/>
      <c r="U2304" s="154"/>
      <c r="V2304" s="154"/>
      <c r="W2304" s="154"/>
      <c r="X2304" s="154"/>
      <c r="Y2304" s="154"/>
      <c r="Z2304" s="154"/>
      <c r="AA2304" s="154"/>
      <c r="AB2304" s="154"/>
      <c r="AC2304" s="154"/>
      <c r="AD2304" s="154"/>
      <c r="AE2304" s="154"/>
      <c r="AF2304" s="154"/>
      <c r="AG2304" s="154"/>
      <c r="AH2304" s="154"/>
      <c r="AI2304" s="154"/>
      <c r="AJ2304" s="154"/>
      <c r="AK2304" s="154"/>
      <c r="AL2304" s="154"/>
      <c r="AM2304" s="154"/>
      <c r="AN2304" s="154"/>
      <c r="AO2304" s="154"/>
      <c r="AP2304" s="154"/>
      <c r="AQ2304" s="154"/>
      <c r="AR2304" s="154"/>
      <c r="AS2304" s="154"/>
      <c r="AT2304" s="154"/>
      <c r="AU2304" s="154"/>
      <c r="AV2304" s="154"/>
      <c r="AW2304" s="154"/>
      <c r="AX2304" s="154"/>
      <c r="AY2304" s="154"/>
      <c r="AZ2304" s="154"/>
      <c r="BA2304" s="154"/>
      <c r="BB2304" s="154"/>
      <c r="BC2304" s="154"/>
      <c r="BD2304" s="154"/>
      <c r="BE2304" s="154"/>
      <c r="BF2304" s="154"/>
      <c r="BG2304" s="154"/>
      <c r="BH2304" s="154"/>
      <c r="BI2304" s="154"/>
      <c r="BJ2304" s="154"/>
      <c r="BK2304" s="154"/>
      <c r="BL2304" s="154"/>
      <c r="BM2304" s="154"/>
      <c r="BN2304" s="154"/>
      <c r="BO2304" s="154"/>
      <c r="BP2304" s="154"/>
      <c r="BQ2304" s="154"/>
      <c r="BR2304" s="154"/>
      <c r="BS2304" s="154"/>
      <c r="BT2304" s="154"/>
      <c r="BU2304" s="154"/>
      <c r="BV2304" s="154"/>
    </row>
    <row r="2305" spans="1:74" x14ac:dyDescent="0.25">
      <c r="A2305" s="154"/>
      <c r="B2305" s="154"/>
      <c r="C2305" s="154"/>
      <c r="D2305" s="154"/>
      <c r="E2305" s="154"/>
      <c r="F2305" s="154"/>
      <c r="G2305" s="154"/>
      <c r="H2305" s="154"/>
      <c r="I2305" s="154"/>
      <c r="J2305" s="154"/>
      <c r="K2305" s="154"/>
      <c r="L2305" s="154"/>
      <c r="M2305" s="154"/>
      <c r="N2305" s="154"/>
      <c r="O2305" s="154"/>
      <c r="P2305" s="154"/>
      <c r="Q2305" s="154"/>
      <c r="R2305" s="154"/>
      <c r="S2305" s="154"/>
      <c r="T2305" s="154"/>
      <c r="U2305" s="154"/>
      <c r="V2305" s="154"/>
      <c r="W2305" s="154"/>
      <c r="X2305" s="154"/>
      <c r="Y2305" s="154"/>
      <c r="Z2305" s="154"/>
      <c r="AA2305" s="154"/>
      <c r="AB2305" s="154"/>
      <c r="AC2305" s="154"/>
      <c r="AD2305" s="154"/>
      <c r="AE2305" s="154"/>
      <c r="AF2305" s="154"/>
      <c r="AG2305" s="154"/>
      <c r="AH2305" s="154"/>
      <c r="AI2305" s="154"/>
      <c r="AJ2305" s="154"/>
      <c r="AK2305" s="154"/>
      <c r="AL2305" s="154"/>
      <c r="AM2305" s="154"/>
      <c r="AN2305" s="154"/>
      <c r="AO2305" s="154"/>
      <c r="AP2305" s="154"/>
      <c r="AQ2305" s="154"/>
      <c r="AR2305" s="154"/>
      <c r="AS2305" s="154"/>
      <c r="AT2305" s="154"/>
      <c r="AU2305" s="154"/>
      <c r="AV2305" s="154"/>
      <c r="AW2305" s="154"/>
      <c r="AX2305" s="154"/>
      <c r="AY2305" s="154"/>
      <c r="AZ2305" s="154"/>
      <c r="BA2305" s="154"/>
      <c r="BB2305" s="154"/>
      <c r="BC2305" s="154"/>
      <c r="BD2305" s="154"/>
      <c r="BE2305" s="154"/>
      <c r="BF2305" s="154"/>
      <c r="BG2305" s="154"/>
      <c r="BH2305" s="154"/>
      <c r="BI2305" s="154"/>
      <c r="BJ2305" s="154"/>
      <c r="BK2305" s="154"/>
      <c r="BL2305" s="154"/>
      <c r="BM2305" s="154"/>
      <c r="BN2305" s="154"/>
      <c r="BO2305" s="154"/>
      <c r="BP2305" s="154"/>
      <c r="BQ2305" s="154"/>
      <c r="BR2305" s="154"/>
      <c r="BS2305" s="154"/>
      <c r="BT2305" s="154"/>
      <c r="BU2305" s="154"/>
      <c r="BV2305" s="154"/>
    </row>
    <row r="2306" spans="1:74" x14ac:dyDescent="0.25">
      <c r="A2306" s="154"/>
      <c r="B2306" s="154"/>
      <c r="C2306" s="154"/>
      <c r="D2306" s="154"/>
      <c r="E2306" s="154"/>
      <c r="F2306" s="154"/>
      <c r="G2306" s="154"/>
      <c r="H2306" s="154"/>
      <c r="I2306" s="154"/>
      <c r="J2306" s="154"/>
      <c r="K2306" s="154"/>
      <c r="L2306" s="154"/>
      <c r="M2306" s="154"/>
      <c r="N2306" s="154"/>
      <c r="O2306" s="154"/>
      <c r="P2306" s="154"/>
      <c r="Q2306" s="154"/>
      <c r="R2306" s="154"/>
      <c r="S2306" s="154"/>
      <c r="T2306" s="154"/>
      <c r="U2306" s="154"/>
      <c r="V2306" s="154"/>
      <c r="W2306" s="154"/>
      <c r="X2306" s="154"/>
      <c r="Y2306" s="154"/>
      <c r="Z2306" s="154"/>
      <c r="AA2306" s="154"/>
      <c r="AB2306" s="154"/>
      <c r="AC2306" s="154"/>
      <c r="AD2306" s="154"/>
      <c r="AE2306" s="154"/>
      <c r="AF2306" s="154"/>
      <c r="AG2306" s="154"/>
      <c r="AH2306" s="154"/>
      <c r="AI2306" s="154"/>
      <c r="AJ2306" s="154"/>
      <c r="AK2306" s="154"/>
      <c r="AL2306" s="154"/>
      <c r="AM2306" s="154"/>
      <c r="AN2306" s="154"/>
      <c r="AO2306" s="154"/>
      <c r="AP2306" s="154"/>
      <c r="AQ2306" s="154"/>
      <c r="AR2306" s="154"/>
      <c r="AS2306" s="154"/>
      <c r="AT2306" s="154"/>
      <c r="AU2306" s="154"/>
      <c r="AV2306" s="154"/>
      <c r="AW2306" s="154"/>
      <c r="AX2306" s="154"/>
      <c r="AY2306" s="154"/>
      <c r="AZ2306" s="154"/>
      <c r="BA2306" s="154"/>
      <c r="BB2306" s="154"/>
      <c r="BC2306" s="154"/>
      <c r="BD2306" s="154"/>
      <c r="BE2306" s="154"/>
      <c r="BF2306" s="154"/>
      <c r="BG2306" s="154"/>
      <c r="BH2306" s="154"/>
      <c r="BI2306" s="154"/>
      <c r="BJ2306" s="154"/>
      <c r="BK2306" s="154"/>
      <c r="BL2306" s="154"/>
      <c r="BM2306" s="154"/>
      <c r="BN2306" s="154"/>
      <c r="BO2306" s="154"/>
      <c r="BP2306" s="154"/>
      <c r="BQ2306" s="154"/>
      <c r="BR2306" s="154"/>
      <c r="BS2306" s="154"/>
      <c r="BT2306" s="154"/>
      <c r="BU2306" s="154"/>
      <c r="BV2306" s="154"/>
    </row>
    <row r="2307" spans="1:74" x14ac:dyDescent="0.25">
      <c r="A2307" s="154"/>
      <c r="B2307" s="154"/>
      <c r="C2307" s="154"/>
      <c r="D2307" s="154"/>
      <c r="E2307" s="154"/>
      <c r="F2307" s="154"/>
      <c r="G2307" s="154"/>
      <c r="H2307" s="154"/>
      <c r="I2307" s="154"/>
      <c r="J2307" s="154"/>
      <c r="K2307" s="154"/>
      <c r="L2307" s="154"/>
      <c r="M2307" s="154"/>
      <c r="N2307" s="154"/>
      <c r="O2307" s="154"/>
      <c r="P2307" s="154"/>
      <c r="Q2307" s="154"/>
      <c r="R2307" s="154"/>
      <c r="S2307" s="154"/>
      <c r="T2307" s="154"/>
      <c r="U2307" s="154"/>
      <c r="V2307" s="154"/>
      <c r="W2307" s="154"/>
      <c r="X2307" s="154"/>
      <c r="Y2307" s="154"/>
      <c r="Z2307" s="154"/>
      <c r="AA2307" s="154"/>
      <c r="AB2307" s="154"/>
      <c r="AC2307" s="154"/>
      <c r="AD2307" s="154"/>
      <c r="AE2307" s="154"/>
      <c r="AF2307" s="154"/>
      <c r="AG2307" s="154"/>
      <c r="AH2307" s="154"/>
      <c r="AI2307" s="154"/>
      <c r="AJ2307" s="154"/>
      <c r="AK2307" s="154"/>
      <c r="AL2307" s="154"/>
      <c r="AM2307" s="154"/>
      <c r="AN2307" s="154"/>
      <c r="AO2307" s="154"/>
      <c r="AP2307" s="154"/>
      <c r="AQ2307" s="154"/>
      <c r="AR2307" s="154"/>
      <c r="AS2307" s="154"/>
      <c r="AT2307" s="154"/>
      <c r="AU2307" s="154"/>
      <c r="AV2307" s="154"/>
      <c r="AW2307" s="154"/>
      <c r="AX2307" s="154"/>
      <c r="AY2307" s="154"/>
      <c r="AZ2307" s="154"/>
      <c r="BA2307" s="154"/>
      <c r="BB2307" s="154"/>
      <c r="BC2307" s="154"/>
      <c r="BD2307" s="154"/>
      <c r="BE2307" s="154"/>
      <c r="BF2307" s="154"/>
      <c r="BG2307" s="154"/>
      <c r="BH2307" s="154"/>
      <c r="BI2307" s="154"/>
      <c r="BJ2307" s="154"/>
      <c r="BK2307" s="154"/>
      <c r="BL2307" s="154"/>
      <c r="BM2307" s="154"/>
      <c r="BN2307" s="154"/>
      <c r="BO2307" s="154"/>
      <c r="BP2307" s="154"/>
      <c r="BQ2307" s="154"/>
      <c r="BR2307" s="154"/>
      <c r="BS2307" s="154"/>
      <c r="BT2307" s="154"/>
      <c r="BU2307" s="154"/>
      <c r="BV2307" s="154"/>
    </row>
    <row r="2308" spans="1:74" x14ac:dyDescent="0.25">
      <c r="A2308" s="154"/>
      <c r="B2308" s="154"/>
      <c r="C2308" s="154"/>
      <c r="D2308" s="154"/>
      <c r="E2308" s="154"/>
      <c r="F2308" s="154"/>
      <c r="G2308" s="154"/>
      <c r="H2308" s="154"/>
      <c r="I2308" s="154"/>
      <c r="J2308" s="154"/>
      <c r="K2308" s="154"/>
      <c r="L2308" s="154"/>
      <c r="M2308" s="154"/>
      <c r="N2308" s="154"/>
      <c r="O2308" s="154"/>
      <c r="P2308" s="154"/>
      <c r="Q2308" s="154"/>
      <c r="R2308" s="154"/>
      <c r="S2308" s="154"/>
      <c r="T2308" s="154"/>
      <c r="U2308" s="154"/>
      <c r="V2308" s="154"/>
      <c r="W2308" s="154"/>
      <c r="X2308" s="154"/>
      <c r="Y2308" s="154"/>
      <c r="Z2308" s="154"/>
      <c r="AA2308" s="154"/>
      <c r="AB2308" s="154"/>
      <c r="AC2308" s="154"/>
      <c r="AD2308" s="154"/>
      <c r="AE2308" s="154"/>
      <c r="AF2308" s="154"/>
      <c r="AG2308" s="154"/>
      <c r="AH2308" s="154"/>
      <c r="AI2308" s="154"/>
      <c r="AJ2308" s="154"/>
      <c r="AK2308" s="154"/>
      <c r="AL2308" s="154"/>
      <c r="AM2308" s="154"/>
      <c r="AN2308" s="154"/>
      <c r="AO2308" s="154"/>
      <c r="AP2308" s="154"/>
      <c r="AQ2308" s="154"/>
      <c r="AR2308" s="154"/>
      <c r="AS2308" s="154"/>
      <c r="AT2308" s="154"/>
      <c r="AU2308" s="154"/>
      <c r="AV2308" s="154"/>
      <c r="AW2308" s="154"/>
      <c r="AX2308" s="154"/>
      <c r="AY2308" s="154"/>
      <c r="AZ2308" s="154"/>
      <c r="BA2308" s="154"/>
      <c r="BB2308" s="154"/>
      <c r="BC2308" s="154"/>
      <c r="BD2308" s="154"/>
      <c r="BE2308" s="154"/>
      <c r="BF2308" s="154"/>
      <c r="BG2308" s="154"/>
      <c r="BH2308" s="154"/>
      <c r="BI2308" s="154"/>
      <c r="BJ2308" s="154"/>
      <c r="BK2308" s="154"/>
      <c r="BL2308" s="154"/>
      <c r="BM2308" s="154"/>
      <c r="BN2308" s="154"/>
      <c r="BO2308" s="154"/>
      <c r="BP2308" s="154"/>
      <c r="BQ2308" s="154"/>
      <c r="BR2308" s="154"/>
      <c r="BS2308" s="154"/>
      <c r="BT2308" s="154"/>
      <c r="BU2308" s="154"/>
      <c r="BV2308" s="154"/>
    </row>
    <row r="2309" spans="1:74" x14ac:dyDescent="0.25">
      <c r="A2309" s="154"/>
      <c r="B2309" s="154"/>
      <c r="C2309" s="154"/>
      <c r="D2309" s="154"/>
      <c r="E2309" s="154"/>
      <c r="F2309" s="154"/>
      <c r="G2309" s="154"/>
      <c r="H2309" s="154"/>
      <c r="I2309" s="154"/>
      <c r="J2309" s="154"/>
      <c r="K2309" s="154"/>
      <c r="L2309" s="154"/>
      <c r="M2309" s="154"/>
      <c r="N2309" s="154"/>
      <c r="O2309" s="154"/>
      <c r="P2309" s="154"/>
      <c r="Q2309" s="154"/>
      <c r="R2309" s="154"/>
      <c r="S2309" s="154"/>
      <c r="T2309" s="154"/>
      <c r="U2309" s="154"/>
      <c r="V2309" s="154"/>
      <c r="W2309" s="154"/>
      <c r="X2309" s="154"/>
      <c r="Y2309" s="154"/>
      <c r="Z2309" s="154"/>
      <c r="AA2309" s="154"/>
      <c r="AB2309" s="154"/>
      <c r="AC2309" s="154"/>
      <c r="AD2309" s="154"/>
      <c r="AE2309" s="154"/>
      <c r="AF2309" s="154"/>
      <c r="AG2309" s="154"/>
      <c r="AH2309" s="154"/>
      <c r="AI2309" s="154"/>
      <c r="AJ2309" s="154"/>
      <c r="AK2309" s="154"/>
      <c r="AL2309" s="154"/>
      <c r="AM2309" s="154"/>
      <c r="AN2309" s="154"/>
      <c r="AO2309" s="154"/>
      <c r="AP2309" s="154"/>
      <c r="AQ2309" s="154"/>
      <c r="AR2309" s="154"/>
      <c r="AS2309" s="154"/>
      <c r="AT2309" s="154"/>
      <c r="AU2309" s="154"/>
      <c r="AV2309" s="154"/>
      <c r="AW2309" s="154"/>
      <c r="AX2309" s="154"/>
      <c r="AY2309" s="154"/>
      <c r="AZ2309" s="154"/>
      <c r="BA2309" s="154"/>
      <c r="BB2309" s="154"/>
      <c r="BC2309" s="154"/>
      <c r="BD2309" s="154"/>
      <c r="BE2309" s="154"/>
      <c r="BF2309" s="154"/>
      <c r="BG2309" s="154"/>
      <c r="BH2309" s="154"/>
      <c r="BI2309" s="154"/>
      <c r="BJ2309" s="154"/>
      <c r="BK2309" s="154"/>
      <c r="BL2309" s="154"/>
      <c r="BM2309" s="154"/>
      <c r="BN2309" s="154"/>
      <c r="BO2309" s="154"/>
      <c r="BP2309" s="154"/>
      <c r="BQ2309" s="154"/>
      <c r="BR2309" s="154"/>
      <c r="BS2309" s="154"/>
      <c r="BT2309" s="154"/>
      <c r="BU2309" s="154"/>
      <c r="BV2309" s="154"/>
    </row>
    <row r="2310" spans="1:74" x14ac:dyDescent="0.25">
      <c r="A2310" s="154"/>
      <c r="B2310" s="154"/>
      <c r="C2310" s="154"/>
      <c r="D2310" s="154"/>
      <c r="E2310" s="154"/>
      <c r="F2310" s="154"/>
      <c r="G2310" s="154"/>
      <c r="H2310" s="154"/>
      <c r="I2310" s="154"/>
      <c r="J2310" s="154"/>
      <c r="K2310" s="154"/>
      <c r="L2310" s="154"/>
      <c r="M2310" s="154"/>
      <c r="N2310" s="154"/>
      <c r="O2310" s="154"/>
      <c r="P2310" s="154"/>
      <c r="Q2310" s="154"/>
      <c r="R2310" s="154"/>
      <c r="S2310" s="154"/>
      <c r="T2310" s="154"/>
      <c r="U2310" s="154"/>
      <c r="V2310" s="154"/>
      <c r="W2310" s="154"/>
      <c r="X2310" s="154"/>
      <c r="Y2310" s="154"/>
      <c r="Z2310" s="154"/>
      <c r="AA2310" s="154"/>
      <c r="AB2310" s="154"/>
      <c r="AC2310" s="154"/>
      <c r="AD2310" s="154"/>
      <c r="AE2310" s="154"/>
      <c r="AF2310" s="154"/>
      <c r="AG2310" s="154"/>
      <c r="AH2310" s="154"/>
      <c r="AI2310" s="154"/>
      <c r="AJ2310" s="154"/>
      <c r="AK2310" s="154"/>
      <c r="AL2310" s="154"/>
      <c r="AM2310" s="154"/>
      <c r="AN2310" s="154"/>
      <c r="AO2310" s="154"/>
      <c r="AP2310" s="154"/>
      <c r="AQ2310" s="154"/>
      <c r="AR2310" s="154"/>
      <c r="AS2310" s="154"/>
      <c r="AT2310" s="154"/>
      <c r="AU2310" s="154"/>
      <c r="AV2310" s="154"/>
      <c r="AW2310" s="154"/>
      <c r="AX2310" s="154"/>
      <c r="AY2310" s="154"/>
      <c r="AZ2310" s="154"/>
      <c r="BA2310" s="154"/>
      <c r="BB2310" s="154"/>
      <c r="BC2310" s="154"/>
      <c r="BD2310" s="154"/>
      <c r="BE2310" s="154"/>
      <c r="BF2310" s="154"/>
      <c r="BG2310" s="154"/>
      <c r="BH2310" s="154"/>
      <c r="BI2310" s="154"/>
      <c r="BJ2310" s="154"/>
      <c r="BK2310" s="154"/>
      <c r="BL2310" s="154"/>
      <c r="BM2310" s="154"/>
      <c r="BN2310" s="154"/>
      <c r="BO2310" s="154"/>
      <c r="BP2310" s="154"/>
      <c r="BQ2310" s="154"/>
      <c r="BR2310" s="154"/>
      <c r="BS2310" s="154"/>
      <c r="BT2310" s="154"/>
      <c r="BU2310" s="154"/>
      <c r="BV2310" s="154"/>
    </row>
    <row r="2311" spans="1:74" x14ac:dyDescent="0.25">
      <c r="A2311" s="154"/>
      <c r="B2311" s="154"/>
      <c r="C2311" s="154"/>
      <c r="D2311" s="154"/>
      <c r="E2311" s="154"/>
      <c r="F2311" s="154"/>
      <c r="G2311" s="154"/>
      <c r="H2311" s="154"/>
      <c r="I2311" s="154"/>
      <c r="J2311" s="154"/>
      <c r="K2311" s="154"/>
      <c r="L2311" s="154"/>
      <c r="M2311" s="154"/>
      <c r="N2311" s="154"/>
      <c r="O2311" s="154"/>
      <c r="P2311" s="154"/>
      <c r="Q2311" s="154"/>
      <c r="R2311" s="154"/>
      <c r="S2311" s="154"/>
      <c r="T2311" s="154"/>
      <c r="U2311" s="154"/>
      <c r="V2311" s="154"/>
      <c r="W2311" s="154"/>
      <c r="X2311" s="154"/>
      <c r="Y2311" s="154"/>
      <c r="Z2311" s="154"/>
      <c r="AA2311" s="154"/>
      <c r="AB2311" s="154"/>
      <c r="AC2311" s="154"/>
      <c r="AD2311" s="154"/>
      <c r="AE2311" s="154"/>
      <c r="AF2311" s="154"/>
      <c r="AG2311" s="154"/>
      <c r="AH2311" s="154"/>
      <c r="AI2311" s="154"/>
      <c r="AJ2311" s="154"/>
      <c r="AK2311" s="154"/>
      <c r="AL2311" s="154"/>
      <c r="AM2311" s="154"/>
      <c r="AN2311" s="154"/>
      <c r="AO2311" s="154"/>
      <c r="AP2311" s="154"/>
      <c r="AQ2311" s="154"/>
      <c r="AR2311" s="154"/>
      <c r="AS2311" s="154"/>
      <c r="AT2311" s="154"/>
      <c r="AU2311" s="154"/>
      <c r="AV2311" s="154"/>
      <c r="AW2311" s="154"/>
      <c r="AX2311" s="154"/>
      <c r="AY2311" s="154"/>
      <c r="AZ2311" s="154"/>
      <c r="BA2311" s="154"/>
      <c r="BB2311" s="154"/>
      <c r="BC2311" s="154"/>
      <c r="BD2311" s="154"/>
      <c r="BE2311" s="154"/>
      <c r="BF2311" s="154"/>
      <c r="BG2311" s="154"/>
      <c r="BH2311" s="154"/>
      <c r="BI2311" s="154"/>
      <c r="BJ2311" s="154"/>
      <c r="BK2311" s="154"/>
      <c r="BL2311" s="154"/>
      <c r="BM2311" s="154"/>
      <c r="BN2311" s="154"/>
      <c r="BO2311" s="154"/>
      <c r="BP2311" s="154"/>
      <c r="BQ2311" s="154"/>
      <c r="BR2311" s="154"/>
      <c r="BS2311" s="154"/>
      <c r="BT2311" s="154"/>
      <c r="BU2311" s="154"/>
      <c r="BV2311" s="154"/>
    </row>
    <row r="2312" spans="1:74" x14ac:dyDescent="0.25">
      <c r="A2312" s="154"/>
      <c r="B2312" s="154"/>
      <c r="C2312" s="154"/>
      <c r="D2312" s="154"/>
      <c r="E2312" s="154"/>
      <c r="F2312" s="154"/>
      <c r="G2312" s="154"/>
      <c r="H2312" s="154"/>
      <c r="I2312" s="154"/>
      <c r="J2312" s="154"/>
      <c r="K2312" s="154"/>
      <c r="L2312" s="154"/>
      <c r="M2312" s="154"/>
      <c r="N2312" s="154"/>
      <c r="O2312" s="154"/>
      <c r="P2312" s="154"/>
      <c r="Q2312" s="154"/>
      <c r="R2312" s="154"/>
      <c r="S2312" s="154"/>
      <c r="T2312" s="154"/>
      <c r="U2312" s="154"/>
      <c r="V2312" s="154"/>
      <c r="W2312" s="154"/>
      <c r="X2312" s="154"/>
      <c r="Y2312" s="154"/>
      <c r="Z2312" s="154"/>
      <c r="AA2312" s="154"/>
      <c r="AB2312" s="154"/>
      <c r="AC2312" s="154"/>
      <c r="AD2312" s="154"/>
      <c r="AE2312" s="154"/>
      <c r="AF2312" s="154"/>
      <c r="AG2312" s="154"/>
      <c r="AH2312" s="154"/>
      <c r="AI2312" s="154"/>
      <c r="AJ2312" s="154"/>
      <c r="AK2312" s="154"/>
      <c r="AL2312" s="154"/>
      <c r="AM2312" s="154"/>
      <c r="AN2312" s="154"/>
      <c r="AO2312" s="154"/>
      <c r="AP2312" s="154"/>
      <c r="AQ2312" s="154"/>
      <c r="AR2312" s="154"/>
      <c r="AS2312" s="154"/>
      <c r="AT2312" s="154"/>
      <c r="AU2312" s="154"/>
      <c r="AV2312" s="154"/>
      <c r="AW2312" s="154"/>
      <c r="AX2312" s="154"/>
      <c r="AY2312" s="154"/>
      <c r="AZ2312" s="154"/>
      <c r="BA2312" s="154"/>
      <c r="BB2312" s="154"/>
      <c r="BC2312" s="154"/>
      <c r="BD2312" s="154"/>
      <c r="BE2312" s="154"/>
      <c r="BF2312" s="154"/>
      <c r="BG2312" s="154"/>
      <c r="BH2312" s="154"/>
      <c r="BI2312" s="154"/>
      <c r="BJ2312" s="154"/>
      <c r="BK2312" s="154"/>
      <c r="BL2312" s="154"/>
      <c r="BM2312" s="154"/>
      <c r="BN2312" s="154"/>
      <c r="BO2312" s="154"/>
      <c r="BP2312" s="154"/>
      <c r="BQ2312" s="154"/>
      <c r="BR2312" s="154"/>
      <c r="BS2312" s="154"/>
      <c r="BT2312" s="154"/>
      <c r="BU2312" s="154"/>
      <c r="BV2312" s="154"/>
    </row>
    <row r="2313" spans="1:74" x14ac:dyDescent="0.25">
      <c r="A2313" s="154"/>
      <c r="B2313" s="154"/>
      <c r="C2313" s="154"/>
      <c r="D2313" s="154"/>
      <c r="E2313" s="154"/>
      <c r="F2313" s="154"/>
      <c r="G2313" s="154"/>
      <c r="H2313" s="154"/>
      <c r="I2313" s="154"/>
      <c r="J2313" s="154"/>
      <c r="K2313" s="154"/>
      <c r="L2313" s="154"/>
      <c r="M2313" s="154"/>
      <c r="N2313" s="154"/>
      <c r="O2313" s="154"/>
      <c r="P2313" s="154"/>
      <c r="Q2313" s="154"/>
      <c r="R2313" s="154"/>
      <c r="S2313" s="154"/>
      <c r="T2313" s="154"/>
      <c r="U2313" s="154"/>
      <c r="V2313" s="154"/>
      <c r="W2313" s="154"/>
      <c r="X2313" s="154"/>
      <c r="Y2313" s="154"/>
      <c r="Z2313" s="154"/>
      <c r="AA2313" s="154"/>
      <c r="AB2313" s="154"/>
      <c r="AC2313" s="154"/>
      <c r="AD2313" s="154"/>
      <c r="AE2313" s="154"/>
      <c r="AF2313" s="154"/>
      <c r="AG2313" s="154"/>
      <c r="AH2313" s="154"/>
      <c r="AI2313" s="154"/>
      <c r="AJ2313" s="154"/>
      <c r="AK2313" s="154"/>
      <c r="AL2313" s="154"/>
      <c r="AM2313" s="154"/>
      <c r="AN2313" s="154"/>
      <c r="AO2313" s="154"/>
      <c r="AP2313" s="154"/>
      <c r="AQ2313" s="154"/>
      <c r="AR2313" s="154"/>
      <c r="AS2313" s="154"/>
      <c r="AT2313" s="154"/>
      <c r="AU2313" s="154"/>
      <c r="AV2313" s="154"/>
      <c r="AW2313" s="154"/>
      <c r="AX2313" s="154"/>
      <c r="AY2313" s="154"/>
      <c r="AZ2313" s="154"/>
      <c r="BA2313" s="154"/>
      <c r="BB2313" s="154"/>
      <c r="BC2313" s="154"/>
      <c r="BD2313" s="154"/>
      <c r="BE2313" s="154"/>
      <c r="BF2313" s="154"/>
      <c r="BG2313" s="154"/>
      <c r="BH2313" s="154"/>
      <c r="BI2313" s="154"/>
      <c r="BJ2313" s="154"/>
      <c r="BK2313" s="154"/>
      <c r="BL2313" s="154"/>
      <c r="BM2313" s="154"/>
      <c r="BN2313" s="154"/>
      <c r="BO2313" s="154"/>
      <c r="BP2313" s="154"/>
      <c r="BQ2313" s="154"/>
      <c r="BR2313" s="154"/>
      <c r="BS2313" s="154"/>
      <c r="BT2313" s="154"/>
      <c r="BU2313" s="154"/>
      <c r="BV2313" s="154"/>
    </row>
    <row r="2314" spans="1:74" x14ac:dyDescent="0.25">
      <c r="A2314" s="154"/>
      <c r="B2314" s="154"/>
      <c r="C2314" s="154"/>
      <c r="D2314" s="154"/>
      <c r="E2314" s="154"/>
      <c r="F2314" s="154"/>
      <c r="G2314" s="154"/>
      <c r="H2314" s="154"/>
      <c r="I2314" s="154"/>
      <c r="J2314" s="154"/>
      <c r="K2314" s="154"/>
      <c r="L2314" s="154"/>
      <c r="M2314" s="154"/>
      <c r="N2314" s="154"/>
      <c r="O2314" s="154"/>
      <c r="P2314" s="154"/>
      <c r="Q2314" s="154"/>
      <c r="R2314" s="154"/>
      <c r="S2314" s="154"/>
      <c r="T2314" s="154"/>
      <c r="U2314" s="154"/>
      <c r="V2314" s="154"/>
      <c r="W2314" s="154"/>
      <c r="X2314" s="154"/>
      <c r="Y2314" s="154"/>
      <c r="Z2314" s="154"/>
      <c r="AA2314" s="154"/>
      <c r="AB2314" s="154"/>
      <c r="AC2314" s="154"/>
      <c r="AD2314" s="154"/>
      <c r="AE2314" s="154"/>
      <c r="AF2314" s="154"/>
      <c r="AG2314" s="154"/>
      <c r="AH2314" s="154"/>
      <c r="AI2314" s="154"/>
      <c r="AJ2314" s="154"/>
      <c r="AK2314" s="154"/>
      <c r="AL2314" s="154"/>
      <c r="AM2314" s="154"/>
      <c r="AN2314" s="154"/>
      <c r="AO2314" s="154"/>
      <c r="AP2314" s="154"/>
      <c r="AQ2314" s="154"/>
      <c r="AR2314" s="154"/>
      <c r="AS2314" s="154"/>
      <c r="AT2314" s="154"/>
      <c r="AU2314" s="154"/>
      <c r="AV2314" s="154"/>
      <c r="AW2314" s="154"/>
      <c r="AX2314" s="154"/>
      <c r="AY2314" s="154"/>
      <c r="AZ2314" s="154"/>
      <c r="BA2314" s="154"/>
      <c r="BB2314" s="154"/>
      <c r="BC2314" s="154"/>
      <c r="BD2314" s="154"/>
      <c r="BE2314" s="154"/>
      <c r="BF2314" s="154"/>
      <c r="BG2314" s="154"/>
      <c r="BH2314" s="154"/>
      <c r="BI2314" s="154"/>
      <c r="BJ2314" s="154"/>
      <c r="BK2314" s="154"/>
      <c r="BL2314" s="154"/>
      <c r="BM2314" s="154"/>
      <c r="BN2314" s="154"/>
      <c r="BO2314" s="154"/>
      <c r="BP2314" s="154"/>
      <c r="BQ2314" s="154"/>
      <c r="BR2314" s="154"/>
      <c r="BS2314" s="154"/>
      <c r="BT2314" s="154"/>
      <c r="BU2314" s="154"/>
      <c r="BV2314" s="154"/>
    </row>
    <row r="2315" spans="1:74" x14ac:dyDescent="0.25">
      <c r="A2315" s="154"/>
      <c r="B2315" s="154"/>
      <c r="C2315" s="154"/>
      <c r="D2315" s="154"/>
      <c r="E2315" s="154"/>
      <c r="F2315" s="154"/>
      <c r="G2315" s="154"/>
      <c r="H2315" s="154"/>
      <c r="I2315" s="154"/>
      <c r="J2315" s="154"/>
      <c r="K2315" s="154"/>
      <c r="L2315" s="154"/>
      <c r="M2315" s="154"/>
      <c r="N2315" s="154"/>
      <c r="O2315" s="154"/>
      <c r="P2315" s="154"/>
      <c r="Q2315" s="154"/>
      <c r="R2315" s="154"/>
      <c r="S2315" s="154"/>
      <c r="T2315" s="154"/>
      <c r="U2315" s="154"/>
      <c r="V2315" s="154"/>
      <c r="W2315" s="154"/>
      <c r="X2315" s="154"/>
      <c r="Y2315" s="154"/>
      <c r="Z2315" s="154"/>
      <c r="AA2315" s="154"/>
      <c r="AB2315" s="154"/>
      <c r="AC2315" s="154"/>
      <c r="AD2315" s="154"/>
      <c r="AE2315" s="154"/>
      <c r="AF2315" s="154"/>
      <c r="AG2315" s="154"/>
      <c r="AH2315" s="154"/>
      <c r="AI2315" s="154"/>
      <c r="AJ2315" s="154"/>
      <c r="AK2315" s="154"/>
      <c r="AL2315" s="154"/>
      <c r="AM2315" s="154"/>
      <c r="AN2315" s="154"/>
      <c r="AO2315" s="154"/>
      <c r="AP2315" s="154"/>
      <c r="AQ2315" s="154"/>
      <c r="AR2315" s="154"/>
      <c r="AS2315" s="154"/>
      <c r="AT2315" s="154"/>
      <c r="AU2315" s="154"/>
      <c r="AV2315" s="154"/>
      <c r="AW2315" s="154"/>
      <c r="AX2315" s="154"/>
      <c r="AY2315" s="154"/>
      <c r="AZ2315" s="154"/>
      <c r="BA2315" s="154"/>
      <c r="BB2315" s="154"/>
      <c r="BC2315" s="154"/>
      <c r="BD2315" s="154"/>
      <c r="BE2315" s="154"/>
      <c r="BF2315" s="154"/>
      <c r="BG2315" s="154"/>
      <c r="BH2315" s="154"/>
      <c r="BI2315" s="154"/>
      <c r="BJ2315" s="154"/>
      <c r="BK2315" s="154"/>
      <c r="BL2315" s="154"/>
      <c r="BM2315" s="154"/>
      <c r="BN2315" s="154"/>
      <c r="BO2315" s="154"/>
      <c r="BP2315" s="154"/>
      <c r="BQ2315" s="154"/>
      <c r="BR2315" s="154"/>
      <c r="BS2315" s="154"/>
      <c r="BT2315" s="154"/>
      <c r="BU2315" s="154"/>
      <c r="BV2315" s="154"/>
    </row>
    <row r="2316" spans="1:74" x14ac:dyDescent="0.25">
      <c r="A2316" s="154"/>
      <c r="B2316" s="154"/>
      <c r="C2316" s="154"/>
      <c r="D2316" s="154"/>
      <c r="E2316" s="154"/>
      <c r="F2316" s="154"/>
      <c r="G2316" s="154"/>
      <c r="H2316" s="154"/>
      <c r="I2316" s="154"/>
      <c r="J2316" s="154"/>
      <c r="K2316" s="154"/>
      <c r="L2316" s="154"/>
      <c r="M2316" s="154"/>
      <c r="N2316" s="154"/>
      <c r="O2316" s="154"/>
      <c r="P2316" s="154"/>
      <c r="Q2316" s="154"/>
      <c r="R2316" s="154"/>
      <c r="S2316" s="154"/>
      <c r="T2316" s="154"/>
      <c r="U2316" s="154"/>
      <c r="V2316" s="154"/>
      <c r="W2316" s="154"/>
      <c r="X2316" s="154"/>
      <c r="Y2316" s="154"/>
      <c r="Z2316" s="154"/>
      <c r="AA2316" s="154"/>
      <c r="AB2316" s="154"/>
      <c r="AC2316" s="154"/>
      <c r="AD2316" s="154"/>
      <c r="AE2316" s="154"/>
      <c r="AF2316" s="154"/>
      <c r="AG2316" s="154"/>
      <c r="AH2316" s="154"/>
      <c r="AI2316" s="154"/>
      <c r="AJ2316" s="154"/>
      <c r="AK2316" s="154"/>
      <c r="AL2316" s="154"/>
      <c r="AM2316" s="154"/>
      <c r="AN2316" s="154"/>
      <c r="AO2316" s="154"/>
      <c r="AP2316" s="154"/>
      <c r="AQ2316" s="154"/>
      <c r="AR2316" s="154"/>
      <c r="AS2316" s="154"/>
      <c r="AT2316" s="154"/>
      <c r="AU2316" s="154"/>
      <c r="AV2316" s="154"/>
      <c r="AW2316" s="154"/>
      <c r="AX2316" s="154"/>
      <c r="AY2316" s="154"/>
      <c r="AZ2316" s="154"/>
      <c r="BA2316" s="154"/>
      <c r="BB2316" s="154"/>
      <c r="BC2316" s="154"/>
      <c r="BD2316" s="154"/>
      <c r="BE2316" s="154"/>
      <c r="BF2316" s="154"/>
      <c r="BG2316" s="154"/>
      <c r="BH2316" s="154"/>
      <c r="BI2316" s="154"/>
      <c r="BJ2316" s="154"/>
      <c r="BK2316" s="154"/>
      <c r="BL2316" s="154"/>
      <c r="BM2316" s="154"/>
      <c r="BN2316" s="154"/>
      <c r="BO2316" s="154"/>
      <c r="BP2316" s="154"/>
      <c r="BQ2316" s="154"/>
      <c r="BR2316" s="154"/>
      <c r="BS2316" s="154"/>
      <c r="BT2316" s="154"/>
      <c r="BU2316" s="154"/>
      <c r="BV2316" s="154"/>
    </row>
    <row r="2317" spans="1:74" x14ac:dyDescent="0.25">
      <c r="A2317" s="154"/>
      <c r="B2317" s="154"/>
      <c r="C2317" s="154"/>
      <c r="D2317" s="154"/>
      <c r="E2317" s="154"/>
      <c r="F2317" s="154"/>
      <c r="G2317" s="154"/>
      <c r="H2317" s="154"/>
      <c r="I2317" s="154"/>
      <c r="J2317" s="154"/>
      <c r="K2317" s="154"/>
      <c r="L2317" s="154"/>
      <c r="M2317" s="154"/>
      <c r="N2317" s="154"/>
      <c r="O2317" s="154"/>
      <c r="P2317" s="154"/>
      <c r="Q2317" s="154"/>
      <c r="R2317" s="154"/>
      <c r="S2317" s="154"/>
      <c r="T2317" s="154"/>
      <c r="U2317" s="154"/>
      <c r="V2317" s="154"/>
      <c r="W2317" s="154"/>
      <c r="X2317" s="154"/>
      <c r="Y2317" s="154"/>
      <c r="Z2317" s="154"/>
      <c r="AA2317" s="154"/>
      <c r="AB2317" s="154"/>
      <c r="AC2317" s="154"/>
      <c r="AD2317" s="154"/>
      <c r="AE2317" s="154"/>
      <c r="AF2317" s="154"/>
      <c r="AG2317" s="154"/>
      <c r="AH2317" s="154"/>
      <c r="AI2317" s="154"/>
      <c r="AJ2317" s="154"/>
      <c r="AK2317" s="154"/>
      <c r="AL2317" s="154"/>
      <c r="AM2317" s="154"/>
      <c r="AN2317" s="154"/>
      <c r="AO2317" s="154"/>
      <c r="AP2317" s="154"/>
      <c r="AQ2317" s="154"/>
      <c r="AR2317" s="154"/>
      <c r="AS2317" s="154"/>
      <c r="AT2317" s="154"/>
      <c r="AU2317" s="154"/>
      <c r="AV2317" s="154"/>
      <c r="AW2317" s="154"/>
      <c r="AX2317" s="154"/>
      <c r="AY2317" s="154"/>
      <c r="AZ2317" s="154"/>
      <c r="BA2317" s="154"/>
      <c r="BB2317" s="154"/>
      <c r="BC2317" s="154"/>
      <c r="BD2317" s="154"/>
      <c r="BE2317" s="154"/>
      <c r="BF2317" s="154"/>
      <c r="BG2317" s="154"/>
      <c r="BH2317" s="154"/>
      <c r="BI2317" s="154"/>
      <c r="BJ2317" s="154"/>
      <c r="BK2317" s="154"/>
      <c r="BL2317" s="154"/>
      <c r="BM2317" s="154"/>
      <c r="BN2317" s="154"/>
      <c r="BO2317" s="154"/>
      <c r="BP2317" s="154"/>
      <c r="BQ2317" s="154"/>
      <c r="BR2317" s="154"/>
      <c r="BS2317" s="154"/>
      <c r="BT2317" s="154"/>
      <c r="BU2317" s="154"/>
      <c r="BV2317" s="154"/>
    </row>
    <row r="2318" spans="1:74" x14ac:dyDescent="0.25">
      <c r="A2318" s="154"/>
      <c r="B2318" s="154"/>
      <c r="C2318" s="154"/>
      <c r="D2318" s="154"/>
      <c r="E2318" s="154"/>
      <c r="F2318" s="154"/>
      <c r="G2318" s="154"/>
      <c r="H2318" s="154"/>
      <c r="I2318" s="154"/>
      <c r="J2318" s="154"/>
      <c r="K2318" s="154"/>
      <c r="L2318" s="154"/>
      <c r="M2318" s="154"/>
      <c r="N2318" s="154"/>
      <c r="O2318" s="154"/>
      <c r="P2318" s="154"/>
      <c r="Q2318" s="154"/>
      <c r="R2318" s="154"/>
      <c r="S2318" s="154"/>
      <c r="T2318" s="154"/>
      <c r="U2318" s="154"/>
      <c r="V2318" s="154"/>
      <c r="W2318" s="154"/>
      <c r="X2318" s="154"/>
      <c r="Y2318" s="154"/>
      <c r="Z2318" s="154"/>
      <c r="AA2318" s="154"/>
      <c r="AB2318" s="154"/>
      <c r="AC2318" s="154"/>
      <c r="AD2318" s="154"/>
      <c r="AE2318" s="154"/>
      <c r="AF2318" s="154"/>
      <c r="AG2318" s="154"/>
      <c r="AH2318" s="154"/>
      <c r="AI2318" s="154"/>
      <c r="AJ2318" s="154"/>
      <c r="AK2318" s="154"/>
      <c r="AL2318" s="154"/>
      <c r="AM2318" s="154"/>
      <c r="AN2318" s="154"/>
      <c r="AO2318" s="154"/>
      <c r="AP2318" s="154"/>
      <c r="AQ2318" s="154"/>
      <c r="AR2318" s="154"/>
      <c r="AS2318" s="154"/>
      <c r="AT2318" s="154"/>
      <c r="AU2318" s="154"/>
      <c r="AV2318" s="154"/>
      <c r="AW2318" s="154"/>
      <c r="AX2318" s="154"/>
      <c r="AY2318" s="154"/>
      <c r="AZ2318" s="154"/>
      <c r="BA2318" s="154"/>
      <c r="BB2318" s="154"/>
      <c r="BC2318" s="154"/>
      <c r="BD2318" s="154"/>
      <c r="BE2318" s="154"/>
      <c r="BF2318" s="154"/>
      <c r="BG2318" s="154"/>
      <c r="BH2318" s="154"/>
      <c r="BI2318" s="154"/>
      <c r="BJ2318" s="154"/>
      <c r="BK2318" s="154"/>
      <c r="BL2318" s="154"/>
      <c r="BM2318" s="154"/>
      <c r="BN2318" s="154"/>
      <c r="BO2318" s="154"/>
      <c r="BP2318" s="154"/>
      <c r="BQ2318" s="154"/>
      <c r="BR2318" s="154"/>
      <c r="BS2318" s="154"/>
      <c r="BT2318" s="154"/>
      <c r="BU2318" s="154"/>
      <c r="BV2318" s="154"/>
    </row>
    <row r="2319" spans="1:74" x14ac:dyDescent="0.25">
      <c r="A2319" s="154"/>
      <c r="B2319" s="154"/>
      <c r="C2319" s="154"/>
      <c r="D2319" s="154"/>
      <c r="E2319" s="154"/>
      <c r="F2319" s="154"/>
      <c r="G2319" s="154"/>
      <c r="H2319" s="154"/>
      <c r="I2319" s="154"/>
      <c r="J2319" s="154"/>
      <c r="K2319" s="154"/>
      <c r="L2319" s="154"/>
      <c r="M2319" s="154"/>
      <c r="N2319" s="154"/>
      <c r="O2319" s="154"/>
      <c r="P2319" s="154"/>
      <c r="Q2319" s="154"/>
      <c r="R2319" s="154"/>
      <c r="S2319" s="154"/>
      <c r="T2319" s="154"/>
      <c r="U2319" s="154"/>
      <c r="V2319" s="154"/>
      <c r="W2319" s="154"/>
      <c r="X2319" s="154"/>
      <c r="Y2319" s="154"/>
      <c r="Z2319" s="154"/>
      <c r="AA2319" s="154"/>
      <c r="AB2319" s="154"/>
      <c r="AC2319" s="154"/>
      <c r="AD2319" s="154"/>
      <c r="AE2319" s="154"/>
      <c r="AF2319" s="154"/>
      <c r="AG2319" s="154"/>
      <c r="AH2319" s="154"/>
      <c r="AI2319" s="154"/>
      <c r="AJ2319" s="154"/>
      <c r="AK2319" s="154"/>
      <c r="AL2319" s="154"/>
      <c r="AM2319" s="154"/>
      <c r="AN2319" s="154"/>
      <c r="AO2319" s="154"/>
      <c r="AP2319" s="154"/>
      <c r="AQ2319" s="154"/>
      <c r="AR2319" s="154"/>
      <c r="AS2319" s="154"/>
      <c r="AT2319" s="154"/>
      <c r="AU2319" s="154"/>
      <c r="AV2319" s="154"/>
      <c r="AW2319" s="154"/>
      <c r="AX2319" s="154"/>
      <c r="AY2319" s="154"/>
      <c r="AZ2319" s="154"/>
      <c r="BA2319" s="154"/>
      <c r="BB2319" s="154"/>
      <c r="BC2319" s="154"/>
      <c r="BD2319" s="154"/>
      <c r="BE2319" s="154"/>
      <c r="BF2319" s="154"/>
      <c r="BG2319" s="154"/>
      <c r="BH2319" s="154"/>
      <c r="BI2319" s="154"/>
      <c r="BJ2319" s="154"/>
      <c r="BK2319" s="154"/>
      <c r="BL2319" s="154"/>
      <c r="BM2319" s="154"/>
      <c r="BN2319" s="154"/>
      <c r="BO2319" s="154"/>
      <c r="BP2319" s="154"/>
      <c r="BQ2319" s="154"/>
      <c r="BR2319" s="154"/>
      <c r="BS2319" s="154"/>
      <c r="BT2319" s="154"/>
      <c r="BU2319" s="154"/>
      <c r="BV2319" s="154"/>
    </row>
    <row r="2320" spans="1:74" x14ac:dyDescent="0.25">
      <c r="A2320" s="154"/>
      <c r="B2320" s="154"/>
      <c r="C2320" s="154"/>
      <c r="D2320" s="154"/>
      <c r="E2320" s="154"/>
      <c r="F2320" s="154"/>
      <c r="G2320" s="154"/>
      <c r="H2320" s="154"/>
      <c r="I2320" s="154"/>
      <c r="J2320" s="154"/>
      <c r="K2320" s="154"/>
      <c r="L2320" s="154"/>
      <c r="M2320" s="154"/>
      <c r="N2320" s="154"/>
      <c r="O2320" s="154"/>
      <c r="P2320" s="154"/>
      <c r="Q2320" s="154"/>
      <c r="R2320" s="154"/>
      <c r="S2320" s="154"/>
      <c r="T2320" s="154"/>
      <c r="U2320" s="154"/>
      <c r="V2320" s="154"/>
      <c r="W2320" s="154"/>
      <c r="X2320" s="154"/>
      <c r="Y2320" s="154"/>
      <c r="Z2320" s="154"/>
      <c r="AA2320" s="154"/>
      <c r="AB2320" s="154"/>
      <c r="AC2320" s="154"/>
      <c r="AD2320" s="154"/>
      <c r="AE2320" s="154"/>
      <c r="AF2320" s="154"/>
      <c r="AG2320" s="154"/>
      <c r="AH2320" s="154"/>
      <c r="AI2320" s="154"/>
      <c r="AJ2320" s="154"/>
      <c r="AK2320" s="154"/>
      <c r="AL2320" s="154"/>
      <c r="AM2320" s="154"/>
      <c r="AN2320" s="154"/>
      <c r="AO2320" s="154"/>
      <c r="AP2320" s="154"/>
      <c r="AQ2320" s="154"/>
      <c r="AR2320" s="154"/>
      <c r="AS2320" s="154"/>
      <c r="AT2320" s="154"/>
      <c r="AU2320" s="154"/>
      <c r="AV2320" s="154"/>
      <c r="AW2320" s="154"/>
      <c r="AX2320" s="154"/>
      <c r="AY2320" s="154"/>
      <c r="AZ2320" s="154"/>
      <c r="BA2320" s="154"/>
      <c r="BB2320" s="154"/>
      <c r="BC2320" s="154"/>
      <c r="BD2320" s="154"/>
      <c r="BE2320" s="154"/>
      <c r="BF2320" s="154"/>
      <c r="BG2320" s="154"/>
      <c r="BH2320" s="154"/>
      <c r="BI2320" s="154"/>
      <c r="BJ2320" s="154"/>
      <c r="BK2320" s="154"/>
      <c r="BL2320" s="154"/>
      <c r="BM2320" s="154"/>
      <c r="BN2320" s="154"/>
      <c r="BO2320" s="154"/>
      <c r="BP2320" s="154"/>
      <c r="BQ2320" s="154"/>
      <c r="BR2320" s="154"/>
      <c r="BS2320" s="154"/>
      <c r="BT2320" s="154"/>
      <c r="BU2320" s="154"/>
      <c r="BV2320" s="154"/>
    </row>
    <row r="2321" spans="1:74" x14ac:dyDescent="0.25">
      <c r="A2321" s="154"/>
      <c r="B2321" s="154"/>
      <c r="C2321" s="154"/>
      <c r="D2321" s="154"/>
      <c r="E2321" s="154"/>
      <c r="F2321" s="154"/>
      <c r="G2321" s="154"/>
      <c r="H2321" s="154"/>
      <c r="I2321" s="154"/>
      <c r="J2321" s="154"/>
      <c r="K2321" s="154"/>
      <c r="L2321" s="154"/>
      <c r="M2321" s="154"/>
      <c r="N2321" s="154"/>
      <c r="O2321" s="154"/>
      <c r="P2321" s="154"/>
      <c r="Q2321" s="154"/>
      <c r="R2321" s="154"/>
      <c r="S2321" s="154"/>
      <c r="T2321" s="154"/>
      <c r="U2321" s="154"/>
      <c r="V2321" s="154"/>
      <c r="W2321" s="154"/>
      <c r="X2321" s="154"/>
      <c r="Y2321" s="154"/>
      <c r="Z2321" s="154"/>
      <c r="AA2321" s="154"/>
      <c r="AB2321" s="154"/>
      <c r="AC2321" s="154"/>
      <c r="AD2321" s="154"/>
      <c r="AE2321" s="154"/>
      <c r="AF2321" s="154"/>
      <c r="AG2321" s="154"/>
      <c r="AH2321" s="154"/>
      <c r="AI2321" s="154"/>
      <c r="AJ2321" s="154"/>
      <c r="AK2321" s="154"/>
      <c r="AL2321" s="154"/>
      <c r="AM2321" s="154"/>
      <c r="AN2321" s="154"/>
      <c r="AO2321" s="154"/>
      <c r="AP2321" s="154"/>
      <c r="AQ2321" s="154"/>
      <c r="AR2321" s="154"/>
      <c r="AS2321" s="154"/>
      <c r="AT2321" s="154"/>
      <c r="AU2321" s="154"/>
      <c r="AV2321" s="154"/>
      <c r="AW2321" s="154"/>
      <c r="AX2321" s="154"/>
      <c r="AY2321" s="154"/>
      <c r="AZ2321" s="154"/>
      <c r="BA2321" s="154"/>
      <c r="BB2321" s="154"/>
      <c r="BC2321" s="154"/>
      <c r="BD2321" s="154"/>
      <c r="BE2321" s="154"/>
      <c r="BF2321" s="154"/>
      <c r="BG2321" s="154"/>
      <c r="BH2321" s="154"/>
      <c r="BI2321" s="154"/>
      <c r="BJ2321" s="154"/>
      <c r="BK2321" s="154"/>
      <c r="BL2321" s="154"/>
      <c r="BM2321" s="154"/>
      <c r="BN2321" s="154"/>
      <c r="BO2321" s="154"/>
      <c r="BP2321" s="154"/>
      <c r="BQ2321" s="154"/>
      <c r="BR2321" s="154"/>
      <c r="BS2321" s="154"/>
      <c r="BT2321" s="154"/>
      <c r="BU2321" s="154"/>
      <c r="BV2321" s="154"/>
    </row>
    <row r="2322" spans="1:74" x14ac:dyDescent="0.25">
      <c r="A2322" s="154"/>
      <c r="B2322" s="154"/>
      <c r="C2322" s="154"/>
      <c r="D2322" s="154"/>
      <c r="E2322" s="154"/>
      <c r="F2322" s="154"/>
      <c r="G2322" s="154"/>
      <c r="H2322" s="154"/>
      <c r="I2322" s="154"/>
      <c r="J2322" s="154"/>
      <c r="K2322" s="154"/>
      <c r="L2322" s="154"/>
      <c r="M2322" s="154"/>
      <c r="N2322" s="154"/>
      <c r="O2322" s="154"/>
      <c r="P2322" s="154"/>
      <c r="Q2322" s="154"/>
      <c r="R2322" s="154"/>
      <c r="S2322" s="154"/>
      <c r="T2322" s="154"/>
      <c r="U2322" s="154"/>
      <c r="V2322" s="154"/>
      <c r="W2322" s="154"/>
      <c r="X2322" s="154"/>
      <c r="Y2322" s="154"/>
      <c r="Z2322" s="154"/>
      <c r="AA2322" s="154"/>
      <c r="AB2322" s="154"/>
      <c r="AC2322" s="154"/>
      <c r="AD2322" s="154"/>
      <c r="AE2322" s="154"/>
      <c r="AF2322" s="154"/>
      <c r="AG2322" s="154"/>
      <c r="AH2322" s="154"/>
      <c r="AI2322" s="154"/>
      <c r="AJ2322" s="154"/>
      <c r="AK2322" s="154"/>
      <c r="AL2322" s="154"/>
      <c r="AM2322" s="154"/>
      <c r="AN2322" s="154"/>
      <c r="AO2322" s="154"/>
      <c r="AP2322" s="154"/>
      <c r="AQ2322" s="154"/>
      <c r="AR2322" s="154"/>
      <c r="AS2322" s="154"/>
      <c r="AT2322" s="154"/>
      <c r="AU2322" s="154"/>
      <c r="AV2322" s="154"/>
      <c r="AW2322" s="154"/>
      <c r="AX2322" s="154"/>
      <c r="AY2322" s="154"/>
      <c r="AZ2322" s="154"/>
      <c r="BA2322" s="154"/>
      <c r="BB2322" s="154"/>
      <c r="BC2322" s="154"/>
      <c r="BD2322" s="154"/>
      <c r="BE2322" s="154"/>
      <c r="BF2322" s="154"/>
      <c r="BG2322" s="154"/>
      <c r="BH2322" s="154"/>
      <c r="BI2322" s="154"/>
      <c r="BJ2322" s="154"/>
      <c r="BK2322" s="154"/>
      <c r="BL2322" s="154"/>
      <c r="BM2322" s="154"/>
      <c r="BN2322" s="154"/>
      <c r="BO2322" s="154"/>
      <c r="BP2322" s="154"/>
      <c r="BQ2322" s="154"/>
      <c r="BR2322" s="154"/>
      <c r="BS2322" s="154"/>
      <c r="BT2322" s="154"/>
      <c r="BU2322" s="154"/>
      <c r="BV2322" s="154"/>
    </row>
    <row r="2323" spans="1:74" x14ac:dyDescent="0.25">
      <c r="A2323" s="154"/>
      <c r="B2323" s="154"/>
      <c r="C2323" s="154"/>
      <c r="D2323" s="154"/>
      <c r="E2323" s="154"/>
      <c r="F2323" s="154"/>
      <c r="G2323" s="154"/>
      <c r="H2323" s="154"/>
      <c r="I2323" s="154"/>
      <c r="J2323" s="154"/>
      <c r="K2323" s="154"/>
      <c r="L2323" s="154"/>
      <c r="M2323" s="154"/>
      <c r="N2323" s="154"/>
      <c r="O2323" s="154"/>
      <c r="P2323" s="154"/>
      <c r="Q2323" s="154"/>
      <c r="R2323" s="154"/>
      <c r="S2323" s="154"/>
      <c r="T2323" s="154"/>
      <c r="U2323" s="154"/>
      <c r="V2323" s="154"/>
      <c r="W2323" s="154"/>
      <c r="X2323" s="154"/>
      <c r="Y2323" s="154"/>
      <c r="Z2323" s="154"/>
      <c r="AA2323" s="154"/>
      <c r="AB2323" s="154"/>
      <c r="AC2323" s="154"/>
      <c r="AD2323" s="154"/>
      <c r="AE2323" s="154"/>
      <c r="AF2323" s="154"/>
      <c r="AG2323" s="154"/>
      <c r="AH2323" s="154"/>
      <c r="AI2323" s="154"/>
      <c r="AJ2323" s="154"/>
      <c r="AK2323" s="154"/>
      <c r="AL2323" s="154"/>
      <c r="AM2323" s="154"/>
      <c r="AN2323" s="154"/>
      <c r="AO2323" s="154"/>
      <c r="AP2323" s="154"/>
      <c r="AQ2323" s="154"/>
      <c r="AR2323" s="154"/>
      <c r="AS2323" s="154"/>
      <c r="AT2323" s="154"/>
      <c r="AU2323" s="154"/>
      <c r="AV2323" s="154"/>
      <c r="AW2323" s="154"/>
      <c r="AX2323" s="154"/>
      <c r="AY2323" s="154"/>
      <c r="AZ2323" s="154"/>
      <c r="BA2323" s="154"/>
      <c r="BB2323" s="154"/>
      <c r="BC2323" s="154"/>
      <c r="BD2323" s="154"/>
      <c r="BE2323" s="154"/>
      <c r="BF2323" s="154"/>
      <c r="BG2323" s="154"/>
      <c r="BH2323" s="154"/>
      <c r="BI2323" s="154"/>
      <c r="BJ2323" s="154"/>
      <c r="BK2323" s="154"/>
      <c r="BL2323" s="154"/>
      <c r="BM2323" s="154"/>
      <c r="BN2323" s="154"/>
      <c r="BO2323" s="154"/>
      <c r="BP2323" s="154"/>
      <c r="BQ2323" s="154"/>
      <c r="BR2323" s="154"/>
      <c r="BS2323" s="154"/>
      <c r="BT2323" s="154"/>
      <c r="BU2323" s="154"/>
      <c r="BV2323" s="154"/>
    </row>
    <row r="2324" spans="1:74" x14ac:dyDescent="0.25">
      <c r="A2324" s="154"/>
      <c r="B2324" s="154"/>
      <c r="C2324" s="154"/>
      <c r="D2324" s="154"/>
      <c r="E2324" s="154"/>
      <c r="F2324" s="154"/>
      <c r="G2324" s="154"/>
      <c r="H2324" s="154"/>
      <c r="I2324" s="154"/>
      <c r="J2324" s="154"/>
      <c r="K2324" s="154"/>
      <c r="L2324" s="154"/>
      <c r="M2324" s="154"/>
      <c r="N2324" s="154"/>
      <c r="O2324" s="154"/>
      <c r="P2324" s="154"/>
      <c r="Q2324" s="154"/>
      <c r="R2324" s="154"/>
      <c r="S2324" s="154"/>
      <c r="T2324" s="154"/>
      <c r="U2324" s="154"/>
      <c r="V2324" s="154"/>
      <c r="W2324" s="154"/>
      <c r="X2324" s="154"/>
      <c r="Y2324" s="154"/>
      <c r="Z2324" s="154"/>
      <c r="AA2324" s="154"/>
      <c r="AB2324" s="154"/>
      <c r="AC2324" s="154"/>
      <c r="AD2324" s="154"/>
      <c r="AE2324" s="154"/>
      <c r="AF2324" s="154"/>
      <c r="AG2324" s="154"/>
      <c r="AH2324" s="154"/>
      <c r="AI2324" s="154"/>
      <c r="AJ2324" s="154"/>
      <c r="AK2324" s="154"/>
      <c r="AL2324" s="154"/>
      <c r="AM2324" s="154"/>
      <c r="AN2324" s="154"/>
      <c r="AO2324" s="154"/>
      <c r="AP2324" s="154"/>
      <c r="AQ2324" s="154"/>
      <c r="AR2324" s="154"/>
      <c r="AS2324" s="154"/>
      <c r="AT2324" s="154"/>
      <c r="AU2324" s="154"/>
      <c r="AV2324" s="154"/>
      <c r="AW2324" s="154"/>
      <c r="AX2324" s="154"/>
      <c r="AY2324" s="154"/>
      <c r="AZ2324" s="154"/>
      <c r="BA2324" s="154"/>
      <c r="BB2324" s="154"/>
      <c r="BC2324" s="154"/>
      <c r="BD2324" s="154"/>
      <c r="BE2324" s="154"/>
      <c r="BF2324" s="154"/>
      <c r="BG2324" s="154"/>
      <c r="BH2324" s="154"/>
      <c r="BI2324" s="154"/>
      <c r="BJ2324" s="154"/>
      <c r="BK2324" s="154"/>
      <c r="BL2324" s="154"/>
      <c r="BM2324" s="154"/>
      <c r="BN2324" s="154"/>
      <c r="BO2324" s="154"/>
      <c r="BP2324" s="154"/>
      <c r="BQ2324" s="154"/>
      <c r="BR2324" s="154"/>
      <c r="BS2324" s="154"/>
      <c r="BT2324" s="154"/>
      <c r="BU2324" s="154"/>
      <c r="BV2324" s="154"/>
    </row>
    <row r="2325" spans="1:74" x14ac:dyDescent="0.25">
      <c r="A2325" s="154"/>
      <c r="B2325" s="154"/>
      <c r="C2325" s="154"/>
      <c r="D2325" s="154"/>
      <c r="E2325" s="154"/>
      <c r="F2325" s="154"/>
      <c r="G2325" s="154"/>
      <c r="H2325" s="154"/>
      <c r="I2325" s="154"/>
      <c r="J2325" s="154"/>
      <c r="K2325" s="154"/>
      <c r="L2325" s="154"/>
      <c r="M2325" s="154"/>
      <c r="N2325" s="154"/>
      <c r="O2325" s="154"/>
      <c r="P2325" s="154"/>
      <c r="Q2325" s="154"/>
      <c r="R2325" s="154"/>
      <c r="S2325" s="154"/>
      <c r="T2325" s="154"/>
      <c r="U2325" s="154"/>
      <c r="V2325" s="154"/>
      <c r="W2325" s="154"/>
      <c r="X2325" s="154"/>
      <c r="Y2325" s="154"/>
      <c r="Z2325" s="154"/>
      <c r="AA2325" s="154"/>
      <c r="AB2325" s="154"/>
      <c r="AC2325" s="154"/>
      <c r="AD2325" s="154"/>
      <c r="AE2325" s="154"/>
      <c r="AF2325" s="154"/>
      <c r="AG2325" s="154"/>
      <c r="AH2325" s="154"/>
      <c r="AI2325" s="154"/>
      <c r="AJ2325" s="154"/>
      <c r="AK2325" s="154"/>
      <c r="AL2325" s="154"/>
      <c r="AM2325" s="154"/>
      <c r="AN2325" s="154"/>
      <c r="AO2325" s="154"/>
      <c r="AP2325" s="154"/>
      <c r="AQ2325" s="154"/>
      <c r="AR2325" s="154"/>
      <c r="AS2325" s="154"/>
      <c r="AT2325" s="154"/>
      <c r="AU2325" s="154"/>
      <c r="AV2325" s="154"/>
      <c r="AW2325" s="154"/>
      <c r="AX2325" s="154"/>
      <c r="AY2325" s="154"/>
      <c r="AZ2325" s="154"/>
      <c r="BA2325" s="154"/>
      <c r="BB2325" s="154"/>
      <c r="BC2325" s="154"/>
      <c r="BD2325" s="154"/>
      <c r="BE2325" s="154"/>
      <c r="BF2325" s="154"/>
      <c r="BG2325" s="154"/>
      <c r="BH2325" s="154"/>
      <c r="BI2325" s="154"/>
      <c r="BJ2325" s="154"/>
      <c r="BK2325" s="154"/>
      <c r="BL2325" s="154"/>
      <c r="BM2325" s="154"/>
      <c r="BN2325" s="154"/>
      <c r="BO2325" s="154"/>
      <c r="BP2325" s="154"/>
      <c r="BQ2325" s="154"/>
      <c r="BR2325" s="154"/>
      <c r="BS2325" s="154"/>
      <c r="BT2325" s="154"/>
      <c r="BU2325" s="154"/>
      <c r="BV2325" s="154"/>
    </row>
    <row r="2326" spans="1:74" x14ac:dyDescent="0.25">
      <c r="A2326" s="154"/>
      <c r="B2326" s="154"/>
      <c r="C2326" s="154"/>
      <c r="D2326" s="154"/>
      <c r="E2326" s="154"/>
      <c r="F2326" s="154"/>
      <c r="G2326" s="154"/>
      <c r="H2326" s="154"/>
      <c r="I2326" s="154"/>
      <c r="J2326" s="154"/>
      <c r="K2326" s="154"/>
      <c r="L2326" s="154"/>
      <c r="M2326" s="154"/>
      <c r="N2326" s="154"/>
      <c r="O2326" s="154"/>
      <c r="P2326" s="154"/>
      <c r="Q2326" s="154"/>
      <c r="R2326" s="154"/>
      <c r="S2326" s="154"/>
      <c r="T2326" s="154"/>
      <c r="U2326" s="154"/>
      <c r="V2326" s="154"/>
      <c r="W2326" s="154"/>
      <c r="X2326" s="154"/>
      <c r="Y2326" s="154"/>
      <c r="Z2326" s="154"/>
      <c r="AA2326" s="154"/>
      <c r="AB2326" s="154"/>
      <c r="AC2326" s="154"/>
      <c r="AD2326" s="154"/>
      <c r="AE2326" s="154"/>
      <c r="AF2326" s="154"/>
      <c r="AG2326" s="154"/>
      <c r="AH2326" s="154"/>
      <c r="AI2326" s="154"/>
      <c r="AJ2326" s="154"/>
      <c r="AK2326" s="154"/>
      <c r="AL2326" s="154"/>
      <c r="AM2326" s="154"/>
      <c r="AN2326" s="154"/>
      <c r="AO2326" s="154"/>
      <c r="AP2326" s="154"/>
      <c r="AQ2326" s="154"/>
      <c r="AR2326" s="154"/>
      <c r="AS2326" s="154"/>
      <c r="AT2326" s="154"/>
      <c r="AU2326" s="154"/>
      <c r="AV2326" s="154"/>
      <c r="AW2326" s="154"/>
      <c r="AX2326" s="154"/>
      <c r="AY2326" s="154"/>
      <c r="AZ2326" s="154"/>
      <c r="BA2326" s="154"/>
      <c r="BB2326" s="154"/>
      <c r="BC2326" s="154"/>
      <c r="BD2326" s="154"/>
      <c r="BE2326" s="154"/>
      <c r="BF2326" s="154"/>
      <c r="BG2326" s="154"/>
      <c r="BH2326" s="154"/>
      <c r="BI2326" s="154"/>
      <c r="BJ2326" s="154"/>
      <c r="BK2326" s="154"/>
      <c r="BL2326" s="154"/>
      <c r="BM2326" s="154"/>
      <c r="BN2326" s="154"/>
      <c r="BO2326" s="154"/>
      <c r="BP2326" s="154"/>
      <c r="BQ2326" s="154"/>
      <c r="BR2326" s="154"/>
      <c r="BS2326" s="154"/>
      <c r="BT2326" s="154"/>
      <c r="BU2326" s="154"/>
      <c r="BV2326" s="154"/>
    </row>
    <row r="2327" spans="1:74" x14ac:dyDescent="0.25">
      <c r="A2327" s="154"/>
      <c r="B2327" s="154"/>
      <c r="C2327" s="154"/>
      <c r="D2327" s="154"/>
      <c r="E2327" s="154"/>
      <c r="F2327" s="154"/>
      <c r="G2327" s="154"/>
      <c r="H2327" s="154"/>
      <c r="I2327" s="154"/>
      <c r="J2327" s="154"/>
      <c r="K2327" s="154"/>
      <c r="L2327" s="154"/>
      <c r="M2327" s="154"/>
      <c r="N2327" s="154"/>
      <c r="O2327" s="154"/>
      <c r="P2327" s="154"/>
      <c r="Q2327" s="154"/>
      <c r="R2327" s="154"/>
      <c r="S2327" s="154"/>
      <c r="T2327" s="154"/>
      <c r="U2327" s="154"/>
      <c r="V2327" s="154"/>
      <c r="W2327" s="154"/>
      <c r="X2327" s="154"/>
      <c r="Y2327" s="154"/>
      <c r="Z2327" s="154"/>
      <c r="AA2327" s="154"/>
      <c r="AB2327" s="154"/>
      <c r="AC2327" s="154"/>
      <c r="AD2327" s="154"/>
      <c r="AE2327" s="154"/>
      <c r="AF2327" s="154"/>
      <c r="AG2327" s="154"/>
      <c r="AH2327" s="154"/>
      <c r="AI2327" s="154"/>
      <c r="AJ2327" s="154"/>
      <c r="AK2327" s="154"/>
      <c r="AL2327" s="154"/>
      <c r="AM2327" s="154"/>
      <c r="AN2327" s="154"/>
      <c r="AO2327" s="154"/>
      <c r="AP2327" s="154"/>
      <c r="AQ2327" s="154"/>
      <c r="AR2327" s="154"/>
      <c r="AS2327" s="154"/>
      <c r="AT2327" s="154"/>
      <c r="AU2327" s="154"/>
      <c r="AV2327" s="154"/>
      <c r="AW2327" s="154"/>
      <c r="AX2327" s="154"/>
      <c r="AY2327" s="154"/>
      <c r="AZ2327" s="154"/>
      <c r="BA2327" s="154"/>
      <c r="BB2327" s="154"/>
      <c r="BC2327" s="154"/>
      <c r="BD2327" s="154"/>
      <c r="BE2327" s="154"/>
      <c r="BF2327" s="154"/>
      <c r="BG2327" s="154"/>
      <c r="BH2327" s="154"/>
      <c r="BI2327" s="154"/>
      <c r="BJ2327" s="154"/>
      <c r="BK2327" s="154"/>
      <c r="BL2327" s="154"/>
      <c r="BM2327" s="154"/>
      <c r="BN2327" s="154"/>
      <c r="BO2327" s="154"/>
      <c r="BP2327" s="154"/>
      <c r="BQ2327" s="154"/>
      <c r="BR2327" s="154"/>
      <c r="BS2327" s="154"/>
      <c r="BT2327" s="154"/>
      <c r="BU2327" s="154"/>
      <c r="BV2327" s="154"/>
    </row>
    <row r="2328" spans="1:74" x14ac:dyDescent="0.25">
      <c r="A2328" s="154"/>
      <c r="B2328" s="154"/>
      <c r="C2328" s="154"/>
      <c r="D2328" s="154"/>
      <c r="E2328" s="154"/>
      <c r="F2328" s="154"/>
      <c r="G2328" s="154"/>
      <c r="H2328" s="154"/>
      <c r="I2328" s="154"/>
      <c r="J2328" s="154"/>
      <c r="K2328" s="154"/>
      <c r="L2328" s="154"/>
      <c r="M2328" s="154"/>
      <c r="N2328" s="154"/>
      <c r="O2328" s="154"/>
      <c r="P2328" s="154"/>
      <c r="Q2328" s="154"/>
      <c r="R2328" s="154"/>
      <c r="S2328" s="154"/>
      <c r="T2328" s="154"/>
      <c r="U2328" s="154"/>
      <c r="V2328" s="154"/>
      <c r="W2328" s="154"/>
      <c r="X2328" s="154"/>
      <c r="Y2328" s="154"/>
      <c r="Z2328" s="154"/>
      <c r="AA2328" s="154"/>
      <c r="AB2328" s="154"/>
      <c r="AC2328" s="154"/>
      <c r="AD2328" s="154"/>
      <c r="AE2328" s="154"/>
      <c r="AF2328" s="154"/>
      <c r="AG2328" s="154"/>
      <c r="AH2328" s="154"/>
      <c r="AI2328" s="154"/>
      <c r="AJ2328" s="154"/>
      <c r="AK2328" s="154"/>
      <c r="AL2328" s="154"/>
      <c r="AM2328" s="154"/>
      <c r="AN2328" s="154"/>
      <c r="AO2328" s="154"/>
      <c r="AP2328" s="154"/>
      <c r="AQ2328" s="154"/>
      <c r="AR2328" s="154"/>
      <c r="AS2328" s="154"/>
      <c r="AT2328" s="154"/>
      <c r="AU2328" s="154"/>
      <c r="AV2328" s="154"/>
      <c r="AW2328" s="154"/>
      <c r="AX2328" s="154"/>
      <c r="AY2328" s="154"/>
      <c r="AZ2328" s="154"/>
      <c r="BA2328" s="154"/>
      <c r="BB2328" s="154"/>
      <c r="BC2328" s="154"/>
      <c r="BD2328" s="154"/>
      <c r="BE2328" s="154"/>
      <c r="BF2328" s="154"/>
      <c r="BG2328" s="154"/>
      <c r="BH2328" s="154"/>
      <c r="BI2328" s="154"/>
      <c r="BJ2328" s="154"/>
      <c r="BK2328" s="154"/>
      <c r="BL2328" s="154"/>
      <c r="BM2328" s="154"/>
      <c r="BN2328" s="154"/>
      <c r="BO2328" s="154"/>
      <c r="BP2328" s="154"/>
      <c r="BQ2328" s="154"/>
      <c r="BR2328" s="154"/>
      <c r="BS2328" s="154"/>
      <c r="BT2328" s="154"/>
      <c r="BU2328" s="154"/>
      <c r="BV2328" s="154"/>
    </row>
    <row r="2329" spans="1:74" x14ac:dyDescent="0.25">
      <c r="A2329" s="154"/>
      <c r="B2329" s="154"/>
      <c r="C2329" s="154"/>
      <c r="D2329" s="154"/>
      <c r="E2329" s="154"/>
      <c r="F2329" s="154"/>
      <c r="G2329" s="154"/>
      <c r="H2329" s="154"/>
      <c r="I2329" s="154"/>
      <c r="J2329" s="154"/>
      <c r="K2329" s="154"/>
      <c r="L2329" s="154"/>
      <c r="M2329" s="154"/>
      <c r="N2329" s="154"/>
      <c r="O2329" s="154"/>
      <c r="P2329" s="154"/>
      <c r="Q2329" s="154"/>
      <c r="R2329" s="154"/>
      <c r="S2329" s="154"/>
      <c r="T2329" s="154"/>
      <c r="U2329" s="154"/>
      <c r="V2329" s="154"/>
      <c r="W2329" s="154"/>
      <c r="X2329" s="154"/>
      <c r="Y2329" s="154"/>
      <c r="Z2329" s="154"/>
      <c r="AA2329" s="154"/>
      <c r="AB2329" s="154"/>
      <c r="AC2329" s="154"/>
      <c r="AD2329" s="154"/>
      <c r="AE2329" s="154"/>
      <c r="AF2329" s="154"/>
      <c r="AG2329" s="154"/>
      <c r="AH2329" s="154"/>
      <c r="AI2329" s="154"/>
      <c r="AJ2329" s="154"/>
      <c r="AK2329" s="154"/>
      <c r="AL2329" s="154"/>
      <c r="AM2329" s="154"/>
      <c r="AN2329" s="154"/>
      <c r="AO2329" s="154"/>
      <c r="AP2329" s="154"/>
      <c r="AQ2329" s="154"/>
      <c r="AR2329" s="154"/>
      <c r="AS2329" s="154"/>
      <c r="AT2329" s="154"/>
      <c r="AU2329" s="154"/>
      <c r="AV2329" s="154"/>
      <c r="AW2329" s="154"/>
      <c r="AX2329" s="154"/>
      <c r="AY2329" s="154"/>
      <c r="AZ2329" s="154"/>
      <c r="BA2329" s="154"/>
      <c r="BB2329" s="154"/>
      <c r="BC2329" s="154"/>
      <c r="BD2329" s="154"/>
      <c r="BE2329" s="154"/>
      <c r="BF2329" s="154"/>
      <c r="BG2329" s="154"/>
      <c r="BH2329" s="154"/>
      <c r="BI2329" s="154"/>
      <c r="BJ2329" s="154"/>
      <c r="BK2329" s="154"/>
      <c r="BL2329" s="154"/>
      <c r="BM2329" s="154"/>
      <c r="BN2329" s="154"/>
      <c r="BO2329" s="154"/>
      <c r="BP2329" s="154"/>
      <c r="BQ2329" s="154"/>
      <c r="BR2329" s="154"/>
      <c r="BS2329" s="154"/>
      <c r="BT2329" s="154"/>
      <c r="BU2329" s="154"/>
      <c r="BV2329" s="154"/>
    </row>
    <row r="2330" spans="1:74" x14ac:dyDescent="0.25">
      <c r="A2330" s="154"/>
      <c r="B2330" s="154"/>
      <c r="C2330" s="154"/>
      <c r="D2330" s="154"/>
      <c r="E2330" s="154"/>
      <c r="F2330" s="154"/>
      <c r="G2330" s="154"/>
      <c r="H2330" s="154"/>
      <c r="I2330" s="154"/>
      <c r="J2330" s="154"/>
      <c r="K2330" s="154"/>
      <c r="L2330" s="154"/>
      <c r="M2330" s="154"/>
      <c r="N2330" s="154"/>
      <c r="O2330" s="154"/>
      <c r="P2330" s="154"/>
      <c r="Q2330" s="154"/>
      <c r="R2330" s="154"/>
      <c r="S2330" s="154"/>
      <c r="T2330" s="154"/>
      <c r="U2330" s="154"/>
      <c r="V2330" s="154"/>
      <c r="W2330" s="154"/>
      <c r="X2330" s="154"/>
      <c r="Y2330" s="154"/>
      <c r="Z2330" s="154"/>
      <c r="AA2330" s="154"/>
      <c r="AB2330" s="154"/>
      <c r="AC2330" s="154"/>
      <c r="AD2330" s="154"/>
      <c r="AE2330" s="154"/>
      <c r="AF2330" s="154"/>
      <c r="AG2330" s="154"/>
      <c r="AH2330" s="154"/>
      <c r="AI2330" s="154"/>
      <c r="AJ2330" s="154"/>
      <c r="AK2330" s="154"/>
      <c r="AL2330" s="154"/>
      <c r="AM2330" s="154"/>
      <c r="AN2330" s="154"/>
      <c r="AO2330" s="154"/>
      <c r="AP2330" s="154"/>
      <c r="AQ2330" s="154"/>
      <c r="AR2330" s="154"/>
      <c r="AS2330" s="154"/>
      <c r="AT2330" s="154"/>
      <c r="AU2330" s="154"/>
      <c r="AV2330" s="154"/>
      <c r="AW2330" s="154"/>
      <c r="AX2330" s="154"/>
      <c r="AY2330" s="154"/>
      <c r="AZ2330" s="154"/>
      <c r="BA2330" s="154"/>
      <c r="BB2330" s="154"/>
      <c r="BC2330" s="154"/>
      <c r="BD2330" s="154"/>
      <c r="BE2330" s="154"/>
      <c r="BF2330" s="154"/>
      <c r="BG2330" s="154"/>
      <c r="BH2330" s="154"/>
      <c r="BI2330" s="154"/>
      <c r="BJ2330" s="154"/>
      <c r="BK2330" s="154"/>
      <c r="BL2330" s="154"/>
      <c r="BM2330" s="154"/>
      <c r="BN2330" s="154"/>
      <c r="BO2330" s="154"/>
      <c r="BP2330" s="154"/>
      <c r="BQ2330" s="154"/>
      <c r="BR2330" s="154"/>
      <c r="BS2330" s="154"/>
      <c r="BT2330" s="154"/>
      <c r="BU2330" s="154"/>
      <c r="BV2330" s="154"/>
    </row>
    <row r="2331" spans="1:74" x14ac:dyDescent="0.25">
      <c r="A2331" s="154"/>
      <c r="B2331" s="154"/>
      <c r="C2331" s="154"/>
      <c r="D2331" s="154"/>
      <c r="E2331" s="154"/>
      <c r="F2331" s="154"/>
      <c r="G2331" s="154"/>
      <c r="H2331" s="154"/>
      <c r="I2331" s="154"/>
      <c r="J2331" s="154"/>
      <c r="K2331" s="154"/>
      <c r="L2331" s="154"/>
      <c r="M2331" s="154"/>
      <c r="N2331" s="154"/>
      <c r="O2331" s="154"/>
      <c r="P2331" s="154"/>
      <c r="Q2331" s="154"/>
      <c r="R2331" s="154"/>
      <c r="S2331" s="154"/>
      <c r="T2331" s="154"/>
      <c r="U2331" s="154"/>
      <c r="V2331" s="154"/>
      <c r="W2331" s="154"/>
      <c r="X2331" s="154"/>
      <c r="Y2331" s="154"/>
      <c r="Z2331" s="154"/>
      <c r="AA2331" s="154"/>
      <c r="AB2331" s="154"/>
      <c r="AC2331" s="154"/>
      <c r="AD2331" s="154"/>
      <c r="AE2331" s="154"/>
      <c r="AF2331" s="154"/>
      <c r="AG2331" s="154"/>
      <c r="AH2331" s="154"/>
      <c r="AI2331" s="154"/>
      <c r="AJ2331" s="154"/>
      <c r="AK2331" s="154"/>
      <c r="AL2331" s="154"/>
      <c r="AM2331" s="154"/>
      <c r="AN2331" s="154"/>
      <c r="AO2331" s="154"/>
      <c r="AP2331" s="154"/>
      <c r="AQ2331" s="154"/>
      <c r="AR2331" s="154"/>
      <c r="AS2331" s="154"/>
      <c r="AT2331" s="154"/>
      <c r="AU2331" s="154"/>
      <c r="AV2331" s="154"/>
      <c r="AW2331" s="154"/>
      <c r="AX2331" s="154"/>
      <c r="AY2331" s="154"/>
      <c r="AZ2331" s="154"/>
      <c r="BA2331" s="154"/>
      <c r="BB2331" s="154"/>
      <c r="BC2331" s="154"/>
      <c r="BD2331" s="154"/>
      <c r="BE2331" s="154"/>
      <c r="BF2331" s="154"/>
      <c r="BG2331" s="154"/>
      <c r="BH2331" s="154"/>
      <c r="BI2331" s="154"/>
      <c r="BJ2331" s="154"/>
      <c r="BK2331" s="154"/>
      <c r="BL2331" s="154"/>
      <c r="BM2331" s="154"/>
      <c r="BN2331" s="154"/>
      <c r="BO2331" s="154"/>
      <c r="BP2331" s="154"/>
      <c r="BQ2331" s="154"/>
      <c r="BR2331" s="154"/>
      <c r="BS2331" s="154"/>
      <c r="BT2331" s="154"/>
      <c r="BU2331" s="154"/>
      <c r="BV2331" s="154"/>
    </row>
    <row r="2332" spans="1:74" x14ac:dyDescent="0.25">
      <c r="A2332" s="154"/>
      <c r="B2332" s="154"/>
      <c r="C2332" s="154"/>
      <c r="D2332" s="154"/>
      <c r="E2332" s="154"/>
      <c r="F2332" s="154"/>
      <c r="G2332" s="154"/>
      <c r="H2332" s="154"/>
      <c r="I2332" s="154"/>
      <c r="J2332" s="154"/>
      <c r="K2332" s="154"/>
      <c r="L2332" s="154"/>
      <c r="M2332" s="154"/>
      <c r="N2332" s="154"/>
      <c r="O2332" s="154"/>
      <c r="P2332" s="154"/>
      <c r="Q2332" s="154"/>
      <c r="R2332" s="154"/>
      <c r="S2332" s="154"/>
      <c r="T2332" s="154"/>
      <c r="U2332" s="154"/>
      <c r="V2332" s="154"/>
      <c r="W2332" s="154"/>
      <c r="X2332" s="154"/>
      <c r="Y2332" s="154"/>
      <c r="Z2332" s="154"/>
      <c r="AA2332" s="154"/>
      <c r="AB2332" s="154"/>
      <c r="AC2332" s="154"/>
      <c r="AD2332" s="154"/>
      <c r="AE2332" s="154"/>
      <c r="AF2332" s="154"/>
      <c r="AG2332" s="154"/>
      <c r="AH2332" s="154"/>
      <c r="AI2332" s="154"/>
      <c r="AJ2332" s="154"/>
      <c r="AK2332" s="154"/>
      <c r="AL2332" s="154"/>
      <c r="AM2332" s="154"/>
      <c r="AN2332" s="154"/>
      <c r="AO2332" s="154"/>
      <c r="AP2332" s="154"/>
      <c r="AQ2332" s="154"/>
      <c r="AR2332" s="154"/>
      <c r="AS2332" s="154"/>
      <c r="AT2332" s="154"/>
      <c r="AU2332" s="154"/>
      <c r="AV2332" s="154"/>
      <c r="AW2332" s="154"/>
      <c r="AX2332" s="154"/>
      <c r="AY2332" s="154"/>
      <c r="AZ2332" s="154"/>
      <c r="BA2332" s="154"/>
      <c r="BB2332" s="154"/>
      <c r="BC2332" s="154"/>
      <c r="BD2332" s="154"/>
      <c r="BE2332" s="154"/>
      <c r="BF2332" s="154"/>
      <c r="BG2332" s="154"/>
      <c r="BH2332" s="154"/>
      <c r="BI2332" s="154"/>
      <c r="BJ2332" s="154"/>
      <c r="BK2332" s="154"/>
      <c r="BL2332" s="154"/>
      <c r="BM2332" s="154"/>
      <c r="BN2332" s="154"/>
      <c r="BO2332" s="154"/>
      <c r="BP2332" s="154"/>
      <c r="BQ2332" s="154"/>
      <c r="BR2332" s="154"/>
      <c r="BS2332" s="154"/>
      <c r="BT2332" s="154"/>
      <c r="BU2332" s="154"/>
      <c r="BV2332" s="154"/>
    </row>
    <row r="2333" spans="1:74" x14ac:dyDescent="0.25">
      <c r="A2333" s="154"/>
      <c r="B2333" s="154"/>
      <c r="C2333" s="154"/>
      <c r="D2333" s="154"/>
      <c r="E2333" s="154"/>
      <c r="F2333" s="154"/>
      <c r="G2333" s="154"/>
      <c r="H2333" s="154"/>
      <c r="I2333" s="154"/>
      <c r="J2333" s="154"/>
      <c r="K2333" s="154"/>
      <c r="L2333" s="154"/>
      <c r="M2333" s="154"/>
      <c r="N2333" s="154"/>
      <c r="O2333" s="154"/>
      <c r="P2333" s="154"/>
      <c r="Q2333" s="154"/>
      <c r="R2333" s="154"/>
      <c r="S2333" s="154"/>
      <c r="T2333" s="154"/>
      <c r="U2333" s="154"/>
      <c r="V2333" s="154"/>
      <c r="W2333" s="154"/>
      <c r="X2333" s="154"/>
      <c r="Y2333" s="154"/>
      <c r="Z2333" s="154"/>
      <c r="AA2333" s="154"/>
      <c r="AB2333" s="154"/>
      <c r="AC2333" s="154"/>
      <c r="AD2333" s="154"/>
      <c r="AE2333" s="154"/>
      <c r="AF2333" s="154"/>
      <c r="AG2333" s="154"/>
      <c r="AH2333" s="154"/>
      <c r="AI2333" s="154"/>
      <c r="AJ2333" s="154"/>
      <c r="AK2333" s="154"/>
      <c r="AL2333" s="154"/>
      <c r="AM2333" s="154"/>
      <c r="AN2333" s="154"/>
      <c r="AO2333" s="154"/>
      <c r="AP2333" s="154"/>
      <c r="AQ2333" s="154"/>
      <c r="AR2333" s="154"/>
      <c r="AS2333" s="154"/>
      <c r="AT2333" s="154"/>
      <c r="AU2333" s="154"/>
      <c r="AV2333" s="154"/>
      <c r="AW2333" s="154"/>
      <c r="AX2333" s="154"/>
      <c r="AY2333" s="154"/>
      <c r="AZ2333" s="154"/>
      <c r="BA2333" s="154"/>
      <c r="BB2333" s="154"/>
      <c r="BC2333" s="154"/>
      <c r="BD2333" s="154"/>
      <c r="BE2333" s="154"/>
      <c r="BF2333" s="154"/>
      <c r="BG2333" s="154"/>
      <c r="BH2333" s="154"/>
      <c r="BI2333" s="154"/>
      <c r="BJ2333" s="154"/>
      <c r="BK2333" s="154"/>
      <c r="BL2333" s="154"/>
      <c r="BM2333" s="154"/>
      <c r="BN2333" s="154"/>
      <c r="BO2333" s="154"/>
      <c r="BP2333" s="154"/>
      <c r="BQ2333" s="154"/>
      <c r="BR2333" s="154"/>
      <c r="BS2333" s="154"/>
      <c r="BT2333" s="154"/>
      <c r="BU2333" s="154"/>
      <c r="BV2333" s="154"/>
    </row>
    <row r="2334" spans="1:74" x14ac:dyDescent="0.25">
      <c r="A2334" s="154"/>
      <c r="B2334" s="154"/>
      <c r="C2334" s="154"/>
      <c r="D2334" s="154"/>
      <c r="E2334" s="154"/>
      <c r="F2334" s="154"/>
      <c r="G2334" s="154"/>
      <c r="H2334" s="154"/>
      <c r="I2334" s="154"/>
      <c r="J2334" s="154"/>
      <c r="K2334" s="154"/>
      <c r="L2334" s="154"/>
      <c r="M2334" s="154"/>
      <c r="N2334" s="154"/>
      <c r="O2334" s="154"/>
      <c r="P2334" s="154"/>
      <c r="Q2334" s="154"/>
      <c r="R2334" s="154"/>
      <c r="S2334" s="154"/>
      <c r="T2334" s="154"/>
      <c r="U2334" s="154"/>
      <c r="V2334" s="154"/>
      <c r="W2334" s="154"/>
      <c r="X2334" s="154"/>
      <c r="Y2334" s="154"/>
      <c r="Z2334" s="154"/>
      <c r="AA2334" s="154"/>
      <c r="AB2334" s="154"/>
      <c r="AC2334" s="154"/>
      <c r="AD2334" s="154"/>
      <c r="AE2334" s="154"/>
      <c r="AF2334" s="154"/>
      <c r="AG2334" s="154"/>
      <c r="AH2334" s="154"/>
      <c r="AI2334" s="154"/>
      <c r="AJ2334" s="154"/>
      <c r="AK2334" s="154"/>
      <c r="AL2334" s="154"/>
      <c r="AM2334" s="154"/>
      <c r="AN2334" s="154"/>
      <c r="AO2334" s="154"/>
      <c r="AP2334" s="154"/>
      <c r="AQ2334" s="154"/>
      <c r="AR2334" s="154"/>
      <c r="AS2334" s="154"/>
      <c r="AT2334" s="154"/>
      <c r="AU2334" s="154"/>
      <c r="AV2334" s="154"/>
      <c r="AW2334" s="154"/>
      <c r="AX2334" s="154"/>
      <c r="AY2334" s="154"/>
      <c r="AZ2334" s="154"/>
      <c r="BA2334" s="154"/>
      <c r="BB2334" s="154"/>
      <c r="BC2334" s="154"/>
      <c r="BD2334" s="154"/>
      <c r="BE2334" s="154"/>
      <c r="BF2334" s="154"/>
      <c r="BG2334" s="154"/>
      <c r="BH2334" s="154"/>
      <c r="BI2334" s="154"/>
      <c r="BJ2334" s="154"/>
      <c r="BK2334" s="154"/>
      <c r="BL2334" s="154"/>
      <c r="BM2334" s="154"/>
      <c r="BN2334" s="154"/>
      <c r="BO2334" s="154"/>
      <c r="BP2334" s="154"/>
      <c r="BQ2334" s="154"/>
      <c r="BR2334" s="154"/>
      <c r="BS2334" s="154"/>
      <c r="BT2334" s="154"/>
      <c r="BU2334" s="154"/>
      <c r="BV2334" s="154"/>
    </row>
    <row r="2335" spans="1:74" x14ac:dyDescent="0.25">
      <c r="A2335" s="154"/>
      <c r="B2335" s="154"/>
      <c r="C2335" s="154"/>
      <c r="D2335" s="154"/>
      <c r="E2335" s="154"/>
      <c r="F2335" s="154"/>
      <c r="G2335" s="154"/>
      <c r="H2335" s="154"/>
      <c r="I2335" s="154"/>
      <c r="J2335" s="154"/>
      <c r="K2335" s="154"/>
      <c r="L2335" s="154"/>
      <c r="M2335" s="154"/>
      <c r="N2335" s="154"/>
      <c r="O2335" s="154"/>
      <c r="P2335" s="154"/>
      <c r="Q2335" s="154"/>
      <c r="R2335" s="154"/>
      <c r="S2335" s="154"/>
      <c r="T2335" s="154"/>
      <c r="U2335" s="154"/>
      <c r="V2335" s="154"/>
      <c r="W2335" s="154"/>
      <c r="X2335" s="154"/>
      <c r="Y2335" s="154"/>
      <c r="Z2335" s="154"/>
      <c r="AA2335" s="154"/>
      <c r="AB2335" s="154"/>
      <c r="AC2335" s="154"/>
      <c r="AD2335" s="154"/>
      <c r="AE2335" s="154"/>
      <c r="AF2335" s="154"/>
      <c r="AG2335" s="154"/>
      <c r="AH2335" s="154"/>
      <c r="AI2335" s="154"/>
      <c r="AJ2335" s="154"/>
      <c r="AK2335" s="154"/>
      <c r="AL2335" s="154"/>
      <c r="AM2335" s="154"/>
      <c r="AN2335" s="154"/>
      <c r="AO2335" s="154"/>
      <c r="AP2335" s="154"/>
      <c r="AQ2335" s="154"/>
      <c r="AR2335" s="154"/>
      <c r="AS2335" s="154"/>
      <c r="AT2335" s="154"/>
      <c r="AU2335" s="154"/>
      <c r="AV2335" s="154"/>
      <c r="AW2335" s="154"/>
      <c r="AX2335" s="154"/>
      <c r="AY2335" s="154"/>
      <c r="AZ2335" s="154"/>
      <c r="BA2335" s="154"/>
      <c r="BB2335" s="154"/>
      <c r="BC2335" s="154"/>
      <c r="BD2335" s="154"/>
      <c r="BE2335" s="154"/>
      <c r="BF2335" s="154"/>
      <c r="BG2335" s="154"/>
      <c r="BH2335" s="154"/>
      <c r="BI2335" s="154"/>
      <c r="BJ2335" s="154"/>
      <c r="BK2335" s="154"/>
      <c r="BL2335" s="154"/>
      <c r="BM2335" s="154"/>
      <c r="BN2335" s="154"/>
      <c r="BO2335" s="154"/>
      <c r="BP2335" s="154"/>
      <c r="BQ2335" s="154"/>
      <c r="BR2335" s="154"/>
      <c r="BS2335" s="154"/>
      <c r="BT2335" s="154"/>
      <c r="BU2335" s="154"/>
      <c r="BV2335" s="154"/>
    </row>
    <row r="2336" spans="1:74" x14ac:dyDescent="0.25">
      <c r="A2336" s="154"/>
      <c r="B2336" s="154"/>
      <c r="C2336" s="154"/>
      <c r="D2336" s="154"/>
      <c r="E2336" s="154"/>
      <c r="F2336" s="154"/>
      <c r="G2336" s="154"/>
      <c r="H2336" s="154"/>
      <c r="I2336" s="154"/>
      <c r="J2336" s="154"/>
      <c r="K2336" s="154"/>
      <c r="L2336" s="154"/>
      <c r="M2336" s="154"/>
      <c r="N2336" s="154"/>
      <c r="O2336" s="154"/>
      <c r="P2336" s="154"/>
      <c r="Q2336" s="154"/>
      <c r="R2336" s="154"/>
      <c r="S2336" s="154"/>
      <c r="T2336" s="154"/>
      <c r="U2336" s="154"/>
      <c r="V2336" s="154"/>
      <c r="W2336" s="154"/>
      <c r="X2336" s="154"/>
      <c r="Y2336" s="154"/>
      <c r="Z2336" s="154"/>
      <c r="AA2336" s="154"/>
      <c r="AB2336" s="154"/>
      <c r="AC2336" s="154"/>
      <c r="AD2336" s="154"/>
      <c r="AE2336" s="154"/>
      <c r="AF2336" s="154"/>
      <c r="AG2336" s="154"/>
      <c r="AH2336" s="154"/>
      <c r="AI2336" s="154"/>
      <c r="AJ2336" s="154"/>
      <c r="AK2336" s="154"/>
      <c r="AL2336" s="154"/>
      <c r="AM2336" s="154"/>
      <c r="AN2336" s="154"/>
      <c r="AO2336" s="154"/>
      <c r="AP2336" s="154"/>
      <c r="AQ2336" s="154"/>
      <c r="AR2336" s="154"/>
      <c r="AS2336" s="154"/>
      <c r="AT2336" s="154"/>
      <c r="AU2336" s="154"/>
      <c r="AV2336" s="154"/>
      <c r="AW2336" s="154"/>
      <c r="AX2336" s="154"/>
      <c r="AY2336" s="154"/>
      <c r="AZ2336" s="154"/>
      <c r="BA2336" s="154"/>
      <c r="BB2336" s="154"/>
      <c r="BC2336" s="154"/>
      <c r="BD2336" s="154"/>
      <c r="BE2336" s="154"/>
      <c r="BF2336" s="154"/>
      <c r="BG2336" s="154"/>
      <c r="BH2336" s="154"/>
      <c r="BI2336" s="154"/>
      <c r="BJ2336" s="154"/>
      <c r="BK2336" s="154"/>
      <c r="BL2336" s="154"/>
      <c r="BM2336" s="154"/>
      <c r="BN2336" s="154"/>
      <c r="BO2336" s="154"/>
      <c r="BP2336" s="154"/>
      <c r="BQ2336" s="154"/>
      <c r="BR2336" s="154"/>
      <c r="BS2336" s="154"/>
      <c r="BT2336" s="154"/>
      <c r="BU2336" s="154"/>
      <c r="BV2336" s="154"/>
    </row>
    <row r="2337" spans="1:74" x14ac:dyDescent="0.25">
      <c r="A2337" s="154"/>
      <c r="B2337" s="154"/>
      <c r="C2337" s="154"/>
      <c r="D2337" s="154"/>
      <c r="E2337" s="154"/>
      <c r="F2337" s="154"/>
      <c r="G2337" s="154"/>
      <c r="H2337" s="154"/>
      <c r="I2337" s="154"/>
      <c r="J2337" s="154"/>
      <c r="K2337" s="154"/>
      <c r="L2337" s="154"/>
      <c r="M2337" s="154"/>
      <c r="N2337" s="154"/>
      <c r="O2337" s="154"/>
      <c r="P2337" s="154"/>
      <c r="Q2337" s="154"/>
      <c r="R2337" s="154"/>
      <c r="S2337" s="154"/>
      <c r="T2337" s="154"/>
      <c r="U2337" s="154"/>
      <c r="V2337" s="154"/>
      <c r="W2337" s="154"/>
      <c r="X2337" s="154"/>
      <c r="Y2337" s="154"/>
      <c r="Z2337" s="154"/>
      <c r="AA2337" s="154"/>
      <c r="AB2337" s="154"/>
      <c r="AC2337" s="154"/>
      <c r="AD2337" s="154"/>
      <c r="AE2337" s="154"/>
      <c r="AF2337" s="154"/>
      <c r="AG2337" s="154"/>
      <c r="AH2337" s="154"/>
      <c r="AI2337" s="154"/>
      <c r="AJ2337" s="154"/>
      <c r="AK2337" s="154"/>
      <c r="AL2337" s="154"/>
      <c r="AM2337" s="154"/>
      <c r="AN2337" s="154"/>
      <c r="AO2337" s="154"/>
      <c r="AP2337" s="154"/>
      <c r="AQ2337" s="154"/>
      <c r="AR2337" s="154"/>
      <c r="AS2337" s="154"/>
      <c r="AT2337" s="154"/>
      <c r="AU2337" s="154"/>
      <c r="AV2337" s="154"/>
      <c r="AW2337" s="154"/>
      <c r="AX2337" s="154"/>
      <c r="AY2337" s="154"/>
      <c r="AZ2337" s="154"/>
      <c r="BA2337" s="154"/>
      <c r="BB2337" s="154"/>
      <c r="BC2337" s="154"/>
      <c r="BD2337" s="154"/>
      <c r="BE2337" s="154"/>
      <c r="BF2337" s="154"/>
      <c r="BG2337" s="154"/>
      <c r="BH2337" s="154"/>
      <c r="BI2337" s="154"/>
      <c r="BJ2337" s="154"/>
      <c r="BK2337" s="154"/>
      <c r="BL2337" s="154"/>
      <c r="BM2337" s="154"/>
      <c r="BN2337" s="154"/>
      <c r="BO2337" s="154"/>
      <c r="BP2337" s="154"/>
      <c r="BQ2337" s="154"/>
      <c r="BR2337" s="154"/>
      <c r="BS2337" s="154"/>
      <c r="BT2337" s="154"/>
      <c r="BU2337" s="154"/>
      <c r="BV2337" s="154"/>
    </row>
    <row r="2338" spans="1:74" x14ac:dyDescent="0.25">
      <c r="A2338" s="154"/>
      <c r="B2338" s="154"/>
      <c r="C2338" s="154"/>
      <c r="D2338" s="154"/>
      <c r="E2338" s="154"/>
      <c r="F2338" s="154"/>
      <c r="G2338" s="154"/>
      <c r="H2338" s="154"/>
      <c r="I2338" s="154"/>
      <c r="J2338" s="154"/>
      <c r="K2338" s="154"/>
      <c r="L2338" s="154"/>
      <c r="M2338" s="154"/>
      <c r="N2338" s="154"/>
      <c r="O2338" s="154"/>
      <c r="P2338" s="154"/>
      <c r="Q2338" s="154"/>
      <c r="R2338" s="154"/>
      <c r="S2338" s="154"/>
      <c r="T2338" s="154"/>
      <c r="U2338" s="154"/>
      <c r="V2338" s="154"/>
      <c r="W2338" s="154"/>
      <c r="X2338" s="154"/>
      <c r="Y2338" s="154"/>
      <c r="Z2338" s="154"/>
      <c r="AA2338" s="154"/>
      <c r="AB2338" s="154"/>
      <c r="AC2338" s="154"/>
      <c r="AD2338" s="154"/>
      <c r="AE2338" s="154"/>
      <c r="AF2338" s="154"/>
      <c r="AG2338" s="154"/>
      <c r="AH2338" s="154"/>
      <c r="AI2338" s="154"/>
      <c r="AJ2338" s="154"/>
      <c r="AK2338" s="154"/>
      <c r="AL2338" s="154"/>
      <c r="AM2338" s="154"/>
      <c r="AN2338" s="154"/>
      <c r="AO2338" s="154"/>
      <c r="AP2338" s="154"/>
      <c r="AQ2338" s="154"/>
      <c r="AR2338" s="154"/>
      <c r="AS2338" s="154"/>
      <c r="AT2338" s="154"/>
      <c r="AU2338" s="154"/>
      <c r="AV2338" s="154"/>
      <c r="AW2338" s="154"/>
      <c r="AX2338" s="154"/>
      <c r="AY2338" s="154"/>
      <c r="AZ2338" s="154"/>
      <c r="BA2338" s="154"/>
      <c r="BB2338" s="154"/>
      <c r="BC2338" s="154"/>
      <c r="BD2338" s="154"/>
      <c r="BE2338" s="154"/>
      <c r="BF2338" s="154"/>
      <c r="BG2338" s="154"/>
      <c r="BH2338" s="154"/>
      <c r="BI2338" s="154"/>
      <c r="BJ2338" s="154"/>
      <c r="BK2338" s="154"/>
      <c r="BL2338" s="154"/>
      <c r="BM2338" s="154"/>
      <c r="BN2338" s="154"/>
      <c r="BO2338" s="154"/>
      <c r="BP2338" s="154"/>
      <c r="BQ2338" s="154"/>
      <c r="BR2338" s="154"/>
      <c r="BS2338" s="154"/>
      <c r="BT2338" s="154"/>
      <c r="BU2338" s="154"/>
      <c r="BV2338" s="154"/>
    </row>
    <row r="2339" spans="1:74" x14ac:dyDescent="0.25">
      <c r="A2339" s="154"/>
      <c r="B2339" s="154"/>
      <c r="C2339" s="154"/>
      <c r="D2339" s="154"/>
      <c r="E2339" s="154"/>
      <c r="F2339" s="154"/>
      <c r="G2339" s="154"/>
      <c r="H2339" s="154"/>
      <c r="I2339" s="154"/>
      <c r="J2339" s="154"/>
      <c r="K2339" s="154"/>
      <c r="L2339" s="154"/>
      <c r="M2339" s="154"/>
      <c r="N2339" s="154"/>
      <c r="O2339" s="154"/>
      <c r="P2339" s="154"/>
      <c r="Q2339" s="154"/>
      <c r="R2339" s="154"/>
      <c r="S2339" s="154"/>
      <c r="T2339" s="154"/>
      <c r="U2339" s="154"/>
      <c r="V2339" s="154"/>
      <c r="W2339" s="154"/>
      <c r="X2339" s="154"/>
      <c r="Y2339" s="154"/>
      <c r="Z2339" s="154"/>
      <c r="AA2339" s="154"/>
      <c r="AB2339" s="154"/>
      <c r="AC2339" s="154"/>
      <c r="AD2339" s="154"/>
      <c r="AE2339" s="154"/>
      <c r="AF2339" s="154"/>
      <c r="AG2339" s="154"/>
      <c r="AH2339" s="154"/>
      <c r="AI2339" s="154"/>
      <c r="AJ2339" s="154"/>
      <c r="AK2339" s="154"/>
      <c r="AL2339" s="154"/>
      <c r="AM2339" s="154"/>
      <c r="AN2339" s="154"/>
      <c r="AO2339" s="154"/>
      <c r="AP2339" s="154"/>
      <c r="AQ2339" s="154"/>
      <c r="AR2339" s="154"/>
      <c r="AS2339" s="154"/>
      <c r="AT2339" s="154"/>
      <c r="AU2339" s="154"/>
      <c r="AV2339" s="154"/>
      <c r="AW2339" s="154"/>
      <c r="AX2339" s="154"/>
      <c r="AY2339" s="154"/>
      <c r="AZ2339" s="154"/>
      <c r="BA2339" s="154"/>
      <c r="BB2339" s="154"/>
      <c r="BC2339" s="154"/>
      <c r="BD2339" s="154"/>
      <c r="BE2339" s="154"/>
      <c r="BF2339" s="154"/>
      <c r="BG2339" s="154"/>
      <c r="BH2339" s="154"/>
      <c r="BI2339" s="154"/>
      <c r="BJ2339" s="154"/>
      <c r="BK2339" s="154"/>
      <c r="BL2339" s="154"/>
      <c r="BM2339" s="154"/>
      <c r="BN2339" s="154"/>
      <c r="BO2339" s="154"/>
      <c r="BP2339" s="154"/>
      <c r="BQ2339" s="154"/>
      <c r="BR2339" s="154"/>
      <c r="BS2339" s="154"/>
      <c r="BT2339" s="154"/>
      <c r="BU2339" s="154"/>
      <c r="BV2339" s="154"/>
    </row>
    <row r="2340" spans="1:74" x14ac:dyDescent="0.25">
      <c r="A2340" s="154"/>
      <c r="B2340" s="154"/>
      <c r="C2340" s="154"/>
      <c r="D2340" s="154"/>
      <c r="E2340" s="154"/>
      <c r="F2340" s="154"/>
      <c r="G2340" s="154"/>
      <c r="H2340" s="154"/>
      <c r="I2340" s="154"/>
      <c r="J2340" s="154"/>
      <c r="K2340" s="154"/>
      <c r="L2340" s="154"/>
      <c r="M2340" s="154"/>
      <c r="N2340" s="154"/>
      <c r="O2340" s="154"/>
      <c r="P2340" s="154"/>
      <c r="Q2340" s="154"/>
      <c r="R2340" s="154"/>
      <c r="S2340" s="154"/>
      <c r="T2340" s="154"/>
      <c r="U2340" s="154"/>
      <c r="V2340" s="154"/>
      <c r="W2340" s="154"/>
      <c r="X2340" s="154"/>
      <c r="Y2340" s="154"/>
      <c r="Z2340" s="154"/>
      <c r="AA2340" s="154"/>
      <c r="AB2340" s="154"/>
      <c r="AC2340" s="154"/>
      <c r="AD2340" s="154"/>
      <c r="AE2340" s="154"/>
      <c r="AF2340" s="154"/>
      <c r="AG2340" s="154"/>
      <c r="AH2340" s="154"/>
      <c r="AI2340" s="154"/>
      <c r="AJ2340" s="154"/>
      <c r="AK2340" s="154"/>
      <c r="AL2340" s="154"/>
      <c r="AM2340" s="154"/>
      <c r="AN2340" s="154"/>
      <c r="AO2340" s="154"/>
      <c r="AP2340" s="154"/>
      <c r="AQ2340" s="154"/>
      <c r="AR2340" s="154"/>
      <c r="AS2340" s="154"/>
      <c r="AT2340" s="154"/>
      <c r="AU2340" s="154"/>
      <c r="AV2340" s="154"/>
      <c r="AW2340" s="154"/>
      <c r="AX2340" s="154"/>
      <c r="AY2340" s="154"/>
      <c r="AZ2340" s="154"/>
      <c r="BA2340" s="154"/>
      <c r="BB2340" s="154"/>
      <c r="BC2340" s="154"/>
      <c r="BD2340" s="154"/>
      <c r="BE2340" s="154"/>
      <c r="BF2340" s="154"/>
      <c r="BG2340" s="154"/>
      <c r="BH2340" s="154"/>
      <c r="BI2340" s="154"/>
      <c r="BJ2340" s="154"/>
      <c r="BK2340" s="154"/>
      <c r="BL2340" s="154"/>
      <c r="BM2340" s="154"/>
      <c r="BN2340" s="154"/>
      <c r="BO2340" s="154"/>
      <c r="BP2340" s="154"/>
      <c r="BQ2340" s="154"/>
      <c r="BR2340" s="154"/>
      <c r="BS2340" s="154"/>
      <c r="BT2340" s="154"/>
      <c r="BU2340" s="154"/>
      <c r="BV2340" s="154"/>
    </row>
    <row r="2341" spans="1:74" x14ac:dyDescent="0.25">
      <c r="A2341" s="154"/>
      <c r="B2341" s="154"/>
      <c r="C2341" s="154"/>
      <c r="D2341" s="154"/>
      <c r="E2341" s="154"/>
      <c r="F2341" s="154"/>
      <c r="G2341" s="154"/>
      <c r="H2341" s="154"/>
      <c r="I2341" s="154"/>
      <c r="J2341" s="154"/>
      <c r="K2341" s="154"/>
      <c r="L2341" s="154"/>
      <c r="M2341" s="154"/>
      <c r="N2341" s="154"/>
      <c r="O2341" s="154"/>
      <c r="P2341" s="154"/>
      <c r="Q2341" s="154"/>
      <c r="R2341" s="154"/>
      <c r="S2341" s="154"/>
      <c r="T2341" s="154"/>
      <c r="U2341" s="154"/>
      <c r="V2341" s="154"/>
      <c r="W2341" s="154"/>
      <c r="X2341" s="154"/>
      <c r="Y2341" s="154"/>
      <c r="Z2341" s="154"/>
      <c r="AA2341" s="154"/>
      <c r="AB2341" s="154"/>
      <c r="AC2341" s="154"/>
      <c r="AD2341" s="154"/>
      <c r="AE2341" s="154"/>
      <c r="AF2341" s="154"/>
      <c r="AG2341" s="154"/>
      <c r="AH2341" s="154"/>
      <c r="AI2341" s="154"/>
      <c r="AJ2341" s="154"/>
      <c r="AK2341" s="154"/>
      <c r="AL2341" s="154"/>
      <c r="AM2341" s="154"/>
      <c r="AN2341" s="154"/>
      <c r="AO2341" s="154"/>
      <c r="AP2341" s="154"/>
      <c r="AQ2341" s="154"/>
      <c r="AR2341" s="154"/>
      <c r="AS2341" s="154"/>
      <c r="AT2341" s="154"/>
      <c r="AU2341" s="154"/>
      <c r="AV2341" s="154"/>
      <c r="AW2341" s="154"/>
      <c r="AX2341" s="154"/>
      <c r="AY2341" s="154"/>
      <c r="AZ2341" s="154"/>
      <c r="BA2341" s="154"/>
      <c r="BB2341" s="154"/>
      <c r="BC2341" s="154"/>
      <c r="BD2341" s="154"/>
      <c r="BE2341" s="154"/>
      <c r="BF2341" s="154"/>
      <c r="BG2341" s="154"/>
      <c r="BH2341" s="154"/>
      <c r="BI2341" s="154"/>
      <c r="BJ2341" s="154"/>
      <c r="BK2341" s="154"/>
      <c r="BL2341" s="154"/>
      <c r="BM2341" s="154"/>
      <c r="BN2341" s="154"/>
      <c r="BO2341" s="154"/>
      <c r="BP2341" s="154"/>
      <c r="BQ2341" s="154"/>
      <c r="BR2341" s="154"/>
      <c r="BS2341" s="154"/>
      <c r="BT2341" s="154"/>
      <c r="BU2341" s="154"/>
      <c r="BV2341" s="154"/>
    </row>
    <row r="2342" spans="1:74" x14ac:dyDescent="0.25">
      <c r="A2342" s="154"/>
      <c r="B2342" s="154"/>
      <c r="C2342" s="154"/>
      <c r="D2342" s="154"/>
      <c r="E2342" s="154"/>
      <c r="F2342" s="154"/>
      <c r="G2342" s="154"/>
      <c r="H2342" s="154"/>
      <c r="I2342" s="154"/>
      <c r="J2342" s="154"/>
      <c r="K2342" s="154"/>
      <c r="L2342" s="154"/>
      <c r="M2342" s="154"/>
      <c r="N2342" s="154"/>
      <c r="O2342" s="154"/>
      <c r="P2342" s="154"/>
      <c r="Q2342" s="154"/>
      <c r="R2342" s="154"/>
      <c r="S2342" s="154"/>
      <c r="T2342" s="154"/>
      <c r="U2342" s="154"/>
      <c r="V2342" s="154"/>
      <c r="W2342" s="154"/>
      <c r="X2342" s="154"/>
      <c r="Y2342" s="154"/>
      <c r="Z2342" s="154"/>
      <c r="AA2342" s="154"/>
      <c r="AB2342" s="154"/>
      <c r="AC2342" s="154"/>
      <c r="AD2342" s="154"/>
      <c r="AE2342" s="154"/>
      <c r="AF2342" s="154"/>
      <c r="AG2342" s="154"/>
      <c r="AH2342" s="154"/>
      <c r="AI2342" s="154"/>
      <c r="AJ2342" s="154"/>
      <c r="AK2342" s="154"/>
      <c r="AL2342" s="154"/>
      <c r="AM2342" s="154"/>
      <c r="AN2342" s="154"/>
      <c r="AO2342" s="154"/>
      <c r="AP2342" s="154"/>
      <c r="AQ2342" s="154"/>
      <c r="AR2342" s="154"/>
      <c r="AS2342" s="154"/>
      <c r="AT2342" s="154"/>
      <c r="AU2342" s="154"/>
      <c r="AV2342" s="154"/>
      <c r="AW2342" s="154"/>
      <c r="AX2342" s="154"/>
      <c r="AY2342" s="154"/>
      <c r="AZ2342" s="154"/>
      <c r="BA2342" s="154"/>
      <c r="BB2342" s="154"/>
      <c r="BC2342" s="154"/>
      <c r="BD2342" s="154"/>
      <c r="BE2342" s="154"/>
      <c r="BF2342" s="154"/>
      <c r="BG2342" s="154"/>
      <c r="BH2342" s="154"/>
      <c r="BI2342" s="154"/>
      <c r="BJ2342" s="154"/>
      <c r="BK2342" s="154"/>
      <c r="BL2342" s="154"/>
      <c r="BM2342" s="154"/>
      <c r="BN2342" s="154"/>
      <c r="BO2342" s="154"/>
      <c r="BP2342" s="154"/>
      <c r="BQ2342" s="154"/>
      <c r="BR2342" s="154"/>
      <c r="BS2342" s="154"/>
      <c r="BT2342" s="154"/>
      <c r="BU2342" s="154"/>
      <c r="BV2342" s="154"/>
    </row>
    <row r="2343" spans="1:74" x14ac:dyDescent="0.25">
      <c r="A2343" s="154"/>
      <c r="B2343" s="154"/>
      <c r="C2343" s="154"/>
      <c r="D2343" s="154"/>
      <c r="E2343" s="154"/>
      <c r="F2343" s="154"/>
      <c r="G2343" s="154"/>
      <c r="H2343" s="154"/>
      <c r="I2343" s="154"/>
      <c r="J2343" s="154"/>
      <c r="K2343" s="154"/>
      <c r="L2343" s="154"/>
      <c r="M2343" s="154"/>
      <c r="N2343" s="154"/>
      <c r="O2343" s="154"/>
      <c r="P2343" s="154"/>
      <c r="Q2343" s="154"/>
      <c r="R2343" s="154"/>
      <c r="S2343" s="154"/>
      <c r="T2343" s="154"/>
      <c r="U2343" s="154"/>
      <c r="V2343" s="154"/>
      <c r="W2343" s="154"/>
      <c r="X2343" s="154"/>
      <c r="Y2343" s="154"/>
      <c r="Z2343" s="154"/>
      <c r="AA2343" s="154"/>
      <c r="AB2343" s="154"/>
      <c r="AC2343" s="154"/>
      <c r="AD2343" s="154"/>
      <c r="AE2343" s="154"/>
      <c r="AF2343" s="154"/>
      <c r="AG2343" s="154"/>
      <c r="AH2343" s="154"/>
      <c r="AI2343" s="154"/>
      <c r="AJ2343" s="154"/>
      <c r="AK2343" s="154"/>
      <c r="AL2343" s="154"/>
      <c r="AM2343" s="154"/>
      <c r="AN2343" s="154"/>
      <c r="AO2343" s="154"/>
      <c r="AP2343" s="154"/>
      <c r="AQ2343" s="154"/>
      <c r="AR2343" s="154"/>
      <c r="AS2343" s="154"/>
      <c r="AT2343" s="154"/>
      <c r="AU2343" s="154"/>
      <c r="AV2343" s="154"/>
      <c r="AW2343" s="154"/>
      <c r="AX2343" s="154"/>
      <c r="AY2343" s="154"/>
      <c r="AZ2343" s="154"/>
      <c r="BA2343" s="154"/>
      <c r="BB2343" s="154"/>
      <c r="BC2343" s="154"/>
      <c r="BD2343" s="154"/>
      <c r="BE2343" s="154"/>
      <c r="BF2343" s="154"/>
      <c r="BG2343" s="154"/>
      <c r="BH2343" s="154"/>
      <c r="BI2343" s="154"/>
      <c r="BJ2343" s="154"/>
      <c r="BK2343" s="154"/>
      <c r="BL2343" s="154"/>
      <c r="BM2343" s="154"/>
      <c r="BN2343" s="154"/>
      <c r="BO2343" s="154"/>
      <c r="BP2343" s="154"/>
      <c r="BQ2343" s="154"/>
      <c r="BR2343" s="154"/>
      <c r="BS2343" s="154"/>
      <c r="BT2343" s="154"/>
      <c r="BU2343" s="154"/>
      <c r="BV2343" s="154"/>
    </row>
    <row r="2344" spans="1:74" x14ac:dyDescent="0.25">
      <c r="A2344" s="154"/>
      <c r="B2344" s="154"/>
      <c r="C2344" s="154"/>
      <c r="D2344" s="154"/>
      <c r="E2344" s="154"/>
      <c r="F2344" s="154"/>
      <c r="G2344" s="154"/>
      <c r="H2344" s="154"/>
      <c r="I2344" s="154"/>
      <c r="J2344" s="154"/>
      <c r="K2344" s="154"/>
      <c r="L2344" s="154"/>
      <c r="M2344" s="154"/>
      <c r="N2344" s="154"/>
      <c r="O2344" s="154"/>
      <c r="P2344" s="154"/>
      <c r="Q2344" s="154"/>
      <c r="R2344" s="154"/>
      <c r="S2344" s="154"/>
      <c r="T2344" s="154"/>
      <c r="U2344" s="154"/>
      <c r="V2344" s="154"/>
      <c r="W2344" s="154"/>
      <c r="X2344" s="154"/>
      <c r="Y2344" s="154"/>
      <c r="Z2344" s="154"/>
      <c r="AA2344" s="154"/>
      <c r="AB2344" s="154"/>
      <c r="AC2344" s="154"/>
      <c r="AD2344" s="154"/>
      <c r="AE2344" s="154"/>
      <c r="AF2344" s="154"/>
      <c r="AG2344" s="154"/>
      <c r="AH2344" s="154"/>
      <c r="AI2344" s="154"/>
      <c r="AJ2344" s="154"/>
      <c r="AK2344" s="154"/>
      <c r="AL2344" s="154"/>
      <c r="AM2344" s="154"/>
      <c r="AN2344" s="154"/>
      <c r="AO2344" s="154"/>
      <c r="AP2344" s="154"/>
      <c r="AQ2344" s="154"/>
      <c r="AR2344" s="154"/>
      <c r="AS2344" s="154"/>
      <c r="AT2344" s="154"/>
      <c r="AU2344" s="154"/>
      <c r="AV2344" s="154"/>
      <c r="AW2344" s="154"/>
      <c r="AX2344" s="154"/>
      <c r="AY2344" s="154"/>
      <c r="AZ2344" s="154"/>
      <c r="BA2344" s="154"/>
      <c r="BB2344" s="154"/>
      <c r="BC2344" s="154"/>
      <c r="BD2344" s="154"/>
      <c r="BE2344" s="154"/>
      <c r="BF2344" s="154"/>
      <c r="BG2344" s="154"/>
      <c r="BH2344" s="154"/>
      <c r="BI2344" s="154"/>
      <c r="BJ2344" s="154"/>
      <c r="BK2344" s="154"/>
      <c r="BL2344" s="154"/>
      <c r="BM2344" s="154"/>
      <c r="BN2344" s="154"/>
      <c r="BO2344" s="154"/>
      <c r="BP2344" s="154"/>
      <c r="BQ2344" s="154"/>
      <c r="BR2344" s="154"/>
      <c r="BS2344" s="154"/>
      <c r="BT2344" s="154"/>
      <c r="BU2344" s="154"/>
      <c r="BV2344" s="154"/>
    </row>
    <row r="2345" spans="1:74" x14ac:dyDescent="0.25">
      <c r="A2345" s="154"/>
      <c r="B2345" s="154"/>
      <c r="C2345" s="154"/>
      <c r="D2345" s="154"/>
      <c r="E2345" s="154"/>
      <c r="F2345" s="154"/>
      <c r="G2345" s="154"/>
      <c r="H2345" s="154"/>
      <c r="I2345" s="154"/>
      <c r="J2345" s="154"/>
      <c r="K2345" s="154"/>
      <c r="L2345" s="154"/>
      <c r="M2345" s="154"/>
      <c r="N2345" s="154"/>
      <c r="O2345" s="154"/>
      <c r="P2345" s="154"/>
      <c r="Q2345" s="154"/>
      <c r="R2345" s="154"/>
      <c r="S2345" s="154"/>
      <c r="T2345" s="154"/>
      <c r="U2345" s="154"/>
      <c r="V2345" s="154"/>
      <c r="W2345" s="154"/>
      <c r="X2345" s="154"/>
      <c r="Y2345" s="154"/>
      <c r="Z2345" s="154"/>
      <c r="AA2345" s="154"/>
      <c r="AB2345" s="154"/>
      <c r="AC2345" s="154"/>
      <c r="AD2345" s="154"/>
      <c r="AE2345" s="154"/>
      <c r="AF2345" s="154"/>
      <c r="AG2345" s="154"/>
      <c r="AH2345" s="154"/>
      <c r="AI2345" s="154"/>
      <c r="AJ2345" s="154"/>
      <c r="AK2345" s="154"/>
      <c r="AL2345" s="154"/>
      <c r="AM2345" s="154"/>
      <c r="AN2345" s="154"/>
      <c r="AO2345" s="154"/>
      <c r="AP2345" s="154"/>
      <c r="AQ2345" s="154"/>
      <c r="AR2345" s="154"/>
      <c r="AS2345" s="154"/>
      <c r="AT2345" s="154"/>
      <c r="AU2345" s="154"/>
      <c r="AV2345" s="154"/>
      <c r="AW2345" s="154"/>
      <c r="AX2345" s="154"/>
      <c r="AY2345" s="154"/>
      <c r="AZ2345" s="154"/>
      <c r="BA2345" s="154"/>
      <c r="BB2345" s="154"/>
      <c r="BC2345" s="154"/>
      <c r="BD2345" s="154"/>
      <c r="BE2345" s="154"/>
      <c r="BF2345" s="154"/>
      <c r="BG2345" s="154"/>
      <c r="BH2345" s="154"/>
      <c r="BI2345" s="154"/>
      <c r="BJ2345" s="154"/>
      <c r="BK2345" s="154"/>
      <c r="BL2345" s="154"/>
      <c r="BM2345" s="154"/>
      <c r="BN2345" s="154"/>
      <c r="BO2345" s="154"/>
      <c r="BP2345" s="154"/>
      <c r="BQ2345" s="154"/>
      <c r="BR2345" s="154"/>
      <c r="BS2345" s="154"/>
      <c r="BT2345" s="154"/>
      <c r="BU2345" s="154"/>
      <c r="BV2345" s="154"/>
    </row>
    <row r="2346" spans="1:74" x14ac:dyDescent="0.25">
      <c r="A2346" s="154"/>
      <c r="B2346" s="154"/>
      <c r="C2346" s="154"/>
      <c r="D2346" s="154"/>
      <c r="E2346" s="154"/>
      <c r="F2346" s="154"/>
      <c r="G2346" s="154"/>
      <c r="H2346" s="154"/>
      <c r="I2346" s="154"/>
      <c r="J2346" s="154"/>
      <c r="K2346" s="154"/>
      <c r="L2346" s="154"/>
      <c r="M2346" s="154"/>
      <c r="N2346" s="154"/>
      <c r="O2346" s="154"/>
      <c r="P2346" s="154"/>
      <c r="Q2346" s="154"/>
      <c r="R2346" s="154"/>
      <c r="S2346" s="154"/>
      <c r="T2346" s="154"/>
      <c r="U2346" s="154"/>
      <c r="V2346" s="154"/>
      <c r="W2346" s="154"/>
      <c r="X2346" s="154"/>
      <c r="Y2346" s="154"/>
      <c r="Z2346" s="154"/>
      <c r="AA2346" s="154"/>
      <c r="AB2346" s="154"/>
      <c r="AC2346" s="154"/>
      <c r="AD2346" s="154"/>
      <c r="AE2346" s="154"/>
      <c r="AF2346" s="154"/>
      <c r="AG2346" s="154"/>
      <c r="AH2346" s="154"/>
      <c r="AI2346" s="154"/>
      <c r="AJ2346" s="154"/>
      <c r="AK2346" s="154"/>
      <c r="AL2346" s="154"/>
      <c r="AM2346" s="154"/>
      <c r="AN2346" s="154"/>
      <c r="AO2346" s="154"/>
      <c r="AP2346" s="154"/>
      <c r="AQ2346" s="154"/>
      <c r="AR2346" s="154"/>
      <c r="AS2346" s="154"/>
      <c r="AT2346" s="154"/>
      <c r="AU2346" s="154"/>
      <c r="AV2346" s="154"/>
      <c r="AW2346" s="154"/>
      <c r="AX2346" s="154"/>
      <c r="AY2346" s="154"/>
      <c r="AZ2346" s="154"/>
      <c r="BA2346" s="154"/>
      <c r="BB2346" s="154"/>
      <c r="BC2346" s="154"/>
      <c r="BD2346" s="154"/>
      <c r="BE2346" s="154"/>
      <c r="BF2346" s="154"/>
      <c r="BG2346" s="154"/>
      <c r="BH2346" s="154"/>
      <c r="BI2346" s="154"/>
      <c r="BJ2346" s="154"/>
      <c r="BK2346" s="154"/>
      <c r="BL2346" s="154"/>
      <c r="BM2346" s="154"/>
      <c r="BN2346" s="154"/>
      <c r="BO2346" s="154"/>
      <c r="BP2346" s="154"/>
      <c r="BQ2346" s="154"/>
      <c r="BR2346" s="154"/>
      <c r="BS2346" s="154"/>
      <c r="BT2346" s="154"/>
      <c r="BU2346" s="154"/>
      <c r="BV2346" s="154"/>
    </row>
    <row r="2347" spans="1:74" x14ac:dyDescent="0.25">
      <c r="A2347" s="154"/>
      <c r="B2347" s="154"/>
      <c r="C2347" s="154"/>
      <c r="D2347" s="154"/>
      <c r="E2347" s="154"/>
      <c r="F2347" s="154"/>
      <c r="G2347" s="154"/>
      <c r="H2347" s="154"/>
      <c r="I2347" s="154"/>
      <c r="J2347" s="154"/>
      <c r="K2347" s="154"/>
      <c r="L2347" s="154"/>
      <c r="M2347" s="154"/>
      <c r="N2347" s="154"/>
      <c r="O2347" s="154"/>
      <c r="P2347" s="154"/>
      <c r="Q2347" s="154"/>
      <c r="R2347" s="154"/>
      <c r="S2347" s="154"/>
      <c r="T2347" s="154"/>
      <c r="U2347" s="154"/>
      <c r="V2347" s="154"/>
      <c r="W2347" s="154"/>
      <c r="X2347" s="154"/>
      <c r="Y2347" s="154"/>
      <c r="Z2347" s="154"/>
      <c r="AA2347" s="154"/>
      <c r="AB2347" s="154"/>
      <c r="AC2347" s="154"/>
      <c r="AD2347" s="154"/>
      <c r="AE2347" s="154"/>
      <c r="AF2347" s="154"/>
      <c r="AG2347" s="154"/>
      <c r="AH2347" s="154"/>
      <c r="AI2347" s="154"/>
      <c r="AJ2347" s="154"/>
      <c r="AK2347" s="154"/>
      <c r="AL2347" s="154"/>
      <c r="AM2347" s="154"/>
      <c r="AN2347" s="154"/>
      <c r="AO2347" s="154"/>
      <c r="AP2347" s="154"/>
      <c r="AQ2347" s="154"/>
      <c r="AR2347" s="154"/>
      <c r="AS2347" s="154"/>
      <c r="AT2347" s="154"/>
      <c r="AU2347" s="154"/>
      <c r="AV2347" s="154"/>
      <c r="AW2347" s="154"/>
      <c r="AX2347" s="154"/>
      <c r="AY2347" s="154"/>
      <c r="AZ2347" s="154"/>
      <c r="BA2347" s="154"/>
      <c r="BB2347" s="154"/>
      <c r="BC2347" s="154"/>
      <c r="BD2347" s="154"/>
      <c r="BE2347" s="154"/>
      <c r="BF2347" s="154"/>
      <c r="BG2347" s="154"/>
      <c r="BH2347" s="154"/>
      <c r="BI2347" s="154"/>
      <c r="BJ2347" s="154"/>
      <c r="BK2347" s="154"/>
      <c r="BL2347" s="154"/>
      <c r="BM2347" s="154"/>
      <c r="BN2347" s="154"/>
      <c r="BO2347" s="154"/>
      <c r="BP2347" s="154"/>
      <c r="BQ2347" s="154"/>
      <c r="BR2347" s="154"/>
      <c r="BS2347" s="154"/>
      <c r="BT2347" s="154"/>
      <c r="BU2347" s="154"/>
      <c r="BV2347" s="154"/>
    </row>
    <row r="2348" spans="1:74" x14ac:dyDescent="0.25">
      <c r="A2348" s="154"/>
      <c r="B2348" s="154"/>
      <c r="C2348" s="154"/>
      <c r="D2348" s="154"/>
      <c r="E2348" s="154"/>
      <c r="F2348" s="154"/>
      <c r="G2348" s="154"/>
      <c r="H2348" s="154"/>
      <c r="I2348" s="154"/>
      <c r="J2348" s="154"/>
      <c r="K2348" s="154"/>
      <c r="L2348" s="154"/>
      <c r="M2348" s="154"/>
      <c r="N2348" s="154"/>
      <c r="O2348" s="154"/>
      <c r="P2348" s="154"/>
      <c r="Q2348" s="154"/>
      <c r="R2348" s="154"/>
      <c r="S2348" s="154"/>
      <c r="T2348" s="154"/>
      <c r="U2348" s="154"/>
      <c r="V2348" s="154"/>
      <c r="W2348" s="154"/>
      <c r="X2348" s="154"/>
      <c r="Y2348" s="154"/>
      <c r="Z2348" s="154"/>
      <c r="AA2348" s="154"/>
      <c r="AB2348" s="154"/>
      <c r="AC2348" s="154"/>
      <c r="AD2348" s="154"/>
      <c r="AE2348" s="154"/>
      <c r="AF2348" s="154"/>
      <c r="AG2348" s="154"/>
      <c r="AH2348" s="154"/>
      <c r="AI2348" s="154"/>
      <c r="AJ2348" s="154"/>
      <c r="AK2348" s="154"/>
      <c r="AL2348" s="154"/>
      <c r="AM2348" s="154"/>
      <c r="AN2348" s="154"/>
      <c r="AO2348" s="154"/>
      <c r="AP2348" s="154"/>
      <c r="AQ2348" s="154"/>
      <c r="AR2348" s="154"/>
      <c r="AS2348" s="154"/>
      <c r="AT2348" s="154"/>
      <c r="AU2348" s="154"/>
      <c r="AV2348" s="154"/>
      <c r="AW2348" s="154"/>
      <c r="AX2348" s="154"/>
      <c r="AY2348" s="154"/>
      <c r="AZ2348" s="154"/>
      <c r="BA2348" s="154"/>
      <c r="BB2348" s="154"/>
      <c r="BC2348" s="154"/>
      <c r="BD2348" s="154"/>
      <c r="BE2348" s="154"/>
      <c r="BF2348" s="154"/>
      <c r="BG2348" s="154"/>
      <c r="BH2348" s="154"/>
      <c r="BI2348" s="154"/>
      <c r="BJ2348" s="154"/>
      <c r="BK2348" s="154"/>
      <c r="BL2348" s="154"/>
      <c r="BM2348" s="154"/>
      <c r="BN2348" s="154"/>
      <c r="BO2348" s="154"/>
      <c r="BP2348" s="154"/>
      <c r="BQ2348" s="154"/>
      <c r="BR2348" s="154"/>
      <c r="BS2348" s="154"/>
      <c r="BT2348" s="154"/>
      <c r="BU2348" s="154"/>
      <c r="BV2348" s="154"/>
    </row>
    <row r="2349" spans="1:74" x14ac:dyDescent="0.25">
      <c r="A2349" s="154"/>
      <c r="B2349" s="154"/>
      <c r="C2349" s="154"/>
      <c r="D2349" s="154"/>
      <c r="E2349" s="154"/>
      <c r="F2349" s="154"/>
      <c r="G2349" s="154"/>
      <c r="H2349" s="154"/>
      <c r="I2349" s="154"/>
      <c r="J2349" s="154"/>
      <c r="K2349" s="154"/>
      <c r="L2349" s="154"/>
      <c r="M2349" s="154"/>
      <c r="N2349" s="154"/>
      <c r="O2349" s="154"/>
      <c r="P2349" s="154"/>
      <c r="Q2349" s="154"/>
      <c r="R2349" s="154"/>
      <c r="S2349" s="154"/>
      <c r="T2349" s="154"/>
      <c r="U2349" s="154"/>
      <c r="V2349" s="154"/>
      <c r="W2349" s="154"/>
      <c r="X2349" s="154"/>
      <c r="Y2349" s="154"/>
      <c r="Z2349" s="154"/>
      <c r="AA2349" s="154"/>
      <c r="AB2349" s="154"/>
      <c r="AC2349" s="154"/>
      <c r="AD2349" s="154"/>
      <c r="AE2349" s="154"/>
      <c r="AF2349" s="154"/>
      <c r="AG2349" s="154"/>
      <c r="AH2349" s="154"/>
      <c r="AI2349" s="154"/>
      <c r="AJ2349" s="154"/>
      <c r="AK2349" s="154"/>
      <c r="AL2349" s="154"/>
      <c r="AM2349" s="154"/>
      <c r="AN2349" s="154"/>
      <c r="AO2349" s="154"/>
      <c r="AP2349" s="154"/>
      <c r="AQ2349" s="154"/>
      <c r="AR2349" s="154"/>
      <c r="AS2349" s="154"/>
      <c r="AT2349" s="154"/>
      <c r="AU2349" s="154"/>
      <c r="AV2349" s="154"/>
      <c r="AW2349" s="154"/>
      <c r="AX2349" s="154"/>
      <c r="AY2349" s="154"/>
      <c r="AZ2349" s="154"/>
      <c r="BA2349" s="154"/>
      <c r="BB2349" s="154"/>
      <c r="BC2349" s="154"/>
      <c r="BD2349" s="154"/>
      <c r="BE2349" s="154"/>
      <c r="BF2349" s="154"/>
      <c r="BG2349" s="154"/>
      <c r="BH2349" s="154"/>
      <c r="BI2349" s="154"/>
      <c r="BJ2349" s="154"/>
      <c r="BK2349" s="154"/>
      <c r="BL2349" s="154"/>
      <c r="BM2349" s="154"/>
      <c r="BN2349" s="154"/>
      <c r="BO2349" s="154"/>
      <c r="BP2349" s="154"/>
      <c r="BQ2349" s="154"/>
      <c r="BR2349" s="154"/>
      <c r="BS2349" s="154"/>
      <c r="BT2349" s="154"/>
      <c r="BU2349" s="154"/>
      <c r="BV2349" s="154"/>
    </row>
    <row r="2350" spans="1:74" x14ac:dyDescent="0.25">
      <c r="A2350" s="154"/>
      <c r="B2350" s="154"/>
      <c r="C2350" s="154"/>
      <c r="D2350" s="154"/>
      <c r="E2350" s="154"/>
      <c r="F2350" s="154"/>
      <c r="G2350" s="154"/>
      <c r="H2350" s="154"/>
      <c r="I2350" s="154"/>
      <c r="J2350" s="154"/>
      <c r="K2350" s="154"/>
      <c r="L2350" s="154"/>
      <c r="M2350" s="154"/>
      <c r="N2350" s="154"/>
      <c r="O2350" s="154"/>
      <c r="P2350" s="154"/>
      <c r="Q2350" s="154"/>
      <c r="R2350" s="154"/>
      <c r="S2350" s="154"/>
      <c r="T2350" s="154"/>
      <c r="U2350" s="154"/>
      <c r="V2350" s="154"/>
      <c r="W2350" s="154"/>
      <c r="X2350" s="154"/>
      <c r="Y2350" s="154"/>
      <c r="Z2350" s="154"/>
      <c r="AA2350" s="154"/>
      <c r="AB2350" s="154"/>
      <c r="AC2350" s="154"/>
      <c r="AD2350" s="154"/>
      <c r="AE2350" s="154"/>
      <c r="AF2350" s="154"/>
      <c r="AG2350" s="154"/>
      <c r="AH2350" s="154"/>
      <c r="AI2350" s="154"/>
      <c r="AJ2350" s="154"/>
      <c r="AK2350" s="154"/>
      <c r="AL2350" s="154"/>
      <c r="AM2350" s="154"/>
      <c r="AN2350" s="154"/>
      <c r="AO2350" s="154"/>
      <c r="AP2350" s="154"/>
      <c r="AQ2350" s="154"/>
      <c r="AR2350" s="154"/>
      <c r="AS2350" s="154"/>
      <c r="AT2350" s="154"/>
      <c r="AU2350" s="154"/>
      <c r="AV2350" s="154"/>
      <c r="AW2350" s="154"/>
      <c r="AX2350" s="154"/>
      <c r="AY2350" s="154"/>
      <c r="AZ2350" s="154"/>
      <c r="BA2350" s="154"/>
      <c r="BB2350" s="154"/>
      <c r="BC2350" s="154"/>
      <c r="BD2350" s="154"/>
      <c r="BE2350" s="154"/>
      <c r="BF2350" s="154"/>
      <c r="BG2350" s="154"/>
      <c r="BH2350" s="154"/>
      <c r="BI2350" s="154"/>
      <c r="BJ2350" s="154"/>
      <c r="BK2350" s="154"/>
      <c r="BL2350" s="154"/>
      <c r="BM2350" s="154"/>
      <c r="BN2350" s="154"/>
      <c r="BO2350" s="154"/>
      <c r="BP2350" s="154"/>
      <c r="BQ2350" s="154"/>
      <c r="BR2350" s="154"/>
      <c r="BS2350" s="154"/>
      <c r="BT2350" s="154"/>
      <c r="BU2350" s="154"/>
      <c r="BV2350" s="154"/>
    </row>
    <row r="2351" spans="1:74" x14ac:dyDescent="0.25">
      <c r="A2351" s="154"/>
      <c r="B2351" s="154"/>
      <c r="C2351" s="154"/>
      <c r="D2351" s="154"/>
      <c r="E2351" s="154"/>
      <c r="F2351" s="154"/>
      <c r="G2351" s="154"/>
      <c r="H2351" s="154"/>
      <c r="I2351" s="154"/>
      <c r="J2351" s="154"/>
      <c r="K2351" s="154"/>
      <c r="L2351" s="154"/>
      <c r="M2351" s="154"/>
      <c r="N2351" s="154"/>
      <c r="O2351" s="154"/>
      <c r="P2351" s="154"/>
      <c r="Q2351" s="154"/>
      <c r="R2351" s="154"/>
      <c r="S2351" s="154"/>
      <c r="T2351" s="154"/>
      <c r="U2351" s="154"/>
      <c r="V2351" s="154"/>
      <c r="W2351" s="154"/>
      <c r="X2351" s="154"/>
      <c r="Y2351" s="154"/>
      <c r="Z2351" s="154"/>
      <c r="AA2351" s="154"/>
      <c r="AB2351" s="154"/>
      <c r="AC2351" s="154"/>
      <c r="AD2351" s="154"/>
      <c r="AE2351" s="154"/>
      <c r="AF2351" s="154"/>
      <c r="AG2351" s="154"/>
      <c r="AH2351" s="154"/>
      <c r="AI2351" s="154"/>
      <c r="AJ2351" s="154"/>
      <c r="AK2351" s="154"/>
      <c r="AL2351" s="154"/>
      <c r="AM2351" s="154"/>
      <c r="AN2351" s="154"/>
      <c r="AO2351" s="154"/>
      <c r="AP2351" s="154"/>
      <c r="AQ2351" s="154"/>
      <c r="AR2351" s="154"/>
      <c r="AS2351" s="154"/>
      <c r="AT2351" s="154"/>
      <c r="AU2351" s="154"/>
      <c r="AV2351" s="154"/>
      <c r="AW2351" s="154"/>
      <c r="AX2351" s="154"/>
      <c r="AY2351" s="154"/>
      <c r="AZ2351" s="154"/>
      <c r="BA2351" s="154"/>
      <c r="BB2351" s="154"/>
      <c r="BC2351" s="154"/>
      <c r="BD2351" s="154"/>
      <c r="BE2351" s="154"/>
      <c r="BF2351" s="154"/>
      <c r="BG2351" s="154"/>
      <c r="BH2351" s="154"/>
      <c r="BI2351" s="154"/>
      <c r="BJ2351" s="154"/>
      <c r="BK2351" s="154"/>
      <c r="BL2351" s="154"/>
      <c r="BM2351" s="154"/>
      <c r="BN2351" s="154"/>
      <c r="BO2351" s="154"/>
      <c r="BP2351" s="154"/>
      <c r="BQ2351" s="154"/>
      <c r="BR2351" s="154"/>
      <c r="BS2351" s="154"/>
      <c r="BT2351" s="154"/>
      <c r="BU2351" s="154"/>
      <c r="BV2351" s="154"/>
    </row>
    <row r="2352" spans="1:74" x14ac:dyDescent="0.25">
      <c r="A2352" s="154"/>
      <c r="B2352" s="154"/>
      <c r="C2352" s="154"/>
      <c r="D2352" s="154"/>
      <c r="E2352" s="154"/>
      <c r="F2352" s="154"/>
      <c r="G2352" s="154"/>
      <c r="H2352" s="154"/>
      <c r="I2352" s="154"/>
      <c r="J2352" s="154"/>
      <c r="K2352" s="154"/>
      <c r="L2352" s="154"/>
      <c r="M2352" s="154"/>
      <c r="N2352" s="154"/>
      <c r="O2352" s="154"/>
      <c r="P2352" s="154"/>
      <c r="Q2352" s="154"/>
      <c r="R2352" s="154"/>
      <c r="S2352" s="154"/>
      <c r="T2352" s="154"/>
      <c r="U2352" s="154"/>
      <c r="V2352" s="154"/>
      <c r="W2352" s="154"/>
      <c r="X2352" s="154"/>
      <c r="Y2352" s="154"/>
      <c r="Z2352" s="154"/>
      <c r="AA2352" s="154"/>
      <c r="AB2352" s="154"/>
      <c r="AC2352" s="154"/>
      <c r="AD2352" s="154"/>
      <c r="AE2352" s="154"/>
      <c r="AF2352" s="154"/>
      <c r="AG2352" s="154"/>
      <c r="AH2352" s="154"/>
      <c r="AI2352" s="154"/>
      <c r="AJ2352" s="154"/>
      <c r="AK2352" s="154"/>
      <c r="AL2352" s="154"/>
      <c r="AM2352" s="154"/>
      <c r="AN2352" s="154"/>
      <c r="AO2352" s="154"/>
      <c r="AP2352" s="154"/>
      <c r="AQ2352" s="154"/>
      <c r="AR2352" s="154"/>
      <c r="AS2352" s="154"/>
      <c r="AT2352" s="154"/>
      <c r="AU2352" s="154"/>
      <c r="AV2352" s="154"/>
      <c r="AW2352" s="154"/>
      <c r="AX2352" s="154"/>
      <c r="AY2352" s="154"/>
      <c r="AZ2352" s="154"/>
      <c r="BA2352" s="154"/>
      <c r="BB2352" s="154"/>
      <c r="BC2352" s="154"/>
      <c r="BD2352" s="154"/>
      <c r="BE2352" s="154"/>
      <c r="BF2352" s="154"/>
      <c r="BG2352" s="154"/>
      <c r="BH2352" s="154"/>
      <c r="BI2352" s="154"/>
      <c r="BJ2352" s="154"/>
      <c r="BK2352" s="154"/>
      <c r="BL2352" s="154"/>
      <c r="BM2352" s="154"/>
      <c r="BN2352" s="154"/>
      <c r="BO2352" s="154"/>
      <c r="BP2352" s="154"/>
      <c r="BQ2352" s="154"/>
      <c r="BR2352" s="154"/>
      <c r="BS2352" s="154"/>
      <c r="BT2352" s="154"/>
      <c r="BU2352" s="154"/>
      <c r="BV2352" s="154"/>
    </row>
    <row r="2353" spans="1:74" x14ac:dyDescent="0.25">
      <c r="A2353" s="154"/>
      <c r="B2353" s="154"/>
      <c r="C2353" s="154"/>
      <c r="D2353" s="154"/>
      <c r="E2353" s="154"/>
      <c r="F2353" s="154"/>
      <c r="G2353" s="154"/>
      <c r="H2353" s="154"/>
      <c r="I2353" s="154"/>
      <c r="J2353" s="154"/>
      <c r="K2353" s="154"/>
      <c r="L2353" s="154"/>
      <c r="M2353" s="154"/>
      <c r="N2353" s="154"/>
      <c r="O2353" s="154"/>
      <c r="P2353" s="154"/>
      <c r="Q2353" s="154"/>
      <c r="R2353" s="154"/>
      <c r="S2353" s="154"/>
      <c r="T2353" s="154"/>
      <c r="U2353" s="154"/>
      <c r="V2353" s="154"/>
      <c r="W2353" s="154"/>
      <c r="X2353" s="154"/>
      <c r="Y2353" s="154"/>
      <c r="Z2353" s="154"/>
      <c r="AA2353" s="154"/>
      <c r="AB2353" s="154"/>
      <c r="AC2353" s="154"/>
      <c r="AD2353" s="154"/>
      <c r="AE2353" s="154"/>
      <c r="AF2353" s="154"/>
      <c r="AG2353" s="154"/>
      <c r="AH2353" s="154"/>
      <c r="AI2353" s="154"/>
      <c r="AJ2353" s="154"/>
      <c r="AK2353" s="154"/>
      <c r="AL2353" s="154"/>
      <c r="AM2353" s="154"/>
      <c r="AN2353" s="154"/>
      <c r="AO2353" s="154"/>
      <c r="AP2353" s="154"/>
      <c r="AQ2353" s="154"/>
      <c r="AR2353" s="154"/>
      <c r="AS2353" s="154"/>
      <c r="AT2353" s="154"/>
      <c r="AU2353" s="154"/>
      <c r="AV2353" s="154"/>
      <c r="AW2353" s="154"/>
      <c r="AX2353" s="154"/>
      <c r="AY2353" s="154"/>
      <c r="AZ2353" s="154"/>
      <c r="BA2353" s="154"/>
      <c r="BB2353" s="154"/>
      <c r="BC2353" s="154"/>
      <c r="BD2353" s="154"/>
      <c r="BE2353" s="154"/>
      <c r="BF2353" s="154"/>
      <c r="BG2353" s="154"/>
      <c r="BH2353" s="154"/>
      <c r="BI2353" s="154"/>
      <c r="BJ2353" s="154"/>
      <c r="BK2353" s="154"/>
      <c r="BL2353" s="154"/>
      <c r="BM2353" s="154"/>
      <c r="BN2353" s="154"/>
      <c r="BO2353" s="154"/>
      <c r="BP2353" s="154"/>
      <c r="BQ2353" s="154"/>
      <c r="BR2353" s="154"/>
      <c r="BS2353" s="154"/>
      <c r="BT2353" s="154"/>
      <c r="BU2353" s="154"/>
      <c r="BV2353" s="154"/>
    </row>
    <row r="2354" spans="1:74" x14ac:dyDescent="0.25">
      <c r="A2354" s="154"/>
      <c r="B2354" s="154"/>
      <c r="C2354" s="154"/>
      <c r="D2354" s="154"/>
      <c r="E2354" s="154"/>
      <c r="F2354" s="154"/>
      <c r="G2354" s="154"/>
      <c r="H2354" s="154"/>
      <c r="I2354" s="154"/>
      <c r="J2354" s="154"/>
      <c r="K2354" s="154"/>
      <c r="L2354" s="154"/>
      <c r="M2354" s="154"/>
      <c r="N2354" s="154"/>
      <c r="O2354" s="154"/>
      <c r="P2354" s="154"/>
      <c r="Q2354" s="154"/>
      <c r="R2354" s="154"/>
      <c r="S2354" s="154"/>
      <c r="T2354" s="154"/>
      <c r="U2354" s="154"/>
      <c r="V2354" s="154"/>
      <c r="W2354" s="154"/>
      <c r="X2354" s="154"/>
      <c r="Y2354" s="154"/>
      <c r="Z2354" s="154"/>
      <c r="AA2354" s="154"/>
      <c r="AB2354" s="154"/>
      <c r="AC2354" s="154"/>
      <c r="AD2354" s="154"/>
      <c r="AE2354" s="154"/>
      <c r="AF2354" s="154"/>
      <c r="AG2354" s="154"/>
      <c r="AH2354" s="154"/>
      <c r="AI2354" s="154"/>
      <c r="AJ2354" s="154"/>
      <c r="AK2354" s="154"/>
      <c r="AL2354" s="154"/>
      <c r="AM2354" s="154"/>
      <c r="AN2354" s="154"/>
      <c r="AO2354" s="154"/>
      <c r="AP2354" s="154"/>
      <c r="AQ2354" s="154"/>
      <c r="AR2354" s="154"/>
      <c r="AS2354" s="154"/>
      <c r="AT2354" s="154"/>
      <c r="AU2354" s="154"/>
      <c r="AV2354" s="154"/>
      <c r="AW2354" s="154"/>
      <c r="AX2354" s="154"/>
      <c r="AY2354" s="154"/>
      <c r="AZ2354" s="154"/>
      <c r="BA2354" s="154"/>
      <c r="BB2354" s="154"/>
      <c r="BC2354" s="154"/>
      <c r="BD2354" s="154"/>
      <c r="BE2354" s="154"/>
      <c r="BF2354" s="154"/>
      <c r="BG2354" s="154"/>
      <c r="BH2354" s="154"/>
      <c r="BI2354" s="154"/>
      <c r="BJ2354" s="154"/>
      <c r="BK2354" s="154"/>
      <c r="BL2354" s="154"/>
      <c r="BM2354" s="154"/>
      <c r="BN2354" s="154"/>
      <c r="BO2354" s="154"/>
      <c r="BP2354" s="154"/>
      <c r="BQ2354" s="154"/>
      <c r="BR2354" s="154"/>
      <c r="BS2354" s="154"/>
      <c r="BT2354" s="154"/>
      <c r="BU2354" s="154"/>
      <c r="BV2354" s="154"/>
    </row>
    <row r="2355" spans="1:74" x14ac:dyDescent="0.25">
      <c r="A2355" s="154"/>
      <c r="B2355" s="154"/>
      <c r="C2355" s="154"/>
      <c r="D2355" s="154"/>
      <c r="E2355" s="154"/>
      <c r="F2355" s="154"/>
      <c r="G2355" s="154"/>
      <c r="H2355" s="154"/>
      <c r="I2355" s="154"/>
      <c r="J2355" s="154"/>
      <c r="K2355" s="154"/>
      <c r="L2355" s="154"/>
      <c r="M2355" s="154"/>
      <c r="N2355" s="154"/>
      <c r="O2355" s="154"/>
      <c r="P2355" s="154"/>
      <c r="Q2355" s="154"/>
      <c r="R2355" s="154"/>
      <c r="S2355" s="154"/>
      <c r="T2355" s="154"/>
      <c r="U2355" s="154"/>
      <c r="V2355" s="154"/>
      <c r="W2355" s="154"/>
      <c r="X2355" s="154"/>
      <c r="Y2355" s="154"/>
      <c r="Z2355" s="154"/>
      <c r="AA2355" s="154"/>
      <c r="AB2355" s="154"/>
      <c r="AC2355" s="154"/>
      <c r="AD2355" s="154"/>
      <c r="AE2355" s="154"/>
      <c r="AF2355" s="154"/>
      <c r="AG2355" s="154"/>
      <c r="AH2355" s="154"/>
      <c r="AI2355" s="154"/>
      <c r="AJ2355" s="154"/>
      <c r="AK2355" s="154"/>
      <c r="AL2355" s="154"/>
      <c r="AM2355" s="154"/>
      <c r="AN2355" s="154"/>
      <c r="AO2355" s="154"/>
      <c r="AP2355" s="154"/>
      <c r="AQ2355" s="154"/>
      <c r="AR2355" s="154"/>
      <c r="AS2355" s="154"/>
      <c r="AT2355" s="154"/>
      <c r="AU2355" s="154"/>
      <c r="AV2355" s="154"/>
      <c r="AW2355" s="154"/>
      <c r="AX2355" s="154"/>
      <c r="AY2355" s="154"/>
      <c r="AZ2355" s="154"/>
      <c r="BA2355" s="154"/>
      <c r="BB2355" s="154"/>
      <c r="BC2355" s="154"/>
      <c r="BD2355" s="154"/>
      <c r="BE2355" s="154"/>
      <c r="BF2355" s="154"/>
      <c r="BG2355" s="154"/>
      <c r="BH2355" s="154"/>
      <c r="BI2355" s="154"/>
      <c r="BJ2355" s="154"/>
      <c r="BK2355" s="154"/>
      <c r="BL2355" s="154"/>
      <c r="BM2355" s="154"/>
      <c r="BN2355" s="154"/>
      <c r="BO2355" s="154"/>
      <c r="BP2355" s="154"/>
      <c r="BQ2355" s="154"/>
      <c r="BR2355" s="154"/>
      <c r="BS2355" s="154"/>
      <c r="BT2355" s="154"/>
      <c r="BU2355" s="154"/>
      <c r="BV2355" s="154"/>
    </row>
    <row r="2356" spans="1:74" x14ac:dyDescent="0.25">
      <c r="A2356" s="154"/>
      <c r="B2356" s="154"/>
      <c r="C2356" s="154"/>
      <c r="D2356" s="154"/>
      <c r="E2356" s="154"/>
      <c r="F2356" s="154"/>
      <c r="G2356" s="154"/>
      <c r="H2356" s="154"/>
      <c r="I2356" s="154"/>
      <c r="J2356" s="154"/>
      <c r="K2356" s="154"/>
      <c r="L2356" s="154"/>
      <c r="M2356" s="154"/>
      <c r="N2356" s="154"/>
      <c r="O2356" s="154"/>
      <c r="P2356" s="154"/>
      <c r="Q2356" s="154"/>
      <c r="R2356" s="154"/>
      <c r="S2356" s="154"/>
      <c r="T2356" s="154"/>
      <c r="U2356" s="154"/>
      <c r="V2356" s="154"/>
      <c r="W2356" s="154"/>
      <c r="X2356" s="154"/>
      <c r="Y2356" s="154"/>
      <c r="Z2356" s="154"/>
      <c r="AA2356" s="154"/>
      <c r="AB2356" s="154"/>
      <c r="AC2356" s="154"/>
      <c r="AD2356" s="154"/>
      <c r="AE2356" s="154"/>
      <c r="AF2356" s="154"/>
      <c r="AG2356" s="154"/>
      <c r="AH2356" s="154"/>
      <c r="AI2356" s="154"/>
      <c r="AJ2356" s="154"/>
      <c r="AK2356" s="154"/>
      <c r="AL2356" s="154"/>
      <c r="AM2356" s="154"/>
      <c r="AN2356" s="154"/>
      <c r="AO2356" s="154"/>
      <c r="AP2356" s="154"/>
      <c r="AQ2356" s="154"/>
      <c r="AR2356" s="154"/>
      <c r="AS2356" s="154"/>
      <c r="AT2356" s="154"/>
      <c r="AU2356" s="154"/>
      <c r="AV2356" s="154"/>
      <c r="AW2356" s="154"/>
      <c r="AX2356" s="154"/>
      <c r="AY2356" s="154"/>
      <c r="AZ2356" s="154"/>
      <c r="BA2356" s="154"/>
      <c r="BB2356" s="154"/>
      <c r="BC2356" s="154"/>
      <c r="BD2356" s="154"/>
      <c r="BE2356" s="154"/>
      <c r="BF2356" s="154"/>
      <c r="BG2356" s="154"/>
      <c r="BH2356" s="154"/>
      <c r="BI2356" s="154"/>
      <c r="BJ2356" s="154"/>
      <c r="BK2356" s="154"/>
      <c r="BL2356" s="154"/>
      <c r="BM2356" s="154"/>
      <c r="BN2356" s="154"/>
      <c r="BO2356" s="154"/>
      <c r="BP2356" s="154"/>
      <c r="BQ2356" s="154"/>
      <c r="BR2356" s="154"/>
      <c r="BS2356" s="154"/>
      <c r="BT2356" s="154"/>
      <c r="BU2356" s="154"/>
      <c r="BV2356" s="154"/>
    </row>
    <row r="2357" spans="1:74" x14ac:dyDescent="0.25">
      <c r="A2357" s="154"/>
      <c r="B2357" s="154"/>
      <c r="C2357" s="154"/>
      <c r="D2357" s="154"/>
      <c r="E2357" s="154"/>
      <c r="F2357" s="154"/>
      <c r="G2357" s="154"/>
      <c r="H2357" s="154"/>
      <c r="I2357" s="154"/>
      <c r="J2357" s="154"/>
      <c r="K2357" s="154"/>
      <c r="L2357" s="154"/>
      <c r="M2357" s="154"/>
      <c r="N2357" s="154"/>
      <c r="O2357" s="154"/>
      <c r="P2357" s="154"/>
      <c r="Q2357" s="154"/>
      <c r="R2357" s="154"/>
      <c r="S2357" s="154"/>
      <c r="T2357" s="154"/>
      <c r="U2357" s="154"/>
      <c r="V2357" s="154"/>
      <c r="W2357" s="154"/>
      <c r="X2357" s="154"/>
      <c r="Y2357" s="154"/>
      <c r="Z2357" s="154"/>
      <c r="AA2357" s="154"/>
      <c r="AB2357" s="154"/>
      <c r="AC2357" s="154"/>
      <c r="AD2357" s="154"/>
      <c r="AE2357" s="154"/>
      <c r="AF2357" s="154"/>
      <c r="AG2357" s="154"/>
      <c r="AH2357" s="154"/>
      <c r="AI2357" s="154"/>
      <c r="AJ2357" s="154"/>
      <c r="AK2357" s="154"/>
      <c r="AL2357" s="154"/>
      <c r="AM2357" s="154"/>
      <c r="AN2357" s="154"/>
      <c r="AO2357" s="154"/>
      <c r="AP2357" s="154"/>
      <c r="AQ2357" s="154"/>
      <c r="AR2357" s="154"/>
      <c r="AS2357" s="154"/>
      <c r="AT2357" s="154"/>
      <c r="AU2357" s="154"/>
      <c r="AV2357" s="154"/>
      <c r="AW2357" s="154"/>
      <c r="AX2357" s="154"/>
      <c r="AY2357" s="154"/>
      <c r="AZ2357" s="154"/>
      <c r="BA2357" s="154"/>
      <c r="BB2357" s="154"/>
      <c r="BC2357" s="154"/>
      <c r="BD2357" s="154"/>
      <c r="BE2357" s="154"/>
      <c r="BF2357" s="154"/>
      <c r="BG2357" s="154"/>
      <c r="BH2357" s="154"/>
      <c r="BI2357" s="154"/>
      <c r="BJ2357" s="154"/>
      <c r="BK2357" s="154"/>
      <c r="BL2357" s="154"/>
      <c r="BM2357" s="154"/>
      <c r="BN2357" s="154"/>
      <c r="BO2357" s="154"/>
      <c r="BP2357" s="154"/>
      <c r="BQ2357" s="154"/>
      <c r="BR2357" s="154"/>
      <c r="BS2357" s="154"/>
      <c r="BT2357" s="154"/>
      <c r="BU2357" s="154"/>
      <c r="BV2357" s="154"/>
    </row>
    <row r="2358" spans="1:74" x14ac:dyDescent="0.25">
      <c r="A2358" s="154"/>
      <c r="B2358" s="154"/>
      <c r="C2358" s="154"/>
      <c r="D2358" s="154"/>
      <c r="E2358" s="154"/>
      <c r="F2358" s="154"/>
      <c r="G2358" s="154"/>
      <c r="H2358" s="154"/>
      <c r="I2358" s="154"/>
      <c r="J2358" s="154"/>
      <c r="K2358" s="154"/>
      <c r="L2358" s="154"/>
      <c r="M2358" s="154"/>
      <c r="N2358" s="154"/>
      <c r="O2358" s="154"/>
      <c r="P2358" s="154"/>
      <c r="Q2358" s="154"/>
      <c r="R2358" s="154"/>
      <c r="S2358" s="154"/>
      <c r="T2358" s="154"/>
      <c r="U2358" s="154"/>
      <c r="V2358" s="154"/>
      <c r="W2358" s="154"/>
      <c r="X2358" s="154"/>
      <c r="Y2358" s="154"/>
      <c r="Z2358" s="154"/>
      <c r="AA2358" s="154"/>
      <c r="AB2358" s="154"/>
      <c r="AC2358" s="154"/>
      <c r="AD2358" s="154"/>
      <c r="AE2358" s="154"/>
      <c r="AF2358" s="154"/>
      <c r="AG2358" s="154"/>
      <c r="AH2358" s="154"/>
      <c r="AI2358" s="154"/>
      <c r="AJ2358" s="154"/>
      <c r="AK2358" s="154"/>
      <c r="AL2358" s="154"/>
      <c r="AM2358" s="154"/>
      <c r="AN2358" s="154"/>
      <c r="AO2358" s="154"/>
      <c r="AP2358" s="154"/>
      <c r="AQ2358" s="154"/>
      <c r="AR2358" s="154"/>
      <c r="AS2358" s="154"/>
      <c r="AT2358" s="154"/>
      <c r="AU2358" s="154"/>
      <c r="AV2358" s="154"/>
      <c r="AW2358" s="154"/>
      <c r="AX2358" s="154"/>
      <c r="AY2358" s="154"/>
      <c r="AZ2358" s="154"/>
      <c r="BA2358" s="154"/>
      <c r="BB2358" s="154"/>
      <c r="BC2358" s="154"/>
      <c r="BD2358" s="154"/>
      <c r="BE2358" s="154"/>
      <c r="BF2358" s="154"/>
      <c r="BG2358" s="154"/>
      <c r="BH2358" s="154"/>
      <c r="BI2358" s="154"/>
      <c r="BJ2358" s="154"/>
      <c r="BK2358" s="154"/>
      <c r="BL2358" s="154"/>
      <c r="BM2358" s="154"/>
      <c r="BN2358" s="154"/>
      <c r="BO2358" s="154"/>
      <c r="BP2358" s="154"/>
      <c r="BQ2358" s="154"/>
      <c r="BR2358" s="154"/>
      <c r="BS2358" s="154"/>
      <c r="BT2358" s="154"/>
      <c r="BU2358" s="154"/>
      <c r="BV2358" s="154"/>
    </row>
    <row r="2359" spans="1:74" x14ac:dyDescent="0.25">
      <c r="A2359" s="154"/>
      <c r="B2359" s="154"/>
      <c r="C2359" s="154"/>
      <c r="D2359" s="154"/>
      <c r="E2359" s="154"/>
      <c r="F2359" s="154"/>
      <c r="G2359" s="154"/>
      <c r="H2359" s="154"/>
      <c r="I2359" s="154"/>
      <c r="J2359" s="154"/>
      <c r="K2359" s="154"/>
      <c r="L2359" s="154"/>
      <c r="M2359" s="154"/>
      <c r="N2359" s="154"/>
      <c r="O2359" s="154"/>
      <c r="P2359" s="154"/>
      <c r="Q2359" s="154"/>
      <c r="R2359" s="154"/>
      <c r="S2359" s="154"/>
      <c r="T2359" s="154"/>
      <c r="U2359" s="154"/>
      <c r="V2359" s="154"/>
      <c r="W2359" s="154"/>
      <c r="X2359" s="154"/>
      <c r="Y2359" s="154"/>
      <c r="Z2359" s="154"/>
      <c r="AA2359" s="154"/>
      <c r="AB2359" s="154"/>
      <c r="AC2359" s="154"/>
      <c r="AD2359" s="154"/>
      <c r="AE2359" s="154"/>
      <c r="AF2359" s="154"/>
      <c r="AG2359" s="154"/>
      <c r="AH2359" s="154"/>
      <c r="AI2359" s="154"/>
      <c r="AJ2359" s="154"/>
      <c r="AK2359" s="154"/>
      <c r="AL2359" s="154"/>
      <c r="AM2359" s="154"/>
      <c r="AN2359" s="154"/>
      <c r="AO2359" s="154"/>
      <c r="AP2359" s="154"/>
      <c r="AQ2359" s="154"/>
      <c r="AR2359" s="154"/>
      <c r="AS2359" s="154"/>
      <c r="AT2359" s="154"/>
      <c r="AU2359" s="154"/>
      <c r="AV2359" s="154"/>
      <c r="AW2359" s="154"/>
      <c r="AX2359" s="154"/>
      <c r="AY2359" s="154"/>
      <c r="AZ2359" s="154"/>
      <c r="BA2359" s="154"/>
      <c r="BB2359" s="154"/>
      <c r="BC2359" s="154"/>
      <c r="BD2359" s="154"/>
      <c r="BE2359" s="154"/>
      <c r="BF2359" s="154"/>
      <c r="BG2359" s="154"/>
      <c r="BH2359" s="154"/>
      <c r="BI2359" s="154"/>
      <c r="BJ2359" s="154"/>
      <c r="BK2359" s="154"/>
      <c r="BL2359" s="154"/>
      <c r="BM2359" s="154"/>
      <c r="BN2359" s="154"/>
      <c r="BO2359" s="154"/>
      <c r="BP2359" s="154"/>
      <c r="BQ2359" s="154"/>
      <c r="BR2359" s="154"/>
      <c r="BS2359" s="154"/>
      <c r="BT2359" s="154"/>
      <c r="BU2359" s="154"/>
      <c r="BV2359" s="154"/>
    </row>
    <row r="2360" spans="1:74" x14ac:dyDescent="0.25">
      <c r="A2360" s="154"/>
      <c r="B2360" s="154"/>
      <c r="C2360" s="154"/>
      <c r="D2360" s="154"/>
      <c r="E2360" s="154"/>
      <c r="F2360" s="154"/>
      <c r="G2360" s="154"/>
      <c r="H2360" s="154"/>
      <c r="I2360" s="154"/>
      <c r="J2360" s="154"/>
      <c r="K2360" s="154"/>
      <c r="L2360" s="154"/>
      <c r="M2360" s="154"/>
      <c r="N2360" s="154"/>
      <c r="O2360" s="154"/>
      <c r="P2360" s="154"/>
      <c r="Q2360" s="154"/>
      <c r="R2360" s="154"/>
      <c r="S2360" s="154"/>
      <c r="T2360" s="154"/>
      <c r="U2360" s="154"/>
      <c r="V2360" s="154"/>
      <c r="W2360" s="154"/>
      <c r="X2360" s="154"/>
      <c r="Y2360" s="154"/>
      <c r="Z2360" s="154"/>
      <c r="AA2360" s="154"/>
      <c r="AB2360" s="154"/>
      <c r="AC2360" s="154"/>
      <c r="AD2360" s="154"/>
      <c r="AE2360" s="154"/>
      <c r="AF2360" s="154"/>
      <c r="AG2360" s="154"/>
      <c r="AH2360" s="154"/>
      <c r="AI2360" s="154"/>
      <c r="AJ2360" s="154"/>
      <c r="AK2360" s="154"/>
      <c r="AL2360" s="154"/>
      <c r="AM2360" s="154"/>
      <c r="AN2360" s="154"/>
      <c r="AO2360" s="154"/>
      <c r="AP2360" s="154"/>
      <c r="AQ2360" s="154"/>
      <c r="AR2360" s="154"/>
      <c r="AS2360" s="154"/>
      <c r="AT2360" s="154"/>
      <c r="AU2360" s="154"/>
      <c r="AV2360" s="154"/>
      <c r="AW2360" s="154"/>
      <c r="AX2360" s="154"/>
      <c r="AY2360" s="154"/>
      <c r="AZ2360" s="154"/>
      <c r="BA2360" s="154"/>
      <c r="BB2360" s="154"/>
      <c r="BC2360" s="154"/>
      <c r="BD2360" s="154"/>
      <c r="BE2360" s="154"/>
      <c r="BF2360" s="154"/>
      <c r="BG2360" s="154"/>
      <c r="BH2360" s="154"/>
      <c r="BI2360" s="154"/>
      <c r="BJ2360" s="154"/>
      <c r="BK2360" s="154"/>
      <c r="BL2360" s="154"/>
      <c r="BM2360" s="154"/>
      <c r="BN2360" s="154"/>
      <c r="BO2360" s="154"/>
      <c r="BP2360" s="154"/>
      <c r="BQ2360" s="154"/>
      <c r="BR2360" s="154"/>
      <c r="BS2360" s="154"/>
      <c r="BT2360" s="154"/>
      <c r="BU2360" s="154"/>
      <c r="BV2360" s="154"/>
    </row>
    <row r="2361" spans="1:74" x14ac:dyDescent="0.25">
      <c r="A2361" s="154"/>
      <c r="B2361" s="154"/>
      <c r="C2361" s="154"/>
      <c r="D2361" s="154"/>
      <c r="E2361" s="154"/>
      <c r="F2361" s="154"/>
      <c r="G2361" s="154"/>
      <c r="H2361" s="154"/>
      <c r="I2361" s="154"/>
      <c r="J2361" s="154"/>
      <c r="K2361" s="154"/>
      <c r="L2361" s="154"/>
      <c r="M2361" s="154"/>
      <c r="N2361" s="154"/>
      <c r="O2361" s="154"/>
      <c r="P2361" s="154"/>
      <c r="Q2361" s="154"/>
      <c r="R2361" s="154"/>
      <c r="S2361" s="154"/>
      <c r="T2361" s="154"/>
      <c r="U2361" s="154"/>
      <c r="V2361" s="154"/>
      <c r="W2361" s="154"/>
      <c r="X2361" s="154"/>
      <c r="Y2361" s="154"/>
      <c r="Z2361" s="154"/>
      <c r="AA2361" s="154"/>
      <c r="AB2361" s="154"/>
      <c r="AC2361" s="154"/>
      <c r="AD2361" s="154"/>
      <c r="AE2361" s="154"/>
      <c r="AF2361" s="154"/>
      <c r="AG2361" s="154"/>
      <c r="AH2361" s="154"/>
      <c r="AI2361" s="154"/>
      <c r="AJ2361" s="154"/>
      <c r="AK2361" s="154"/>
      <c r="AL2361" s="154"/>
      <c r="AM2361" s="154"/>
      <c r="AN2361" s="154"/>
      <c r="AO2361" s="154"/>
      <c r="AP2361" s="154"/>
      <c r="AQ2361" s="154"/>
      <c r="AR2361" s="154"/>
      <c r="AS2361" s="154"/>
      <c r="AT2361" s="154"/>
      <c r="AU2361" s="154"/>
      <c r="AV2361" s="154"/>
      <c r="AW2361" s="154"/>
      <c r="AX2361" s="154"/>
      <c r="AY2361" s="154"/>
      <c r="AZ2361" s="154"/>
      <c r="BA2361" s="154"/>
      <c r="BB2361" s="154"/>
      <c r="BC2361" s="154"/>
      <c r="BD2361" s="154"/>
      <c r="BE2361" s="154"/>
      <c r="BF2361" s="154"/>
      <c r="BG2361" s="154"/>
      <c r="BH2361" s="154"/>
      <c r="BI2361" s="154"/>
      <c r="BJ2361" s="154"/>
      <c r="BK2361" s="154"/>
      <c r="BL2361" s="154"/>
      <c r="BM2361" s="154"/>
      <c r="BN2361" s="154"/>
      <c r="BO2361" s="154"/>
      <c r="BP2361" s="154"/>
      <c r="BQ2361" s="154"/>
      <c r="BR2361" s="154"/>
      <c r="BS2361" s="154"/>
      <c r="BT2361" s="154"/>
      <c r="BU2361" s="154"/>
      <c r="BV2361" s="154"/>
    </row>
    <row r="2362" spans="1:74" x14ac:dyDescent="0.25">
      <c r="A2362" s="154"/>
      <c r="B2362" s="154"/>
      <c r="C2362" s="154"/>
      <c r="D2362" s="154"/>
      <c r="E2362" s="154"/>
      <c r="F2362" s="154"/>
      <c r="G2362" s="154"/>
      <c r="H2362" s="154"/>
      <c r="I2362" s="154"/>
      <c r="J2362" s="154"/>
      <c r="K2362" s="154"/>
      <c r="L2362" s="154"/>
      <c r="M2362" s="154"/>
      <c r="N2362" s="154"/>
      <c r="O2362" s="154"/>
      <c r="P2362" s="154"/>
      <c r="Q2362" s="154"/>
      <c r="R2362" s="154"/>
      <c r="S2362" s="154"/>
      <c r="T2362" s="154"/>
      <c r="U2362" s="154"/>
      <c r="V2362" s="154"/>
      <c r="W2362" s="154"/>
      <c r="X2362" s="154"/>
      <c r="Y2362" s="154"/>
      <c r="Z2362" s="154"/>
      <c r="AA2362" s="154"/>
      <c r="AB2362" s="154"/>
      <c r="AC2362" s="154"/>
      <c r="AD2362" s="154"/>
      <c r="AE2362" s="154"/>
      <c r="AF2362" s="154"/>
      <c r="AG2362" s="154"/>
      <c r="AH2362" s="154"/>
      <c r="AI2362" s="154"/>
      <c r="AJ2362" s="154"/>
      <c r="AK2362" s="154"/>
      <c r="AL2362" s="154"/>
      <c r="AM2362" s="154"/>
      <c r="AN2362" s="154"/>
      <c r="AO2362" s="154"/>
      <c r="AP2362" s="154"/>
      <c r="AQ2362" s="154"/>
      <c r="AR2362" s="154"/>
      <c r="AS2362" s="154"/>
      <c r="AT2362" s="154"/>
      <c r="AU2362" s="154"/>
      <c r="AV2362" s="154"/>
      <c r="AW2362" s="154"/>
      <c r="AX2362" s="154"/>
      <c r="AY2362" s="154"/>
      <c r="AZ2362" s="154"/>
      <c r="BA2362" s="154"/>
      <c r="BB2362" s="154"/>
      <c r="BC2362" s="154"/>
      <c r="BD2362" s="154"/>
      <c r="BE2362" s="154"/>
      <c r="BF2362" s="154"/>
      <c r="BG2362" s="154"/>
      <c r="BH2362" s="154"/>
      <c r="BI2362" s="154"/>
      <c r="BJ2362" s="154"/>
      <c r="BK2362" s="154"/>
      <c r="BL2362" s="154"/>
      <c r="BM2362" s="154"/>
      <c r="BN2362" s="154"/>
      <c r="BO2362" s="154"/>
      <c r="BP2362" s="154"/>
      <c r="BQ2362" s="154"/>
      <c r="BR2362" s="154"/>
      <c r="BS2362" s="154"/>
      <c r="BT2362" s="154"/>
      <c r="BU2362" s="154"/>
      <c r="BV2362" s="154"/>
    </row>
    <row r="2363" spans="1:74" x14ac:dyDescent="0.25">
      <c r="A2363" s="154"/>
      <c r="B2363" s="154"/>
      <c r="C2363" s="154"/>
      <c r="D2363" s="154"/>
      <c r="E2363" s="154"/>
      <c r="F2363" s="154"/>
      <c r="G2363" s="154"/>
      <c r="H2363" s="154"/>
      <c r="I2363" s="154"/>
      <c r="J2363" s="154"/>
      <c r="K2363" s="154"/>
      <c r="L2363" s="154"/>
      <c r="M2363" s="154"/>
      <c r="N2363" s="154"/>
      <c r="O2363" s="154"/>
      <c r="P2363" s="154"/>
      <c r="Q2363" s="154"/>
      <c r="R2363" s="154"/>
      <c r="S2363" s="154"/>
      <c r="T2363" s="154"/>
      <c r="U2363" s="154"/>
      <c r="V2363" s="154"/>
      <c r="W2363" s="154"/>
      <c r="X2363" s="154"/>
      <c r="Y2363" s="154"/>
      <c r="Z2363" s="154"/>
      <c r="AA2363" s="154"/>
      <c r="AB2363" s="154"/>
      <c r="AC2363" s="154"/>
      <c r="AD2363" s="154"/>
      <c r="AE2363" s="154"/>
      <c r="AF2363" s="154"/>
      <c r="AG2363" s="154"/>
      <c r="AH2363" s="154"/>
      <c r="AI2363" s="154"/>
      <c r="AJ2363" s="154"/>
      <c r="AK2363" s="154"/>
      <c r="AL2363" s="154"/>
      <c r="AM2363" s="154"/>
      <c r="AN2363" s="154"/>
      <c r="AO2363" s="154"/>
      <c r="AP2363" s="154"/>
      <c r="AQ2363" s="154"/>
      <c r="AR2363" s="154"/>
      <c r="AS2363" s="154"/>
      <c r="AT2363" s="154"/>
      <c r="AU2363" s="154"/>
      <c r="AV2363" s="154"/>
      <c r="AW2363" s="154"/>
      <c r="AX2363" s="154"/>
      <c r="AY2363" s="154"/>
      <c r="AZ2363" s="154"/>
      <c r="BA2363" s="154"/>
      <c r="BB2363" s="154"/>
      <c r="BC2363" s="154"/>
      <c r="BD2363" s="154"/>
      <c r="BE2363" s="154"/>
      <c r="BF2363" s="154"/>
      <c r="BG2363" s="154"/>
      <c r="BH2363" s="154"/>
      <c r="BI2363" s="154"/>
      <c r="BJ2363" s="154"/>
      <c r="BK2363" s="154"/>
      <c r="BL2363" s="154"/>
      <c r="BM2363" s="154"/>
      <c r="BN2363" s="154"/>
      <c r="BO2363" s="154"/>
      <c r="BP2363" s="154"/>
      <c r="BQ2363" s="154"/>
      <c r="BR2363" s="154"/>
      <c r="BS2363" s="154"/>
      <c r="BT2363" s="154"/>
      <c r="BU2363" s="154"/>
      <c r="BV2363" s="154"/>
    </row>
    <row r="2364" spans="1:74" x14ac:dyDescent="0.25">
      <c r="A2364" s="154"/>
      <c r="B2364" s="154"/>
      <c r="C2364" s="154"/>
      <c r="D2364" s="154"/>
      <c r="E2364" s="154"/>
      <c r="F2364" s="154"/>
      <c r="G2364" s="154"/>
      <c r="H2364" s="154"/>
      <c r="I2364" s="154"/>
      <c r="J2364" s="154"/>
      <c r="K2364" s="154"/>
      <c r="L2364" s="154"/>
      <c r="M2364" s="154"/>
      <c r="N2364" s="154"/>
      <c r="O2364" s="154"/>
      <c r="P2364" s="154"/>
      <c r="Q2364" s="154"/>
      <c r="R2364" s="154"/>
      <c r="S2364" s="154"/>
      <c r="T2364" s="154"/>
      <c r="U2364" s="154"/>
      <c r="V2364" s="154"/>
      <c r="W2364" s="154"/>
      <c r="X2364" s="154"/>
      <c r="Y2364" s="154"/>
      <c r="Z2364" s="154"/>
      <c r="AA2364" s="154"/>
      <c r="AB2364" s="154"/>
      <c r="AC2364" s="154"/>
      <c r="AD2364" s="154"/>
      <c r="AE2364" s="154"/>
      <c r="AF2364" s="154"/>
      <c r="AG2364" s="154"/>
      <c r="AH2364" s="154"/>
      <c r="AI2364" s="154"/>
      <c r="AJ2364" s="154"/>
      <c r="AK2364" s="154"/>
      <c r="AL2364" s="154"/>
      <c r="AM2364" s="154"/>
      <c r="AN2364" s="154"/>
      <c r="AO2364" s="154"/>
      <c r="AP2364" s="154"/>
      <c r="AQ2364" s="154"/>
      <c r="AR2364" s="154"/>
      <c r="AS2364" s="154"/>
      <c r="AT2364" s="154"/>
      <c r="AU2364" s="154"/>
      <c r="AV2364" s="154"/>
      <c r="AW2364" s="154"/>
      <c r="AX2364" s="154"/>
      <c r="AY2364" s="154"/>
      <c r="AZ2364" s="154"/>
      <c r="BA2364" s="154"/>
      <c r="BB2364" s="154"/>
      <c r="BC2364" s="154"/>
      <c r="BD2364" s="154"/>
      <c r="BE2364" s="154"/>
      <c r="BF2364" s="154"/>
      <c r="BG2364" s="154"/>
      <c r="BH2364" s="154"/>
      <c r="BI2364" s="154"/>
      <c r="BJ2364" s="154"/>
      <c r="BK2364" s="154"/>
      <c r="BL2364" s="154"/>
      <c r="BM2364" s="154"/>
      <c r="BN2364" s="154"/>
      <c r="BO2364" s="154"/>
      <c r="BP2364" s="154"/>
      <c r="BQ2364" s="154"/>
      <c r="BR2364" s="154"/>
      <c r="BS2364" s="154"/>
      <c r="BT2364" s="154"/>
      <c r="BU2364" s="154"/>
      <c r="BV2364" s="154"/>
    </row>
    <row r="2365" spans="1:74" x14ac:dyDescent="0.25">
      <c r="A2365" s="154"/>
      <c r="B2365" s="154"/>
      <c r="C2365" s="154"/>
      <c r="D2365" s="154"/>
      <c r="E2365" s="154"/>
      <c r="F2365" s="154"/>
      <c r="G2365" s="154"/>
      <c r="H2365" s="154"/>
      <c r="I2365" s="154"/>
      <c r="J2365" s="154"/>
      <c r="K2365" s="154"/>
      <c r="L2365" s="154"/>
      <c r="M2365" s="154"/>
      <c r="N2365" s="154"/>
      <c r="O2365" s="154"/>
      <c r="P2365" s="154"/>
      <c r="Q2365" s="154"/>
      <c r="R2365" s="154"/>
      <c r="S2365" s="154"/>
      <c r="T2365" s="154"/>
      <c r="U2365" s="154"/>
      <c r="V2365" s="154"/>
      <c r="W2365" s="154"/>
      <c r="X2365" s="154"/>
      <c r="Y2365" s="154"/>
      <c r="Z2365" s="154"/>
      <c r="AA2365" s="154"/>
      <c r="AB2365" s="154"/>
      <c r="AC2365" s="154"/>
      <c r="AD2365" s="154"/>
      <c r="AE2365" s="154"/>
      <c r="AF2365" s="154"/>
      <c r="AG2365" s="154"/>
      <c r="AH2365" s="154"/>
      <c r="AI2365" s="154"/>
      <c r="AJ2365" s="154"/>
      <c r="AK2365" s="154"/>
      <c r="AL2365" s="154"/>
      <c r="AM2365" s="154"/>
      <c r="AN2365" s="154"/>
      <c r="AO2365" s="154"/>
      <c r="AP2365" s="154"/>
      <c r="AQ2365" s="154"/>
      <c r="AR2365" s="154"/>
      <c r="AS2365" s="154"/>
      <c r="AT2365" s="154"/>
      <c r="AU2365" s="154"/>
      <c r="AV2365" s="154"/>
      <c r="AW2365" s="154"/>
      <c r="AX2365" s="154"/>
      <c r="AY2365" s="154"/>
      <c r="AZ2365" s="154"/>
      <c r="BA2365" s="154"/>
      <c r="BB2365" s="154"/>
      <c r="BC2365" s="154"/>
      <c r="BD2365" s="154"/>
      <c r="BE2365" s="154"/>
      <c r="BF2365" s="154"/>
      <c r="BG2365" s="154"/>
      <c r="BH2365" s="154"/>
      <c r="BI2365" s="154"/>
      <c r="BJ2365" s="154"/>
      <c r="BK2365" s="154"/>
      <c r="BL2365" s="154"/>
      <c r="BM2365" s="154"/>
      <c r="BN2365" s="154"/>
      <c r="BO2365" s="154"/>
      <c r="BP2365" s="154"/>
      <c r="BQ2365" s="154"/>
      <c r="BR2365" s="154"/>
      <c r="BS2365" s="154"/>
      <c r="BT2365" s="154"/>
      <c r="BU2365" s="154"/>
      <c r="BV2365" s="154"/>
    </row>
    <row r="2366" spans="1:74" x14ac:dyDescent="0.25">
      <c r="A2366" s="154"/>
      <c r="B2366" s="154"/>
      <c r="C2366" s="154"/>
      <c r="D2366" s="154"/>
      <c r="E2366" s="154"/>
      <c r="F2366" s="154"/>
      <c r="G2366" s="154"/>
      <c r="H2366" s="154"/>
      <c r="I2366" s="154"/>
      <c r="J2366" s="154"/>
      <c r="K2366" s="154"/>
      <c r="L2366" s="154"/>
      <c r="M2366" s="154"/>
      <c r="N2366" s="154"/>
      <c r="O2366" s="154"/>
      <c r="P2366" s="154"/>
      <c r="Q2366" s="154"/>
      <c r="R2366" s="154"/>
      <c r="S2366" s="154"/>
      <c r="T2366" s="154"/>
      <c r="U2366" s="154"/>
      <c r="V2366" s="154"/>
      <c r="W2366" s="154"/>
      <c r="X2366" s="154"/>
      <c r="Y2366" s="154"/>
      <c r="Z2366" s="154"/>
      <c r="AA2366" s="154"/>
      <c r="AB2366" s="154"/>
      <c r="AC2366" s="154"/>
      <c r="AD2366" s="154"/>
      <c r="AE2366" s="154"/>
      <c r="AF2366" s="154"/>
      <c r="AG2366" s="154"/>
      <c r="AH2366" s="154"/>
      <c r="AI2366" s="154"/>
      <c r="AJ2366" s="154"/>
      <c r="AK2366" s="154"/>
      <c r="AL2366" s="154"/>
      <c r="AM2366" s="154"/>
      <c r="AN2366" s="154"/>
      <c r="AO2366" s="154"/>
      <c r="AP2366" s="154"/>
      <c r="AQ2366" s="154"/>
      <c r="AR2366" s="154"/>
      <c r="AS2366" s="154"/>
      <c r="AT2366" s="154"/>
      <c r="AU2366" s="154"/>
      <c r="AV2366" s="154"/>
      <c r="AW2366" s="154"/>
      <c r="AX2366" s="154"/>
      <c r="AY2366" s="154"/>
      <c r="AZ2366" s="154"/>
      <c r="BA2366" s="154"/>
      <c r="BB2366" s="154"/>
      <c r="BC2366" s="154"/>
      <c r="BD2366" s="154"/>
      <c r="BE2366" s="154"/>
      <c r="BF2366" s="154"/>
      <c r="BG2366" s="154"/>
      <c r="BH2366" s="154"/>
      <c r="BI2366" s="154"/>
      <c r="BJ2366" s="154"/>
      <c r="BK2366" s="154"/>
      <c r="BL2366" s="154"/>
      <c r="BM2366" s="154"/>
      <c r="BN2366" s="154"/>
      <c r="BO2366" s="154"/>
      <c r="BP2366" s="154"/>
      <c r="BQ2366" s="154"/>
      <c r="BR2366" s="154"/>
      <c r="BS2366" s="154"/>
      <c r="BT2366" s="154"/>
      <c r="BU2366" s="154"/>
      <c r="BV2366" s="154"/>
    </row>
    <row r="2367" spans="1:74" x14ac:dyDescent="0.25">
      <c r="A2367" s="154"/>
      <c r="B2367" s="154"/>
      <c r="C2367" s="154"/>
      <c r="D2367" s="154"/>
      <c r="E2367" s="154"/>
      <c r="F2367" s="154"/>
      <c r="G2367" s="154"/>
      <c r="H2367" s="154"/>
      <c r="I2367" s="154"/>
      <c r="J2367" s="154"/>
      <c r="K2367" s="154"/>
      <c r="L2367" s="154"/>
      <c r="M2367" s="154"/>
      <c r="N2367" s="154"/>
      <c r="O2367" s="154"/>
      <c r="P2367" s="154"/>
      <c r="Q2367" s="154"/>
      <c r="R2367" s="154"/>
      <c r="S2367" s="154"/>
      <c r="T2367" s="154"/>
      <c r="U2367" s="154"/>
      <c r="V2367" s="154"/>
      <c r="W2367" s="154"/>
      <c r="X2367" s="154"/>
      <c r="Y2367" s="154"/>
      <c r="Z2367" s="154"/>
      <c r="AA2367" s="154"/>
      <c r="AB2367" s="154"/>
      <c r="AC2367" s="154"/>
      <c r="AD2367" s="154"/>
      <c r="AE2367" s="154"/>
      <c r="AF2367" s="154"/>
      <c r="AG2367" s="154"/>
      <c r="AH2367" s="154"/>
      <c r="AI2367" s="154"/>
      <c r="AJ2367" s="154"/>
      <c r="AK2367" s="154"/>
      <c r="AL2367" s="154"/>
      <c r="AM2367" s="154"/>
      <c r="AN2367" s="154"/>
      <c r="AO2367" s="154"/>
      <c r="AP2367" s="154"/>
      <c r="AQ2367" s="154"/>
      <c r="AR2367" s="154"/>
      <c r="AS2367" s="154"/>
      <c r="AT2367" s="154"/>
      <c r="AU2367" s="154"/>
      <c r="AV2367" s="154"/>
      <c r="AW2367" s="154"/>
      <c r="AX2367" s="154"/>
      <c r="AY2367" s="154"/>
      <c r="AZ2367" s="154"/>
      <c r="BA2367" s="154"/>
      <c r="BB2367" s="154"/>
      <c r="BC2367" s="154"/>
      <c r="BD2367" s="154"/>
      <c r="BE2367" s="154"/>
      <c r="BF2367" s="154"/>
      <c r="BG2367" s="154"/>
      <c r="BH2367" s="154"/>
      <c r="BI2367" s="154"/>
      <c r="BJ2367" s="154"/>
      <c r="BK2367" s="154"/>
      <c r="BL2367" s="154"/>
      <c r="BM2367" s="154"/>
      <c r="BN2367" s="154"/>
      <c r="BO2367" s="154"/>
      <c r="BP2367" s="154"/>
      <c r="BQ2367" s="154"/>
      <c r="BR2367" s="154"/>
      <c r="BS2367" s="154"/>
      <c r="BT2367" s="154"/>
      <c r="BU2367" s="154"/>
      <c r="BV2367" s="154"/>
    </row>
    <row r="2368" spans="1:74" x14ac:dyDescent="0.25">
      <c r="A2368" s="154"/>
      <c r="B2368" s="154"/>
      <c r="C2368" s="154"/>
      <c r="D2368" s="154"/>
      <c r="E2368" s="154"/>
      <c r="F2368" s="154"/>
      <c r="G2368" s="154"/>
      <c r="H2368" s="154"/>
      <c r="I2368" s="154"/>
      <c r="J2368" s="154"/>
      <c r="K2368" s="154"/>
      <c r="L2368" s="154"/>
      <c r="M2368" s="154"/>
      <c r="N2368" s="154"/>
      <c r="O2368" s="154"/>
      <c r="P2368" s="154"/>
      <c r="Q2368" s="154"/>
      <c r="R2368" s="154"/>
      <c r="S2368" s="154"/>
      <c r="T2368" s="154"/>
      <c r="U2368" s="154"/>
      <c r="V2368" s="154"/>
      <c r="W2368" s="154"/>
      <c r="X2368" s="154"/>
      <c r="Y2368" s="154"/>
      <c r="Z2368" s="154"/>
      <c r="AA2368" s="154"/>
      <c r="AB2368" s="154"/>
      <c r="AC2368" s="154"/>
      <c r="AD2368" s="154"/>
      <c r="AE2368" s="154"/>
      <c r="AF2368" s="154"/>
      <c r="AG2368" s="154"/>
      <c r="AH2368" s="154"/>
      <c r="AI2368" s="154"/>
      <c r="AJ2368" s="154"/>
      <c r="AK2368" s="154"/>
      <c r="AL2368" s="154"/>
      <c r="AM2368" s="154"/>
      <c r="AN2368" s="154"/>
      <c r="AO2368" s="154"/>
      <c r="AP2368" s="154"/>
      <c r="AQ2368" s="154"/>
      <c r="AR2368" s="154"/>
      <c r="AS2368" s="154"/>
      <c r="AT2368" s="154"/>
      <c r="AU2368" s="154"/>
      <c r="AV2368" s="154"/>
      <c r="AW2368" s="154"/>
      <c r="AX2368" s="154"/>
      <c r="AY2368" s="154"/>
      <c r="AZ2368" s="154"/>
      <c r="BA2368" s="154"/>
      <c r="BB2368" s="154"/>
      <c r="BC2368" s="154"/>
      <c r="BD2368" s="154"/>
      <c r="BE2368" s="154"/>
      <c r="BF2368" s="154"/>
      <c r="BG2368" s="154"/>
      <c r="BH2368" s="154"/>
      <c r="BI2368" s="154"/>
      <c r="BJ2368" s="154"/>
      <c r="BK2368" s="154"/>
      <c r="BL2368" s="154"/>
      <c r="BM2368" s="154"/>
      <c r="BN2368" s="154"/>
      <c r="BO2368" s="154"/>
      <c r="BP2368" s="154"/>
      <c r="BQ2368" s="154"/>
      <c r="BR2368" s="154"/>
      <c r="BS2368" s="154"/>
      <c r="BT2368" s="154"/>
      <c r="BU2368" s="154"/>
      <c r="BV2368" s="154"/>
    </row>
    <row r="2369" spans="1:74" x14ac:dyDescent="0.25">
      <c r="A2369" s="154"/>
      <c r="B2369" s="154"/>
      <c r="C2369" s="154"/>
      <c r="D2369" s="154"/>
      <c r="E2369" s="154"/>
      <c r="F2369" s="154"/>
      <c r="G2369" s="154"/>
      <c r="H2369" s="154"/>
      <c r="I2369" s="154"/>
      <c r="J2369" s="154"/>
      <c r="K2369" s="154"/>
      <c r="L2369" s="154"/>
      <c r="M2369" s="154"/>
      <c r="N2369" s="154"/>
      <c r="O2369" s="154"/>
      <c r="P2369" s="154"/>
      <c r="Q2369" s="154"/>
      <c r="R2369" s="154"/>
      <c r="S2369" s="154"/>
      <c r="T2369" s="154"/>
      <c r="U2369" s="154"/>
      <c r="V2369" s="154"/>
      <c r="W2369" s="154"/>
      <c r="X2369" s="154"/>
      <c r="Y2369" s="154"/>
      <c r="Z2369" s="154"/>
      <c r="AA2369" s="154"/>
      <c r="AB2369" s="154"/>
      <c r="AC2369" s="154"/>
      <c r="AD2369" s="154"/>
      <c r="AE2369" s="154"/>
      <c r="AF2369" s="154"/>
      <c r="AG2369" s="154"/>
      <c r="AH2369" s="154"/>
      <c r="AI2369" s="154"/>
      <c r="AJ2369" s="154"/>
      <c r="AK2369" s="154"/>
      <c r="AL2369" s="154"/>
      <c r="AM2369" s="154"/>
      <c r="AN2369" s="154"/>
      <c r="AO2369" s="154"/>
      <c r="AP2369" s="154"/>
      <c r="AQ2369" s="154"/>
      <c r="AR2369" s="154"/>
      <c r="AS2369" s="154"/>
      <c r="AT2369" s="154"/>
      <c r="AU2369" s="154"/>
      <c r="AV2369" s="154"/>
      <c r="AW2369" s="154"/>
      <c r="AX2369" s="154"/>
      <c r="AY2369" s="154"/>
      <c r="AZ2369" s="154"/>
      <c r="BA2369" s="154"/>
      <c r="BB2369" s="154"/>
      <c r="BC2369" s="154"/>
      <c r="BD2369" s="154"/>
      <c r="BE2369" s="154"/>
      <c r="BF2369" s="154"/>
      <c r="BG2369" s="154"/>
      <c r="BH2369" s="154"/>
      <c r="BI2369" s="154"/>
      <c r="BJ2369" s="154"/>
      <c r="BK2369" s="154"/>
      <c r="BL2369" s="154"/>
      <c r="BM2369" s="154"/>
      <c r="BN2369" s="154"/>
      <c r="BO2369" s="154"/>
      <c r="BP2369" s="154"/>
      <c r="BQ2369" s="154"/>
      <c r="BR2369" s="154"/>
      <c r="BS2369" s="154"/>
      <c r="BT2369" s="154"/>
      <c r="BU2369" s="154"/>
      <c r="BV2369" s="154"/>
    </row>
    <row r="2370" spans="1:74" x14ac:dyDescent="0.25">
      <c r="A2370" s="154"/>
      <c r="B2370" s="154"/>
      <c r="C2370" s="154"/>
      <c r="D2370" s="154"/>
      <c r="E2370" s="154"/>
      <c r="F2370" s="154"/>
      <c r="G2370" s="154"/>
      <c r="H2370" s="154"/>
      <c r="I2370" s="154"/>
      <c r="J2370" s="154"/>
      <c r="K2370" s="154"/>
      <c r="L2370" s="154"/>
      <c r="M2370" s="154"/>
      <c r="N2370" s="154"/>
      <c r="O2370" s="154"/>
      <c r="P2370" s="154"/>
      <c r="Q2370" s="154"/>
      <c r="R2370" s="154"/>
      <c r="S2370" s="154"/>
      <c r="T2370" s="154"/>
      <c r="U2370" s="154"/>
      <c r="V2370" s="154"/>
      <c r="W2370" s="154"/>
      <c r="X2370" s="154"/>
      <c r="Y2370" s="154"/>
      <c r="Z2370" s="154"/>
      <c r="AA2370" s="154"/>
      <c r="AB2370" s="154"/>
      <c r="AC2370" s="154"/>
      <c r="AD2370" s="154"/>
      <c r="AE2370" s="154"/>
      <c r="AF2370" s="154"/>
      <c r="AG2370" s="154"/>
      <c r="AH2370" s="154"/>
      <c r="AI2370" s="154"/>
      <c r="AJ2370" s="154"/>
      <c r="AK2370" s="154"/>
      <c r="AL2370" s="154"/>
      <c r="AM2370" s="154"/>
      <c r="AN2370" s="154"/>
      <c r="AO2370" s="154"/>
      <c r="AP2370" s="154"/>
      <c r="AQ2370" s="154"/>
      <c r="AR2370" s="154"/>
      <c r="AS2370" s="154"/>
      <c r="AT2370" s="154"/>
      <c r="AU2370" s="154"/>
      <c r="AV2370" s="154"/>
      <c r="AW2370" s="154"/>
      <c r="AX2370" s="154"/>
      <c r="AY2370" s="154"/>
      <c r="AZ2370" s="154"/>
      <c r="BA2370" s="154"/>
      <c r="BB2370" s="154"/>
      <c r="BC2370" s="154"/>
      <c r="BD2370" s="154"/>
      <c r="BE2370" s="154"/>
      <c r="BF2370" s="154"/>
      <c r="BG2370" s="154"/>
      <c r="BH2370" s="154"/>
      <c r="BI2370" s="154"/>
      <c r="BJ2370" s="154"/>
      <c r="BK2370" s="154"/>
      <c r="BL2370" s="154"/>
      <c r="BM2370" s="154"/>
      <c r="BN2370" s="154"/>
      <c r="BO2370" s="154"/>
      <c r="BP2370" s="154"/>
      <c r="BQ2370" s="154"/>
      <c r="BR2370" s="154"/>
      <c r="BS2370" s="154"/>
      <c r="BT2370" s="154"/>
      <c r="BU2370" s="154"/>
      <c r="BV2370" s="154"/>
    </row>
    <row r="2371" spans="1:74" x14ac:dyDescent="0.25">
      <c r="A2371" s="154"/>
      <c r="B2371" s="154"/>
      <c r="C2371" s="154"/>
      <c r="D2371" s="154"/>
      <c r="E2371" s="154"/>
      <c r="F2371" s="154"/>
      <c r="G2371" s="154"/>
      <c r="H2371" s="154"/>
      <c r="I2371" s="154"/>
      <c r="J2371" s="154"/>
      <c r="K2371" s="154"/>
      <c r="L2371" s="154"/>
      <c r="M2371" s="154"/>
      <c r="N2371" s="154"/>
      <c r="O2371" s="154"/>
      <c r="P2371" s="154"/>
      <c r="Q2371" s="154"/>
      <c r="R2371" s="154"/>
      <c r="S2371" s="154"/>
      <c r="T2371" s="154"/>
      <c r="U2371" s="154"/>
      <c r="V2371" s="154"/>
      <c r="W2371" s="154"/>
      <c r="X2371" s="154"/>
      <c r="Y2371" s="154"/>
      <c r="Z2371" s="154"/>
      <c r="AA2371" s="154"/>
      <c r="AB2371" s="154"/>
      <c r="AC2371" s="154"/>
      <c r="AD2371" s="154"/>
      <c r="AE2371" s="154"/>
      <c r="AF2371" s="154"/>
      <c r="AG2371" s="154"/>
      <c r="AH2371" s="154"/>
      <c r="AI2371" s="154"/>
      <c r="AJ2371" s="154"/>
      <c r="AK2371" s="154"/>
      <c r="AL2371" s="154"/>
      <c r="AM2371" s="154"/>
      <c r="AN2371" s="154"/>
      <c r="AO2371" s="154"/>
      <c r="AP2371" s="154"/>
      <c r="AQ2371" s="154"/>
      <c r="AR2371" s="154"/>
      <c r="AS2371" s="154"/>
      <c r="AT2371" s="154"/>
      <c r="AU2371" s="154"/>
      <c r="AV2371" s="154"/>
      <c r="AW2371" s="154"/>
      <c r="AX2371" s="154"/>
      <c r="AY2371" s="154"/>
      <c r="AZ2371" s="154"/>
      <c r="BA2371" s="154"/>
      <c r="BB2371" s="154"/>
      <c r="BC2371" s="154"/>
      <c r="BD2371" s="154"/>
      <c r="BE2371" s="154"/>
      <c r="BF2371" s="154"/>
      <c r="BG2371" s="154"/>
      <c r="BH2371" s="154"/>
      <c r="BI2371" s="154"/>
      <c r="BJ2371" s="154"/>
      <c r="BK2371" s="154"/>
      <c r="BL2371" s="154"/>
      <c r="BM2371" s="154"/>
      <c r="BN2371" s="154"/>
      <c r="BO2371" s="154"/>
      <c r="BP2371" s="154"/>
      <c r="BQ2371" s="154"/>
      <c r="BR2371" s="154"/>
      <c r="BS2371" s="154"/>
      <c r="BT2371" s="154"/>
      <c r="BU2371" s="154"/>
      <c r="BV2371" s="154"/>
    </row>
    <row r="2372" spans="1:74" x14ac:dyDescent="0.25">
      <c r="A2372" s="154"/>
      <c r="B2372" s="154"/>
      <c r="C2372" s="154"/>
      <c r="D2372" s="154"/>
      <c r="E2372" s="154"/>
      <c r="F2372" s="154"/>
      <c r="G2372" s="154"/>
      <c r="H2372" s="154"/>
      <c r="I2372" s="154"/>
      <c r="J2372" s="154"/>
      <c r="K2372" s="154"/>
      <c r="L2372" s="154"/>
      <c r="M2372" s="154"/>
      <c r="N2372" s="154"/>
      <c r="O2372" s="154"/>
      <c r="P2372" s="154"/>
      <c r="Q2372" s="154"/>
      <c r="R2372" s="154"/>
      <c r="S2372" s="154"/>
      <c r="T2372" s="154"/>
      <c r="U2372" s="154"/>
      <c r="V2372" s="154"/>
      <c r="W2372" s="154"/>
      <c r="X2372" s="154"/>
      <c r="Y2372" s="154"/>
      <c r="Z2372" s="154"/>
      <c r="AA2372" s="154"/>
      <c r="AB2372" s="154"/>
      <c r="AC2372" s="154"/>
      <c r="AD2372" s="154"/>
      <c r="AE2372" s="154"/>
      <c r="AF2372" s="154"/>
      <c r="AG2372" s="154"/>
      <c r="AH2372" s="154"/>
      <c r="AI2372" s="154"/>
      <c r="AJ2372" s="154"/>
      <c r="AK2372" s="154"/>
      <c r="AL2372" s="154"/>
      <c r="AM2372" s="154"/>
      <c r="AN2372" s="154"/>
      <c r="AO2372" s="154"/>
      <c r="AP2372" s="154"/>
      <c r="AQ2372" s="154"/>
      <c r="AR2372" s="154"/>
      <c r="AS2372" s="154"/>
      <c r="AT2372" s="154"/>
      <c r="AU2372" s="154"/>
      <c r="AV2372" s="154"/>
      <c r="AW2372" s="154"/>
      <c r="AX2372" s="154"/>
      <c r="AY2372" s="154"/>
      <c r="AZ2372" s="154"/>
      <c r="BA2372" s="154"/>
      <c r="BB2372" s="154"/>
      <c r="BC2372" s="154"/>
      <c r="BD2372" s="154"/>
      <c r="BE2372" s="154"/>
      <c r="BF2372" s="154"/>
      <c r="BG2372" s="154"/>
      <c r="BH2372" s="154"/>
      <c r="BI2372" s="154"/>
      <c r="BJ2372" s="154"/>
      <c r="BK2372" s="154"/>
      <c r="BL2372" s="154"/>
      <c r="BM2372" s="154"/>
      <c r="BN2372" s="154"/>
      <c r="BO2372" s="154"/>
      <c r="BP2372" s="154"/>
      <c r="BQ2372" s="154"/>
      <c r="BR2372" s="154"/>
      <c r="BS2372" s="154"/>
      <c r="BT2372" s="154"/>
      <c r="BU2372" s="154"/>
      <c r="BV2372" s="154"/>
    </row>
    <row r="2373" spans="1:74" x14ac:dyDescent="0.25">
      <c r="A2373" s="154"/>
      <c r="B2373" s="154"/>
      <c r="C2373" s="154"/>
      <c r="D2373" s="154"/>
      <c r="E2373" s="154"/>
      <c r="F2373" s="154"/>
      <c r="G2373" s="154"/>
      <c r="H2373" s="154"/>
      <c r="I2373" s="154"/>
      <c r="J2373" s="154"/>
      <c r="K2373" s="154"/>
      <c r="L2373" s="154"/>
      <c r="M2373" s="154"/>
      <c r="N2373" s="154"/>
      <c r="O2373" s="154"/>
      <c r="P2373" s="154"/>
      <c r="Q2373" s="154"/>
      <c r="R2373" s="154"/>
      <c r="S2373" s="154"/>
      <c r="T2373" s="154"/>
      <c r="U2373" s="154"/>
      <c r="V2373" s="154"/>
      <c r="W2373" s="154"/>
      <c r="X2373" s="154"/>
      <c r="Y2373" s="154"/>
      <c r="Z2373" s="154"/>
      <c r="AA2373" s="154"/>
      <c r="AB2373" s="154"/>
      <c r="AC2373" s="154"/>
      <c r="AD2373" s="154"/>
      <c r="AE2373" s="154"/>
      <c r="AF2373" s="154"/>
      <c r="AG2373" s="154"/>
      <c r="AH2373" s="154"/>
      <c r="AI2373" s="154"/>
      <c r="AJ2373" s="154"/>
      <c r="AK2373" s="154"/>
      <c r="AL2373" s="154"/>
      <c r="AM2373" s="154"/>
      <c r="AN2373" s="154"/>
      <c r="AO2373" s="154"/>
      <c r="AP2373" s="154"/>
      <c r="AQ2373" s="154"/>
      <c r="AR2373" s="154"/>
      <c r="AS2373" s="154"/>
      <c r="AT2373" s="154"/>
      <c r="AU2373" s="154"/>
      <c r="AV2373" s="154"/>
      <c r="AW2373" s="154"/>
      <c r="AX2373" s="154"/>
      <c r="AY2373" s="154"/>
      <c r="AZ2373" s="154"/>
      <c r="BA2373" s="154"/>
      <c r="BB2373" s="154"/>
      <c r="BC2373" s="154"/>
      <c r="BD2373" s="154"/>
      <c r="BE2373" s="154"/>
      <c r="BF2373" s="154"/>
      <c r="BG2373" s="154"/>
      <c r="BH2373" s="154"/>
      <c r="BI2373" s="154"/>
      <c r="BJ2373" s="154"/>
      <c r="BK2373" s="154"/>
      <c r="BL2373" s="154"/>
      <c r="BM2373" s="154"/>
      <c r="BN2373" s="154"/>
      <c r="BO2373" s="154"/>
      <c r="BP2373" s="154"/>
      <c r="BQ2373" s="154"/>
      <c r="BR2373" s="154"/>
      <c r="BS2373" s="154"/>
      <c r="BT2373" s="154"/>
      <c r="BU2373" s="154"/>
      <c r="BV2373" s="154"/>
    </row>
    <row r="2374" spans="1:74" x14ac:dyDescent="0.25">
      <c r="A2374" s="154"/>
      <c r="B2374" s="154"/>
      <c r="C2374" s="154"/>
      <c r="D2374" s="154"/>
      <c r="E2374" s="154"/>
      <c r="F2374" s="154"/>
      <c r="G2374" s="154"/>
      <c r="H2374" s="154"/>
      <c r="I2374" s="154"/>
      <c r="J2374" s="154"/>
      <c r="K2374" s="154"/>
      <c r="L2374" s="154"/>
      <c r="M2374" s="154"/>
      <c r="N2374" s="154"/>
      <c r="O2374" s="154"/>
      <c r="P2374" s="154"/>
      <c r="Q2374" s="154"/>
      <c r="R2374" s="154"/>
      <c r="S2374" s="154"/>
      <c r="T2374" s="154"/>
      <c r="U2374" s="154"/>
      <c r="V2374" s="154"/>
      <c r="W2374" s="154"/>
      <c r="X2374" s="154"/>
      <c r="Y2374" s="154"/>
      <c r="Z2374" s="154"/>
      <c r="AA2374" s="154"/>
      <c r="AB2374" s="154"/>
      <c r="AC2374" s="154"/>
      <c r="AD2374" s="154"/>
      <c r="AE2374" s="154"/>
      <c r="AF2374" s="154"/>
      <c r="AG2374" s="154"/>
      <c r="AH2374" s="154"/>
      <c r="AI2374" s="154"/>
      <c r="AJ2374" s="154"/>
      <c r="AK2374" s="154"/>
      <c r="AL2374" s="154"/>
      <c r="AM2374" s="154"/>
      <c r="AN2374" s="154"/>
      <c r="AO2374" s="154"/>
      <c r="AP2374" s="154"/>
      <c r="AQ2374" s="154"/>
      <c r="AR2374" s="154"/>
      <c r="AS2374" s="154"/>
      <c r="AT2374" s="154"/>
      <c r="AU2374" s="154"/>
      <c r="AV2374" s="154"/>
      <c r="AW2374" s="154"/>
      <c r="AX2374" s="154"/>
      <c r="AY2374" s="154"/>
      <c r="AZ2374" s="154"/>
      <c r="BA2374" s="154"/>
      <c r="BB2374" s="154"/>
      <c r="BC2374" s="154"/>
      <c r="BD2374" s="154"/>
      <c r="BE2374" s="154"/>
      <c r="BF2374" s="154"/>
      <c r="BG2374" s="154"/>
      <c r="BH2374" s="154"/>
      <c r="BI2374" s="154"/>
      <c r="BJ2374" s="154"/>
      <c r="BK2374" s="154"/>
      <c r="BL2374" s="154"/>
      <c r="BM2374" s="154"/>
      <c r="BN2374" s="154"/>
      <c r="BO2374" s="154"/>
      <c r="BP2374" s="154"/>
      <c r="BQ2374" s="154"/>
      <c r="BR2374" s="154"/>
      <c r="BS2374" s="154"/>
      <c r="BT2374" s="154"/>
      <c r="BU2374" s="154"/>
      <c r="BV2374" s="154"/>
    </row>
    <row r="2375" spans="1:74" x14ac:dyDescent="0.25">
      <c r="A2375" s="154"/>
      <c r="B2375" s="154"/>
      <c r="C2375" s="154"/>
      <c r="D2375" s="154"/>
      <c r="E2375" s="154"/>
      <c r="F2375" s="154"/>
      <c r="G2375" s="154"/>
      <c r="H2375" s="154"/>
      <c r="I2375" s="154"/>
      <c r="J2375" s="154"/>
      <c r="K2375" s="154"/>
      <c r="L2375" s="154"/>
      <c r="M2375" s="154"/>
      <c r="N2375" s="154"/>
      <c r="O2375" s="154"/>
      <c r="P2375" s="154"/>
      <c r="Q2375" s="154"/>
      <c r="R2375" s="154"/>
      <c r="S2375" s="154"/>
      <c r="T2375" s="154"/>
      <c r="U2375" s="154"/>
      <c r="V2375" s="154"/>
      <c r="W2375" s="154"/>
      <c r="X2375" s="154"/>
      <c r="Y2375" s="154"/>
      <c r="Z2375" s="154"/>
      <c r="AA2375" s="154"/>
      <c r="AB2375" s="154"/>
      <c r="AC2375" s="154"/>
      <c r="AD2375" s="154"/>
      <c r="AE2375" s="154"/>
      <c r="AF2375" s="154"/>
      <c r="AG2375" s="154"/>
      <c r="AH2375" s="154"/>
      <c r="AI2375" s="154"/>
      <c r="AJ2375" s="154"/>
      <c r="AK2375" s="154"/>
      <c r="AL2375" s="154"/>
      <c r="AM2375" s="154"/>
      <c r="AN2375" s="154"/>
      <c r="AO2375" s="154"/>
      <c r="AP2375" s="154"/>
      <c r="AQ2375" s="154"/>
      <c r="AR2375" s="154"/>
      <c r="AS2375" s="154"/>
      <c r="AT2375" s="154"/>
      <c r="AU2375" s="154"/>
      <c r="AV2375" s="154"/>
      <c r="AW2375" s="154"/>
      <c r="AX2375" s="154"/>
      <c r="AY2375" s="154"/>
      <c r="AZ2375" s="154"/>
      <c r="BA2375" s="154"/>
      <c r="BB2375" s="154"/>
      <c r="BC2375" s="154"/>
      <c r="BD2375" s="154"/>
      <c r="BE2375" s="154"/>
      <c r="BF2375" s="154"/>
      <c r="BG2375" s="154"/>
      <c r="BH2375" s="154"/>
      <c r="BI2375" s="154"/>
      <c r="BJ2375" s="154"/>
      <c r="BK2375" s="154"/>
      <c r="BL2375" s="154"/>
      <c r="BM2375" s="154"/>
      <c r="BN2375" s="154"/>
      <c r="BO2375" s="154"/>
      <c r="BP2375" s="154"/>
      <c r="BQ2375" s="154"/>
      <c r="BR2375" s="154"/>
      <c r="BS2375" s="154"/>
      <c r="BT2375" s="154"/>
      <c r="BU2375" s="154"/>
      <c r="BV2375" s="154"/>
    </row>
    <row r="2376" spans="1:74" x14ac:dyDescent="0.25">
      <c r="A2376" s="154"/>
      <c r="B2376" s="154"/>
      <c r="C2376" s="154"/>
      <c r="D2376" s="154"/>
      <c r="E2376" s="154"/>
      <c r="F2376" s="154"/>
      <c r="G2376" s="154"/>
      <c r="H2376" s="154"/>
      <c r="I2376" s="154"/>
      <c r="J2376" s="154"/>
      <c r="K2376" s="154"/>
      <c r="L2376" s="154"/>
      <c r="M2376" s="154"/>
      <c r="N2376" s="154"/>
      <c r="O2376" s="154"/>
      <c r="P2376" s="154"/>
      <c r="Q2376" s="154"/>
      <c r="R2376" s="154"/>
      <c r="S2376" s="154"/>
      <c r="T2376" s="154"/>
      <c r="U2376" s="154"/>
      <c r="V2376" s="154"/>
      <c r="W2376" s="154"/>
      <c r="X2376" s="154"/>
      <c r="Y2376" s="154"/>
      <c r="Z2376" s="154"/>
      <c r="AA2376" s="154"/>
      <c r="AB2376" s="154"/>
      <c r="AC2376" s="154"/>
      <c r="AD2376" s="154"/>
      <c r="AE2376" s="154"/>
      <c r="AF2376" s="154"/>
      <c r="AG2376" s="154"/>
      <c r="AH2376" s="154"/>
      <c r="AI2376" s="154"/>
      <c r="AJ2376" s="154"/>
      <c r="AK2376" s="154"/>
      <c r="AL2376" s="154"/>
      <c r="AM2376" s="154"/>
      <c r="AN2376" s="154"/>
      <c r="AO2376" s="154"/>
      <c r="AP2376" s="154"/>
      <c r="AQ2376" s="154"/>
      <c r="AR2376" s="154"/>
      <c r="AS2376" s="154"/>
      <c r="AT2376" s="154"/>
      <c r="AU2376" s="154"/>
      <c r="AV2376" s="154"/>
      <c r="AW2376" s="154"/>
      <c r="AX2376" s="154"/>
      <c r="AY2376" s="154"/>
      <c r="AZ2376" s="154"/>
      <c r="BA2376" s="154"/>
      <c r="BB2376" s="154"/>
      <c r="BC2376" s="154"/>
      <c r="BD2376" s="154"/>
      <c r="BE2376" s="154"/>
      <c r="BF2376" s="154"/>
      <c r="BG2376" s="154"/>
      <c r="BH2376" s="154"/>
      <c r="BI2376" s="154"/>
      <c r="BJ2376" s="154"/>
      <c r="BK2376" s="154"/>
      <c r="BL2376" s="154"/>
      <c r="BM2376" s="154"/>
      <c r="BN2376" s="154"/>
      <c r="BO2376" s="154"/>
      <c r="BP2376" s="154"/>
      <c r="BQ2376" s="154"/>
      <c r="BR2376" s="154"/>
      <c r="BS2376" s="154"/>
      <c r="BT2376" s="154"/>
      <c r="BU2376" s="154"/>
      <c r="BV2376" s="154"/>
    </row>
    <row r="2377" spans="1:74" x14ac:dyDescent="0.25">
      <c r="A2377" s="154"/>
      <c r="B2377" s="154"/>
      <c r="C2377" s="154"/>
      <c r="D2377" s="154"/>
      <c r="E2377" s="154"/>
      <c r="F2377" s="154"/>
      <c r="G2377" s="154"/>
      <c r="H2377" s="154"/>
      <c r="I2377" s="154"/>
      <c r="J2377" s="154"/>
      <c r="K2377" s="154"/>
      <c r="L2377" s="154"/>
      <c r="M2377" s="154"/>
      <c r="N2377" s="154"/>
      <c r="O2377" s="154"/>
      <c r="P2377" s="154"/>
      <c r="Q2377" s="154"/>
      <c r="R2377" s="154"/>
      <c r="S2377" s="154"/>
      <c r="T2377" s="154"/>
      <c r="U2377" s="154"/>
      <c r="V2377" s="154"/>
      <c r="W2377" s="154"/>
      <c r="X2377" s="154"/>
      <c r="Y2377" s="154"/>
      <c r="Z2377" s="154"/>
      <c r="AA2377" s="154"/>
      <c r="AB2377" s="154"/>
      <c r="AC2377" s="154"/>
      <c r="AD2377" s="154"/>
      <c r="AE2377" s="154"/>
      <c r="AF2377" s="154"/>
      <c r="AG2377" s="154"/>
      <c r="AH2377" s="154"/>
      <c r="AI2377" s="154"/>
      <c r="AJ2377" s="154"/>
      <c r="AK2377" s="154"/>
      <c r="AL2377" s="154"/>
      <c r="AM2377" s="154"/>
      <c r="AN2377" s="154"/>
      <c r="AO2377" s="154"/>
      <c r="AP2377" s="154"/>
      <c r="AQ2377" s="154"/>
      <c r="AR2377" s="154"/>
      <c r="AS2377" s="154"/>
      <c r="AT2377" s="154"/>
      <c r="AU2377" s="154"/>
      <c r="AV2377" s="154"/>
      <c r="AW2377" s="154"/>
      <c r="AX2377" s="154"/>
      <c r="AY2377" s="154"/>
      <c r="AZ2377" s="154"/>
      <c r="BA2377" s="154"/>
      <c r="BB2377" s="154"/>
      <c r="BC2377" s="154"/>
      <c r="BD2377" s="154"/>
      <c r="BE2377" s="154"/>
      <c r="BF2377" s="154"/>
      <c r="BG2377" s="154"/>
      <c r="BH2377" s="154"/>
      <c r="BI2377" s="154"/>
      <c r="BJ2377" s="154"/>
      <c r="BK2377" s="154"/>
      <c r="BL2377" s="154"/>
      <c r="BM2377" s="154"/>
      <c r="BN2377" s="154"/>
      <c r="BO2377" s="154"/>
      <c r="BP2377" s="154"/>
      <c r="BQ2377" s="154"/>
      <c r="BR2377" s="154"/>
      <c r="BS2377" s="154"/>
      <c r="BT2377" s="154"/>
      <c r="BU2377" s="154"/>
      <c r="BV2377" s="154"/>
    </row>
    <row r="2378" spans="1:74" x14ac:dyDescent="0.25">
      <c r="A2378" s="154"/>
      <c r="B2378" s="154"/>
      <c r="C2378" s="154"/>
      <c r="D2378" s="154"/>
      <c r="E2378" s="154"/>
      <c r="F2378" s="154"/>
      <c r="G2378" s="154"/>
      <c r="H2378" s="154"/>
      <c r="I2378" s="154"/>
      <c r="J2378" s="154"/>
      <c r="K2378" s="154"/>
      <c r="L2378" s="154"/>
      <c r="M2378" s="154"/>
      <c r="N2378" s="154"/>
      <c r="O2378" s="154"/>
      <c r="P2378" s="154"/>
      <c r="Q2378" s="154"/>
      <c r="R2378" s="154"/>
      <c r="S2378" s="154"/>
      <c r="T2378" s="154"/>
      <c r="U2378" s="154"/>
      <c r="V2378" s="154"/>
      <c r="W2378" s="154"/>
      <c r="X2378" s="154"/>
      <c r="Y2378" s="154"/>
      <c r="Z2378" s="154"/>
      <c r="AA2378" s="154"/>
      <c r="AB2378" s="154"/>
      <c r="AC2378" s="154"/>
      <c r="AD2378" s="154"/>
      <c r="AE2378" s="154"/>
      <c r="AF2378" s="154"/>
      <c r="AG2378" s="154"/>
      <c r="AH2378" s="154"/>
      <c r="AI2378" s="154"/>
      <c r="AJ2378" s="154"/>
      <c r="AK2378" s="154"/>
      <c r="AL2378" s="154"/>
      <c r="AM2378" s="154"/>
      <c r="AN2378" s="154"/>
      <c r="AO2378" s="154"/>
      <c r="AP2378" s="154"/>
      <c r="AQ2378" s="154"/>
      <c r="AR2378" s="154"/>
      <c r="AS2378" s="154"/>
      <c r="AT2378" s="154"/>
      <c r="AU2378" s="154"/>
      <c r="AV2378" s="154"/>
      <c r="AW2378" s="154"/>
      <c r="AX2378" s="154"/>
      <c r="AY2378" s="154"/>
      <c r="AZ2378" s="154"/>
      <c r="BA2378" s="154"/>
      <c r="BB2378" s="154"/>
      <c r="BC2378" s="154"/>
      <c r="BD2378" s="154"/>
      <c r="BE2378" s="154"/>
      <c r="BF2378" s="154"/>
      <c r="BG2378" s="154"/>
      <c r="BH2378" s="154"/>
      <c r="BI2378" s="154"/>
      <c r="BJ2378" s="154"/>
      <c r="BK2378" s="154"/>
      <c r="BL2378" s="154"/>
      <c r="BM2378" s="154"/>
      <c r="BN2378" s="154"/>
      <c r="BO2378" s="154"/>
      <c r="BP2378" s="154"/>
      <c r="BQ2378" s="154"/>
      <c r="BR2378" s="154"/>
      <c r="BS2378" s="154"/>
      <c r="BT2378" s="154"/>
      <c r="BU2378" s="154"/>
      <c r="BV2378" s="154"/>
    </row>
    <row r="2379" spans="1:74" x14ac:dyDescent="0.25">
      <c r="A2379" s="154"/>
      <c r="B2379" s="154"/>
      <c r="C2379" s="154"/>
      <c r="D2379" s="154"/>
      <c r="E2379" s="154"/>
      <c r="F2379" s="154"/>
      <c r="G2379" s="154"/>
      <c r="H2379" s="154"/>
      <c r="I2379" s="154"/>
      <c r="J2379" s="154"/>
      <c r="K2379" s="154"/>
      <c r="L2379" s="154"/>
      <c r="M2379" s="154"/>
      <c r="N2379" s="154"/>
      <c r="O2379" s="154"/>
      <c r="P2379" s="154"/>
      <c r="Q2379" s="154"/>
      <c r="R2379" s="154"/>
      <c r="S2379" s="154"/>
      <c r="T2379" s="154"/>
      <c r="U2379" s="154"/>
      <c r="V2379" s="154"/>
      <c r="W2379" s="154"/>
      <c r="X2379" s="154"/>
      <c r="Y2379" s="154"/>
      <c r="Z2379" s="154"/>
      <c r="AA2379" s="154"/>
      <c r="AB2379" s="154"/>
      <c r="AC2379" s="154"/>
      <c r="AD2379" s="154"/>
      <c r="AE2379" s="154"/>
      <c r="AF2379" s="154"/>
      <c r="AG2379" s="154"/>
      <c r="AH2379" s="154"/>
      <c r="AI2379" s="154"/>
      <c r="AJ2379" s="154"/>
      <c r="AK2379" s="154"/>
      <c r="AL2379" s="154"/>
      <c r="AM2379" s="154"/>
      <c r="AN2379" s="154"/>
      <c r="AO2379" s="154"/>
      <c r="AP2379" s="154"/>
      <c r="AQ2379" s="154"/>
      <c r="AR2379" s="154"/>
      <c r="AS2379" s="154"/>
      <c r="AT2379" s="154"/>
      <c r="AU2379" s="154"/>
      <c r="AV2379" s="154"/>
      <c r="AW2379" s="154"/>
      <c r="AX2379" s="154"/>
      <c r="AY2379" s="154"/>
      <c r="AZ2379" s="154"/>
      <c r="BA2379" s="154"/>
      <c r="BB2379" s="154"/>
      <c r="BC2379" s="154"/>
      <c r="BD2379" s="154"/>
      <c r="BE2379" s="154"/>
      <c r="BF2379" s="154"/>
      <c r="BG2379" s="154"/>
      <c r="BH2379" s="154"/>
      <c r="BI2379" s="154"/>
      <c r="BJ2379" s="154"/>
      <c r="BK2379" s="154"/>
      <c r="BL2379" s="154"/>
      <c r="BM2379" s="154"/>
      <c r="BN2379" s="154"/>
      <c r="BO2379" s="154"/>
      <c r="BP2379" s="154"/>
      <c r="BQ2379" s="154"/>
      <c r="BR2379" s="154"/>
      <c r="BS2379" s="154"/>
      <c r="BT2379" s="154"/>
      <c r="BU2379" s="154"/>
      <c r="BV2379" s="154"/>
    </row>
    <row r="2380" spans="1:74" x14ac:dyDescent="0.25">
      <c r="A2380" s="154"/>
      <c r="B2380" s="154"/>
      <c r="C2380" s="154"/>
      <c r="D2380" s="154"/>
      <c r="E2380" s="154"/>
      <c r="F2380" s="154"/>
      <c r="G2380" s="154"/>
      <c r="H2380" s="154"/>
      <c r="I2380" s="154"/>
      <c r="J2380" s="154"/>
      <c r="K2380" s="154"/>
      <c r="L2380" s="154"/>
      <c r="M2380" s="154"/>
      <c r="N2380" s="154"/>
      <c r="O2380" s="154"/>
      <c r="P2380" s="154"/>
      <c r="Q2380" s="154"/>
      <c r="R2380" s="154"/>
      <c r="S2380" s="154"/>
      <c r="T2380" s="154"/>
      <c r="U2380" s="154"/>
      <c r="V2380" s="154"/>
      <c r="W2380" s="154"/>
      <c r="X2380" s="154"/>
      <c r="Y2380" s="154"/>
      <c r="Z2380" s="154"/>
      <c r="AA2380" s="154"/>
      <c r="AB2380" s="154"/>
      <c r="AC2380" s="154"/>
      <c r="AD2380" s="154"/>
      <c r="AE2380" s="154"/>
      <c r="AF2380" s="154"/>
      <c r="AG2380" s="154"/>
      <c r="AH2380" s="154"/>
      <c r="AI2380" s="154"/>
      <c r="AJ2380" s="154"/>
      <c r="AK2380" s="154"/>
      <c r="AL2380" s="154"/>
      <c r="AM2380" s="154"/>
      <c r="AN2380" s="154"/>
      <c r="AO2380" s="154"/>
      <c r="AP2380" s="154"/>
      <c r="AQ2380" s="154"/>
      <c r="AR2380" s="154"/>
      <c r="AS2380" s="154"/>
      <c r="AT2380" s="154"/>
      <c r="AU2380" s="154"/>
      <c r="AV2380" s="154"/>
      <c r="AW2380" s="154"/>
      <c r="AX2380" s="154"/>
      <c r="AY2380" s="154"/>
      <c r="AZ2380" s="154"/>
      <c r="BA2380" s="154"/>
      <c r="BB2380" s="154"/>
      <c r="BC2380" s="154"/>
      <c r="BD2380" s="154"/>
      <c r="BE2380" s="154"/>
      <c r="BF2380" s="154"/>
      <c r="BG2380" s="154"/>
      <c r="BH2380" s="154"/>
      <c r="BI2380" s="154"/>
      <c r="BJ2380" s="154"/>
      <c r="BK2380" s="154"/>
      <c r="BL2380" s="154"/>
      <c r="BM2380" s="154"/>
      <c r="BN2380" s="154"/>
      <c r="BO2380" s="154"/>
      <c r="BP2380" s="154"/>
      <c r="BQ2380" s="154"/>
      <c r="BR2380" s="154"/>
      <c r="BS2380" s="154"/>
      <c r="BT2380" s="154"/>
      <c r="BU2380" s="154"/>
      <c r="BV2380" s="154"/>
    </row>
    <row r="2381" spans="1:74" x14ac:dyDescent="0.25">
      <c r="A2381" s="154"/>
      <c r="B2381" s="154"/>
      <c r="C2381" s="154"/>
      <c r="D2381" s="154"/>
      <c r="E2381" s="154"/>
      <c r="F2381" s="154"/>
      <c r="G2381" s="154"/>
      <c r="H2381" s="154"/>
      <c r="I2381" s="154"/>
      <c r="J2381" s="154"/>
      <c r="K2381" s="154"/>
      <c r="L2381" s="154"/>
      <c r="M2381" s="154"/>
      <c r="N2381" s="154"/>
      <c r="O2381" s="154"/>
      <c r="P2381" s="154"/>
      <c r="Q2381" s="154"/>
      <c r="R2381" s="154"/>
      <c r="S2381" s="154"/>
      <c r="T2381" s="154"/>
      <c r="U2381" s="154"/>
      <c r="V2381" s="154"/>
      <c r="W2381" s="154"/>
      <c r="X2381" s="154"/>
      <c r="Y2381" s="154"/>
      <c r="Z2381" s="154"/>
      <c r="AA2381" s="154"/>
      <c r="AB2381" s="154"/>
      <c r="AC2381" s="154"/>
      <c r="AD2381" s="154"/>
      <c r="AE2381" s="154"/>
      <c r="AF2381" s="154"/>
      <c r="AG2381" s="154"/>
      <c r="AH2381" s="154"/>
      <c r="AI2381" s="154"/>
      <c r="AJ2381" s="154"/>
      <c r="AK2381" s="154"/>
      <c r="AL2381" s="154"/>
      <c r="AM2381" s="154"/>
      <c r="AN2381" s="154"/>
      <c r="AO2381" s="154"/>
      <c r="AP2381" s="154"/>
      <c r="AQ2381" s="154"/>
      <c r="AR2381" s="154"/>
      <c r="AS2381" s="154"/>
      <c r="AT2381" s="154"/>
      <c r="AU2381" s="154"/>
      <c r="AV2381" s="154"/>
      <c r="AW2381" s="154"/>
      <c r="AX2381" s="154"/>
      <c r="AY2381" s="154"/>
      <c r="AZ2381" s="154"/>
      <c r="BA2381" s="154"/>
      <c r="BB2381" s="154"/>
      <c r="BC2381" s="154"/>
      <c r="BD2381" s="154"/>
      <c r="BE2381" s="154"/>
      <c r="BF2381" s="154"/>
      <c r="BG2381" s="154"/>
      <c r="BH2381" s="154"/>
      <c r="BI2381" s="154"/>
      <c r="BJ2381" s="154"/>
      <c r="BK2381" s="154"/>
      <c r="BL2381" s="154"/>
      <c r="BM2381" s="154"/>
      <c r="BN2381" s="154"/>
      <c r="BO2381" s="154"/>
      <c r="BP2381" s="154"/>
      <c r="BQ2381" s="154"/>
      <c r="BR2381" s="154"/>
      <c r="BS2381" s="154"/>
      <c r="BT2381" s="154"/>
      <c r="BU2381" s="154"/>
      <c r="BV2381" s="154"/>
    </row>
    <row r="2382" spans="1:74" x14ac:dyDescent="0.25">
      <c r="A2382" s="154"/>
      <c r="B2382" s="154"/>
      <c r="C2382" s="154"/>
      <c r="D2382" s="154"/>
      <c r="E2382" s="154"/>
      <c r="F2382" s="154"/>
      <c r="G2382" s="154"/>
      <c r="H2382" s="154"/>
      <c r="I2382" s="154"/>
      <c r="J2382" s="154"/>
      <c r="K2382" s="154"/>
      <c r="L2382" s="154"/>
      <c r="M2382" s="154"/>
      <c r="N2382" s="154"/>
      <c r="O2382" s="154"/>
      <c r="P2382" s="154"/>
      <c r="Q2382" s="154"/>
      <c r="R2382" s="154"/>
      <c r="S2382" s="154"/>
      <c r="T2382" s="154"/>
      <c r="U2382" s="154"/>
      <c r="V2382" s="154"/>
      <c r="W2382" s="154"/>
      <c r="X2382" s="154"/>
      <c r="Y2382" s="154"/>
      <c r="Z2382" s="154"/>
      <c r="AA2382" s="154"/>
      <c r="AB2382" s="154"/>
      <c r="AC2382" s="154"/>
      <c r="AD2382" s="154"/>
      <c r="AE2382" s="154"/>
      <c r="AF2382" s="154"/>
      <c r="AG2382" s="154"/>
      <c r="AH2382" s="154"/>
      <c r="AI2382" s="154"/>
      <c r="AJ2382" s="154"/>
      <c r="AK2382" s="154"/>
      <c r="AL2382" s="154"/>
      <c r="AM2382" s="154"/>
      <c r="AN2382" s="154"/>
      <c r="AO2382" s="154"/>
      <c r="AP2382" s="154"/>
      <c r="AQ2382" s="154"/>
      <c r="AR2382" s="154"/>
      <c r="AS2382" s="154"/>
      <c r="AT2382" s="154"/>
      <c r="AU2382" s="154"/>
      <c r="AV2382" s="154"/>
      <c r="AW2382" s="154"/>
      <c r="AX2382" s="154"/>
      <c r="AY2382" s="154"/>
      <c r="AZ2382" s="154"/>
      <c r="BA2382" s="154"/>
      <c r="BB2382" s="154"/>
      <c r="BC2382" s="154"/>
      <c r="BD2382" s="154"/>
      <c r="BE2382" s="154"/>
      <c r="BF2382" s="154"/>
      <c r="BG2382" s="154"/>
      <c r="BH2382" s="154"/>
      <c r="BI2382" s="154"/>
      <c r="BJ2382" s="154"/>
      <c r="BK2382" s="154"/>
      <c r="BL2382" s="154"/>
      <c r="BM2382" s="154"/>
      <c r="BN2382" s="154"/>
      <c r="BO2382" s="154"/>
      <c r="BP2382" s="154"/>
      <c r="BQ2382" s="154"/>
      <c r="BR2382" s="154"/>
      <c r="BS2382" s="154"/>
      <c r="BT2382" s="154"/>
      <c r="BU2382" s="154"/>
      <c r="BV2382" s="154"/>
    </row>
    <row r="2383" spans="1:74" x14ac:dyDescent="0.25">
      <c r="A2383" s="154"/>
      <c r="B2383" s="154"/>
      <c r="C2383" s="154"/>
      <c r="D2383" s="154"/>
      <c r="E2383" s="154"/>
      <c r="F2383" s="154"/>
      <c r="G2383" s="154"/>
      <c r="H2383" s="154"/>
      <c r="I2383" s="154"/>
      <c r="J2383" s="154"/>
      <c r="K2383" s="154"/>
      <c r="L2383" s="154"/>
      <c r="M2383" s="154"/>
      <c r="N2383" s="154"/>
      <c r="O2383" s="154"/>
      <c r="P2383" s="154"/>
      <c r="Q2383" s="154"/>
      <c r="R2383" s="154"/>
      <c r="S2383" s="154"/>
      <c r="T2383" s="154"/>
      <c r="U2383" s="154"/>
      <c r="V2383" s="154"/>
      <c r="W2383" s="154"/>
      <c r="X2383" s="154"/>
      <c r="Y2383" s="154"/>
      <c r="Z2383" s="154"/>
      <c r="AA2383" s="154"/>
      <c r="AB2383" s="154"/>
      <c r="AC2383" s="154"/>
      <c r="AD2383" s="154"/>
      <c r="AE2383" s="154"/>
      <c r="AF2383" s="154"/>
      <c r="AG2383" s="154"/>
      <c r="AH2383" s="154"/>
      <c r="AI2383" s="154"/>
      <c r="AJ2383" s="154"/>
      <c r="AK2383" s="154"/>
      <c r="AL2383" s="154"/>
      <c r="AM2383" s="154"/>
      <c r="AN2383" s="154"/>
      <c r="AO2383" s="154"/>
      <c r="AP2383" s="154"/>
      <c r="AQ2383" s="154"/>
      <c r="AR2383" s="154"/>
      <c r="AS2383" s="154"/>
      <c r="AT2383" s="154"/>
      <c r="AU2383" s="154"/>
      <c r="AV2383" s="154"/>
      <c r="AW2383" s="154"/>
      <c r="AX2383" s="154"/>
      <c r="AY2383" s="154"/>
      <c r="AZ2383" s="154"/>
      <c r="BA2383" s="154"/>
      <c r="BB2383" s="154"/>
      <c r="BC2383" s="154"/>
      <c r="BD2383" s="154"/>
      <c r="BE2383" s="154"/>
      <c r="BF2383" s="154"/>
      <c r="BG2383" s="154"/>
      <c r="BH2383" s="154"/>
      <c r="BI2383" s="154"/>
      <c r="BJ2383" s="154"/>
      <c r="BK2383" s="154"/>
      <c r="BL2383" s="154"/>
      <c r="BM2383" s="154"/>
      <c r="BN2383" s="154"/>
      <c r="BO2383" s="154"/>
      <c r="BP2383" s="154"/>
      <c r="BQ2383" s="154"/>
      <c r="BR2383" s="154"/>
      <c r="BS2383" s="154"/>
      <c r="BT2383" s="154"/>
      <c r="BU2383" s="154"/>
      <c r="BV2383" s="154"/>
    </row>
    <row r="2384" spans="1:74" x14ac:dyDescent="0.25">
      <c r="A2384" s="154"/>
      <c r="B2384" s="154"/>
      <c r="C2384" s="154"/>
      <c r="D2384" s="154"/>
      <c r="E2384" s="154"/>
      <c r="F2384" s="154"/>
      <c r="G2384" s="154"/>
      <c r="H2384" s="154"/>
      <c r="I2384" s="154"/>
      <c r="J2384" s="154"/>
      <c r="K2384" s="154"/>
      <c r="L2384" s="154"/>
      <c r="M2384" s="154"/>
      <c r="N2384" s="154"/>
      <c r="O2384" s="154"/>
      <c r="P2384" s="154"/>
      <c r="Q2384" s="154"/>
      <c r="R2384" s="154"/>
      <c r="S2384" s="154"/>
      <c r="T2384" s="154"/>
      <c r="U2384" s="154"/>
      <c r="V2384" s="154"/>
      <c r="W2384" s="154"/>
      <c r="X2384" s="154"/>
      <c r="Y2384" s="154"/>
      <c r="Z2384" s="154"/>
      <c r="AA2384" s="154"/>
      <c r="AB2384" s="154"/>
      <c r="AC2384" s="154"/>
      <c r="AD2384" s="154"/>
      <c r="AE2384" s="154"/>
      <c r="AF2384" s="154"/>
      <c r="AG2384" s="154"/>
      <c r="AH2384" s="154"/>
      <c r="AI2384" s="154"/>
      <c r="AJ2384" s="154"/>
      <c r="AK2384" s="154"/>
      <c r="AL2384" s="154"/>
      <c r="AM2384" s="154"/>
      <c r="AN2384" s="154"/>
      <c r="AO2384" s="154"/>
      <c r="AP2384" s="154"/>
      <c r="AQ2384" s="154"/>
      <c r="AR2384" s="154"/>
      <c r="AS2384" s="154"/>
      <c r="AT2384" s="154"/>
      <c r="AU2384" s="154"/>
      <c r="AV2384" s="154"/>
      <c r="AW2384" s="154"/>
      <c r="AX2384" s="154"/>
      <c r="AY2384" s="154"/>
      <c r="AZ2384" s="154"/>
      <c r="BA2384" s="154"/>
      <c r="BB2384" s="154"/>
      <c r="BC2384" s="154"/>
      <c r="BD2384" s="154"/>
      <c r="BE2384" s="154"/>
      <c r="BF2384" s="154"/>
      <c r="BG2384" s="154"/>
      <c r="BH2384" s="154"/>
      <c r="BI2384" s="154"/>
      <c r="BJ2384" s="154"/>
      <c r="BK2384" s="154"/>
      <c r="BL2384" s="154"/>
      <c r="BM2384" s="154"/>
      <c r="BN2384" s="154"/>
      <c r="BO2384" s="154"/>
      <c r="BP2384" s="154"/>
      <c r="BQ2384" s="154"/>
      <c r="BR2384" s="154"/>
      <c r="BS2384" s="154"/>
      <c r="BT2384" s="154"/>
      <c r="BU2384" s="154"/>
      <c r="BV2384" s="154"/>
    </row>
    <row r="2385" spans="1:74" x14ac:dyDescent="0.25">
      <c r="A2385" s="154"/>
      <c r="B2385" s="154"/>
      <c r="C2385" s="154"/>
      <c r="D2385" s="154"/>
      <c r="E2385" s="154"/>
      <c r="F2385" s="154"/>
      <c r="G2385" s="154"/>
      <c r="H2385" s="154"/>
      <c r="I2385" s="154"/>
      <c r="J2385" s="154"/>
      <c r="K2385" s="154"/>
      <c r="L2385" s="154"/>
      <c r="M2385" s="154"/>
      <c r="N2385" s="154"/>
      <c r="O2385" s="154"/>
      <c r="P2385" s="154"/>
      <c r="Q2385" s="154"/>
      <c r="R2385" s="154"/>
      <c r="S2385" s="154"/>
      <c r="T2385" s="154"/>
      <c r="U2385" s="154"/>
      <c r="V2385" s="154"/>
      <c r="W2385" s="154"/>
      <c r="X2385" s="154"/>
      <c r="Y2385" s="154"/>
      <c r="Z2385" s="154"/>
      <c r="AA2385" s="154"/>
      <c r="AB2385" s="154"/>
      <c r="AC2385" s="154"/>
      <c r="AD2385" s="154"/>
      <c r="AE2385" s="154"/>
      <c r="AF2385" s="154"/>
      <c r="AG2385" s="154"/>
      <c r="AH2385" s="154"/>
      <c r="AI2385" s="154"/>
      <c r="AJ2385" s="154"/>
      <c r="AK2385" s="154"/>
      <c r="AL2385" s="154"/>
      <c r="AM2385" s="154"/>
      <c r="AN2385" s="154"/>
      <c r="AO2385" s="154"/>
      <c r="AP2385" s="154"/>
      <c r="AQ2385" s="154"/>
      <c r="AR2385" s="154"/>
      <c r="AS2385" s="154"/>
      <c r="AT2385" s="154"/>
      <c r="AU2385" s="154"/>
      <c r="AV2385" s="154"/>
      <c r="AW2385" s="154"/>
      <c r="AX2385" s="154"/>
      <c r="AY2385" s="154"/>
      <c r="AZ2385" s="154"/>
      <c r="BA2385" s="154"/>
      <c r="BB2385" s="154"/>
      <c r="BC2385" s="154"/>
      <c r="BD2385" s="154"/>
      <c r="BE2385" s="154"/>
      <c r="BF2385" s="154"/>
      <c r="BG2385" s="154"/>
      <c r="BH2385" s="154"/>
      <c r="BI2385" s="154"/>
      <c r="BJ2385" s="154"/>
      <c r="BK2385" s="154"/>
      <c r="BL2385" s="154"/>
      <c r="BM2385" s="154"/>
      <c r="BN2385" s="154"/>
      <c r="BO2385" s="154"/>
      <c r="BP2385" s="154"/>
      <c r="BQ2385" s="154"/>
      <c r="BR2385" s="154"/>
      <c r="BS2385" s="154"/>
      <c r="BT2385" s="154"/>
      <c r="BU2385" s="154"/>
      <c r="BV2385" s="154"/>
    </row>
    <row r="2386" spans="1:74" x14ac:dyDescent="0.25">
      <c r="A2386" s="154"/>
      <c r="B2386" s="154"/>
      <c r="C2386" s="154"/>
      <c r="D2386" s="154"/>
      <c r="E2386" s="154"/>
      <c r="F2386" s="154"/>
      <c r="G2386" s="154"/>
      <c r="H2386" s="154"/>
      <c r="I2386" s="154"/>
      <c r="J2386" s="154"/>
      <c r="K2386" s="154"/>
      <c r="L2386" s="154"/>
      <c r="M2386" s="154"/>
      <c r="N2386" s="154"/>
      <c r="O2386" s="154"/>
      <c r="P2386" s="154"/>
      <c r="Q2386" s="154"/>
      <c r="R2386" s="154"/>
      <c r="S2386" s="154"/>
      <c r="T2386" s="154"/>
      <c r="U2386" s="154"/>
      <c r="V2386" s="154"/>
      <c r="W2386" s="154"/>
      <c r="X2386" s="154"/>
      <c r="Y2386" s="154"/>
      <c r="Z2386" s="154"/>
      <c r="AA2386" s="154"/>
      <c r="AB2386" s="154"/>
      <c r="AC2386" s="154"/>
      <c r="AD2386" s="154"/>
      <c r="AE2386" s="154"/>
      <c r="AF2386" s="154"/>
      <c r="AG2386" s="154"/>
      <c r="AH2386" s="154"/>
      <c r="AI2386" s="154"/>
      <c r="AJ2386" s="154"/>
      <c r="AK2386" s="154"/>
      <c r="AL2386" s="154"/>
      <c r="AM2386" s="154"/>
      <c r="AN2386" s="154"/>
      <c r="AO2386" s="154"/>
      <c r="AP2386" s="154"/>
      <c r="AQ2386" s="154"/>
      <c r="AR2386" s="154"/>
      <c r="AS2386" s="154"/>
      <c r="AT2386" s="154"/>
      <c r="AU2386" s="154"/>
      <c r="AV2386" s="154"/>
      <c r="AW2386" s="154"/>
      <c r="AX2386" s="154"/>
      <c r="AY2386" s="154"/>
      <c r="AZ2386" s="154"/>
      <c r="BA2386" s="154"/>
      <c r="BB2386" s="154"/>
      <c r="BC2386" s="154"/>
      <c r="BD2386" s="154"/>
      <c r="BE2386" s="154"/>
      <c r="BF2386" s="154"/>
      <c r="BG2386" s="154"/>
      <c r="BH2386" s="154"/>
      <c r="BI2386" s="154"/>
      <c r="BJ2386" s="154"/>
      <c r="BK2386" s="154"/>
      <c r="BL2386" s="154"/>
      <c r="BM2386" s="154"/>
      <c r="BN2386" s="154"/>
      <c r="BO2386" s="154"/>
      <c r="BP2386" s="154"/>
      <c r="BQ2386" s="154"/>
      <c r="BR2386" s="154"/>
      <c r="BS2386" s="154"/>
      <c r="BT2386" s="154"/>
      <c r="BU2386" s="154"/>
      <c r="BV2386" s="154"/>
    </row>
    <row r="2387" spans="1:74" x14ac:dyDescent="0.25">
      <c r="A2387" s="154"/>
      <c r="B2387" s="154"/>
      <c r="C2387" s="154"/>
      <c r="D2387" s="154"/>
      <c r="E2387" s="154"/>
      <c r="F2387" s="154"/>
      <c r="G2387" s="154"/>
      <c r="H2387" s="154"/>
      <c r="I2387" s="154"/>
      <c r="J2387" s="154"/>
      <c r="K2387" s="154"/>
      <c r="L2387" s="154"/>
      <c r="M2387" s="154"/>
      <c r="N2387" s="154"/>
      <c r="O2387" s="154"/>
      <c r="P2387" s="154"/>
      <c r="Q2387" s="154"/>
      <c r="R2387" s="154"/>
      <c r="S2387" s="154"/>
      <c r="T2387" s="154"/>
      <c r="U2387" s="154"/>
      <c r="V2387" s="154"/>
      <c r="W2387" s="154"/>
      <c r="X2387" s="154"/>
      <c r="Y2387" s="154"/>
      <c r="Z2387" s="154"/>
      <c r="AA2387" s="154"/>
      <c r="AB2387" s="154"/>
      <c r="AC2387" s="154"/>
      <c r="AD2387" s="154"/>
      <c r="AE2387" s="154"/>
      <c r="AF2387" s="154"/>
      <c r="AG2387" s="154"/>
      <c r="AH2387" s="154"/>
      <c r="AI2387" s="154"/>
      <c r="AJ2387" s="154"/>
      <c r="AK2387" s="154"/>
      <c r="AL2387" s="154"/>
      <c r="AM2387" s="154"/>
      <c r="AN2387" s="154"/>
      <c r="AO2387" s="154"/>
      <c r="AP2387" s="154"/>
      <c r="AQ2387" s="154"/>
      <c r="AR2387" s="154"/>
      <c r="AS2387" s="154"/>
      <c r="AT2387" s="154"/>
      <c r="AU2387" s="154"/>
      <c r="AV2387" s="154"/>
      <c r="AW2387" s="154"/>
      <c r="AX2387" s="154"/>
      <c r="AY2387" s="154"/>
      <c r="AZ2387" s="154"/>
      <c r="BA2387" s="154"/>
      <c r="BB2387" s="154"/>
      <c r="BC2387" s="154"/>
      <c r="BD2387" s="154"/>
      <c r="BE2387" s="154"/>
      <c r="BF2387" s="154"/>
      <c r="BG2387" s="154"/>
      <c r="BH2387" s="154"/>
      <c r="BI2387" s="154"/>
      <c r="BJ2387" s="154"/>
      <c r="BK2387" s="154"/>
      <c r="BL2387" s="154"/>
      <c r="BM2387" s="154"/>
      <c r="BN2387" s="154"/>
      <c r="BO2387" s="154"/>
      <c r="BP2387" s="154"/>
      <c r="BQ2387" s="154"/>
      <c r="BR2387" s="154"/>
      <c r="BS2387" s="154"/>
      <c r="BT2387" s="154"/>
      <c r="BU2387" s="154"/>
      <c r="BV2387" s="154"/>
    </row>
    <row r="2388" spans="1:74" x14ac:dyDescent="0.25">
      <c r="A2388" s="154"/>
      <c r="B2388" s="154"/>
      <c r="C2388" s="154"/>
      <c r="D2388" s="154"/>
      <c r="E2388" s="154"/>
      <c r="F2388" s="154"/>
      <c r="G2388" s="154"/>
      <c r="H2388" s="154"/>
      <c r="I2388" s="154"/>
      <c r="J2388" s="154"/>
      <c r="K2388" s="154"/>
      <c r="L2388" s="154"/>
      <c r="M2388" s="154"/>
      <c r="N2388" s="154"/>
      <c r="O2388" s="154"/>
      <c r="P2388" s="154"/>
      <c r="Q2388" s="154"/>
      <c r="R2388" s="154"/>
      <c r="S2388" s="154"/>
      <c r="T2388" s="154"/>
      <c r="U2388" s="154"/>
      <c r="V2388" s="154"/>
      <c r="W2388" s="154"/>
      <c r="X2388" s="154"/>
      <c r="Y2388" s="154"/>
      <c r="Z2388" s="154"/>
      <c r="AA2388" s="154"/>
      <c r="AB2388" s="154"/>
      <c r="AC2388" s="154"/>
      <c r="AD2388" s="154"/>
      <c r="AE2388" s="154"/>
      <c r="AF2388" s="154"/>
      <c r="AG2388" s="154"/>
      <c r="AH2388" s="154"/>
      <c r="AI2388" s="154"/>
      <c r="AJ2388" s="154"/>
      <c r="AK2388" s="154"/>
      <c r="AL2388" s="154"/>
      <c r="AM2388" s="154"/>
      <c r="AN2388" s="154"/>
      <c r="AO2388" s="154"/>
      <c r="AP2388" s="154"/>
      <c r="AQ2388" s="154"/>
      <c r="AR2388" s="154"/>
      <c r="AS2388" s="154"/>
      <c r="AT2388" s="154"/>
      <c r="AU2388" s="154"/>
      <c r="AV2388" s="154"/>
      <c r="AW2388" s="154"/>
      <c r="AX2388" s="154"/>
      <c r="AY2388" s="154"/>
      <c r="AZ2388" s="154"/>
      <c r="BA2388" s="154"/>
      <c r="BB2388" s="154"/>
      <c r="BC2388" s="154"/>
      <c r="BD2388" s="154"/>
      <c r="BE2388" s="154"/>
      <c r="BF2388" s="154"/>
      <c r="BG2388" s="154"/>
      <c r="BH2388" s="154"/>
      <c r="BI2388" s="154"/>
      <c r="BJ2388" s="154"/>
      <c r="BK2388" s="154"/>
      <c r="BL2388" s="154"/>
      <c r="BM2388" s="154"/>
      <c r="BN2388" s="154"/>
      <c r="BO2388" s="154"/>
      <c r="BP2388" s="154"/>
      <c r="BQ2388" s="154"/>
      <c r="BR2388" s="154"/>
      <c r="BS2388" s="154"/>
      <c r="BT2388" s="154"/>
      <c r="BU2388" s="154"/>
      <c r="BV2388" s="154"/>
    </row>
    <row r="2389" spans="1:74" x14ac:dyDescent="0.25">
      <c r="A2389" s="154"/>
      <c r="B2389" s="154"/>
      <c r="C2389" s="154"/>
      <c r="D2389" s="154"/>
      <c r="E2389" s="154"/>
      <c r="F2389" s="154"/>
      <c r="G2389" s="154"/>
      <c r="H2389" s="154"/>
      <c r="I2389" s="154"/>
      <c r="J2389" s="154"/>
      <c r="K2389" s="154"/>
      <c r="L2389" s="154"/>
      <c r="M2389" s="154"/>
      <c r="N2389" s="154"/>
      <c r="O2389" s="154"/>
      <c r="P2389" s="154"/>
      <c r="Q2389" s="154"/>
      <c r="R2389" s="154"/>
      <c r="S2389" s="154"/>
      <c r="T2389" s="154"/>
      <c r="U2389" s="154"/>
      <c r="V2389" s="154"/>
      <c r="W2389" s="154"/>
      <c r="X2389" s="154"/>
      <c r="Y2389" s="154"/>
      <c r="Z2389" s="154"/>
      <c r="AA2389" s="154"/>
      <c r="AB2389" s="154"/>
      <c r="AC2389" s="154"/>
      <c r="AD2389" s="154"/>
      <c r="AE2389" s="154"/>
      <c r="AF2389" s="154"/>
      <c r="AG2389" s="154"/>
      <c r="AH2389" s="154"/>
      <c r="AI2389" s="154"/>
      <c r="AJ2389" s="154"/>
      <c r="AK2389" s="154"/>
      <c r="AL2389" s="154"/>
      <c r="AM2389" s="154"/>
      <c r="AN2389" s="154"/>
      <c r="AO2389" s="154"/>
      <c r="AP2389" s="154"/>
      <c r="AQ2389" s="154"/>
      <c r="AR2389" s="154"/>
      <c r="AS2389" s="154"/>
      <c r="AT2389" s="154"/>
      <c r="AU2389" s="154"/>
      <c r="AV2389" s="154"/>
      <c r="AW2389" s="154"/>
      <c r="AX2389" s="154"/>
      <c r="AY2389" s="154"/>
      <c r="AZ2389" s="154"/>
      <c r="BA2389" s="154"/>
      <c r="BB2389" s="154"/>
      <c r="BC2389" s="154"/>
      <c r="BD2389" s="154"/>
      <c r="BE2389" s="154"/>
      <c r="BF2389" s="154"/>
      <c r="BG2389" s="154"/>
      <c r="BH2389" s="154"/>
      <c r="BI2389" s="154"/>
      <c r="BJ2389" s="154"/>
      <c r="BK2389" s="154"/>
      <c r="BL2389" s="154"/>
      <c r="BM2389" s="154"/>
      <c r="BN2389" s="154"/>
      <c r="BO2389" s="154"/>
      <c r="BP2389" s="154"/>
      <c r="BQ2389" s="154"/>
      <c r="BR2389" s="154"/>
      <c r="BS2389" s="154"/>
      <c r="BT2389" s="154"/>
      <c r="BU2389" s="154"/>
      <c r="BV2389" s="154"/>
    </row>
    <row r="2390" spans="1:74" x14ac:dyDescent="0.25">
      <c r="A2390" s="154"/>
      <c r="B2390" s="154"/>
      <c r="C2390" s="154"/>
      <c r="D2390" s="154"/>
      <c r="E2390" s="154"/>
      <c r="F2390" s="154"/>
      <c r="G2390" s="154"/>
      <c r="H2390" s="154"/>
      <c r="I2390" s="154"/>
      <c r="J2390" s="154"/>
      <c r="K2390" s="154"/>
      <c r="L2390" s="154"/>
      <c r="M2390" s="154"/>
      <c r="N2390" s="154"/>
      <c r="O2390" s="154"/>
      <c r="P2390" s="154"/>
      <c r="Q2390" s="154"/>
      <c r="R2390" s="154"/>
      <c r="S2390" s="154"/>
      <c r="T2390" s="154"/>
      <c r="U2390" s="154"/>
      <c r="V2390" s="154"/>
      <c r="W2390" s="154"/>
      <c r="X2390" s="154"/>
      <c r="Y2390" s="154"/>
      <c r="Z2390" s="154"/>
      <c r="AA2390" s="154"/>
      <c r="AB2390" s="154"/>
      <c r="AC2390" s="154"/>
      <c r="AD2390" s="154"/>
      <c r="AE2390" s="154"/>
      <c r="AF2390" s="154"/>
      <c r="AG2390" s="154"/>
      <c r="AH2390" s="154"/>
      <c r="AI2390" s="154"/>
      <c r="AJ2390" s="154"/>
      <c r="AK2390" s="154"/>
      <c r="AL2390" s="154"/>
      <c r="AM2390" s="154"/>
      <c r="AN2390" s="154"/>
      <c r="AO2390" s="154"/>
      <c r="AP2390" s="154"/>
      <c r="AQ2390" s="154"/>
      <c r="AR2390" s="154"/>
      <c r="AS2390" s="154"/>
      <c r="AT2390" s="154"/>
      <c r="AU2390" s="154"/>
      <c r="AV2390" s="154"/>
      <c r="AW2390" s="154"/>
      <c r="AX2390" s="154"/>
      <c r="AY2390" s="154"/>
      <c r="AZ2390" s="154"/>
      <c r="BA2390" s="154"/>
      <c r="BB2390" s="154"/>
      <c r="BC2390" s="154"/>
      <c r="BD2390" s="154"/>
      <c r="BE2390" s="154"/>
      <c r="BF2390" s="154"/>
      <c r="BG2390" s="154"/>
      <c r="BH2390" s="154"/>
      <c r="BI2390" s="154"/>
      <c r="BJ2390" s="154"/>
      <c r="BK2390" s="154"/>
      <c r="BL2390" s="154"/>
      <c r="BM2390" s="154"/>
      <c r="BN2390" s="154"/>
      <c r="BO2390" s="154"/>
      <c r="BP2390" s="154"/>
      <c r="BQ2390" s="154"/>
      <c r="BR2390" s="154"/>
      <c r="BS2390" s="154"/>
      <c r="BT2390" s="154"/>
      <c r="BU2390" s="154"/>
      <c r="BV2390" s="154"/>
    </row>
    <row r="2391" spans="1:74" x14ac:dyDescent="0.25">
      <c r="A2391" s="154"/>
      <c r="B2391" s="154"/>
      <c r="C2391" s="154"/>
      <c r="D2391" s="154"/>
      <c r="E2391" s="154"/>
      <c r="F2391" s="154"/>
      <c r="G2391" s="154"/>
      <c r="H2391" s="154"/>
      <c r="I2391" s="154"/>
      <c r="J2391" s="154"/>
      <c r="K2391" s="154"/>
      <c r="L2391" s="154"/>
      <c r="M2391" s="154"/>
      <c r="N2391" s="154"/>
      <c r="O2391" s="154"/>
      <c r="P2391" s="154"/>
      <c r="Q2391" s="154"/>
      <c r="R2391" s="154"/>
      <c r="S2391" s="154"/>
      <c r="T2391" s="154"/>
      <c r="U2391" s="154"/>
      <c r="V2391" s="154"/>
      <c r="W2391" s="154"/>
      <c r="X2391" s="154"/>
      <c r="Y2391" s="154"/>
      <c r="Z2391" s="154"/>
      <c r="AA2391" s="154"/>
      <c r="AB2391" s="154"/>
      <c r="AC2391" s="154"/>
      <c r="AD2391" s="154"/>
      <c r="AE2391" s="154"/>
      <c r="AF2391" s="154"/>
      <c r="AG2391" s="154"/>
      <c r="AH2391" s="154"/>
      <c r="AI2391" s="154"/>
      <c r="AJ2391" s="154"/>
      <c r="AK2391" s="154"/>
      <c r="AL2391" s="154"/>
      <c r="AM2391" s="154"/>
      <c r="AN2391" s="154"/>
      <c r="AO2391" s="154"/>
      <c r="AP2391" s="154"/>
      <c r="AQ2391" s="154"/>
      <c r="AR2391" s="154"/>
      <c r="AS2391" s="154"/>
      <c r="AT2391" s="154"/>
      <c r="AU2391" s="154"/>
      <c r="AV2391" s="154"/>
      <c r="AW2391" s="154"/>
      <c r="AX2391" s="154"/>
      <c r="AY2391" s="154"/>
      <c r="AZ2391" s="154"/>
      <c r="BA2391" s="154"/>
      <c r="BB2391" s="154"/>
      <c r="BC2391" s="154"/>
      <c r="BD2391" s="154"/>
      <c r="BE2391" s="154"/>
      <c r="BF2391" s="154"/>
      <c r="BG2391" s="154"/>
      <c r="BH2391" s="154"/>
      <c r="BI2391" s="154"/>
      <c r="BJ2391" s="154"/>
      <c r="BK2391" s="154"/>
      <c r="BL2391" s="154"/>
      <c r="BM2391" s="154"/>
      <c r="BN2391" s="154"/>
      <c r="BO2391" s="154"/>
      <c r="BP2391" s="154"/>
      <c r="BQ2391" s="154"/>
      <c r="BR2391" s="154"/>
      <c r="BS2391" s="154"/>
      <c r="BT2391" s="154"/>
      <c r="BU2391" s="154"/>
      <c r="BV2391" s="154"/>
    </row>
    <row r="2392" spans="1:74" x14ac:dyDescent="0.25">
      <c r="A2392" s="154"/>
      <c r="B2392" s="154"/>
      <c r="C2392" s="154"/>
      <c r="D2392" s="154"/>
      <c r="E2392" s="154"/>
      <c r="F2392" s="154"/>
      <c r="G2392" s="154"/>
      <c r="H2392" s="154"/>
      <c r="I2392" s="154"/>
      <c r="J2392" s="154"/>
      <c r="K2392" s="154"/>
      <c r="L2392" s="154"/>
      <c r="M2392" s="154"/>
      <c r="N2392" s="154"/>
      <c r="O2392" s="154"/>
      <c r="P2392" s="154"/>
      <c r="Q2392" s="154"/>
      <c r="R2392" s="154"/>
      <c r="S2392" s="154"/>
      <c r="T2392" s="154"/>
      <c r="U2392" s="154"/>
      <c r="V2392" s="154"/>
      <c r="W2392" s="154"/>
      <c r="X2392" s="154"/>
      <c r="Y2392" s="154"/>
      <c r="Z2392" s="154"/>
      <c r="AA2392" s="154"/>
      <c r="AB2392" s="154"/>
      <c r="AC2392" s="154"/>
      <c r="AD2392" s="154"/>
      <c r="AE2392" s="154"/>
      <c r="AF2392" s="154"/>
      <c r="AG2392" s="154"/>
      <c r="AH2392" s="154"/>
      <c r="AI2392" s="154"/>
      <c r="AJ2392" s="154"/>
      <c r="AK2392" s="154"/>
      <c r="AL2392" s="154"/>
      <c r="AM2392" s="154"/>
      <c r="AN2392" s="154"/>
      <c r="AO2392" s="154"/>
      <c r="AP2392" s="154"/>
      <c r="AQ2392" s="154"/>
      <c r="AR2392" s="154"/>
      <c r="AS2392" s="154"/>
      <c r="AT2392" s="154"/>
      <c r="AU2392" s="154"/>
      <c r="AV2392" s="154"/>
      <c r="AW2392" s="154"/>
      <c r="AX2392" s="154"/>
      <c r="AY2392" s="154"/>
      <c r="AZ2392" s="154"/>
      <c r="BA2392" s="154"/>
      <c r="BB2392" s="154"/>
      <c r="BC2392" s="154"/>
      <c r="BD2392" s="154"/>
      <c r="BE2392" s="154"/>
      <c r="BF2392" s="154"/>
      <c r="BG2392" s="154"/>
      <c r="BH2392" s="154"/>
      <c r="BI2392" s="154"/>
      <c r="BJ2392" s="154"/>
      <c r="BK2392" s="154"/>
      <c r="BL2392" s="154"/>
      <c r="BM2392" s="154"/>
      <c r="BN2392" s="154"/>
      <c r="BO2392" s="154"/>
      <c r="BP2392" s="154"/>
      <c r="BQ2392" s="154"/>
      <c r="BR2392" s="154"/>
      <c r="BS2392" s="154"/>
      <c r="BT2392" s="154"/>
      <c r="BU2392" s="154"/>
      <c r="BV2392" s="154"/>
    </row>
    <row r="2393" spans="1:74" x14ac:dyDescent="0.25">
      <c r="A2393" s="154"/>
      <c r="B2393" s="154"/>
      <c r="C2393" s="154"/>
      <c r="D2393" s="154"/>
      <c r="E2393" s="154"/>
      <c r="F2393" s="154"/>
      <c r="G2393" s="154"/>
      <c r="H2393" s="154"/>
      <c r="I2393" s="154"/>
      <c r="J2393" s="154"/>
      <c r="K2393" s="154"/>
      <c r="L2393" s="154"/>
      <c r="M2393" s="154"/>
      <c r="N2393" s="154"/>
      <c r="O2393" s="154"/>
      <c r="P2393" s="154"/>
      <c r="Q2393" s="154"/>
      <c r="R2393" s="154"/>
      <c r="S2393" s="154"/>
      <c r="T2393" s="154"/>
      <c r="U2393" s="154"/>
      <c r="V2393" s="154"/>
      <c r="W2393" s="154"/>
      <c r="X2393" s="154"/>
      <c r="Y2393" s="154"/>
      <c r="Z2393" s="154"/>
      <c r="AA2393" s="154"/>
      <c r="AB2393" s="154"/>
      <c r="AC2393" s="154"/>
      <c r="AD2393" s="154"/>
      <c r="AE2393" s="154"/>
      <c r="AF2393" s="154"/>
      <c r="AG2393" s="154"/>
      <c r="AH2393" s="154"/>
      <c r="AI2393" s="154"/>
      <c r="AJ2393" s="154"/>
      <c r="AK2393" s="154"/>
      <c r="AL2393" s="154"/>
      <c r="AM2393" s="154"/>
      <c r="AN2393" s="154"/>
      <c r="AO2393" s="154"/>
      <c r="AP2393" s="154"/>
      <c r="AQ2393" s="154"/>
      <c r="AR2393" s="154"/>
      <c r="AS2393" s="154"/>
      <c r="AT2393" s="154"/>
      <c r="AU2393" s="154"/>
      <c r="AV2393" s="154"/>
      <c r="AW2393" s="154"/>
      <c r="AX2393" s="154"/>
      <c r="AY2393" s="154"/>
      <c r="AZ2393" s="154"/>
      <c r="BA2393" s="154"/>
      <c r="BB2393" s="154"/>
      <c r="BC2393" s="154"/>
      <c r="BD2393" s="154"/>
      <c r="BE2393" s="154"/>
      <c r="BF2393" s="154"/>
      <c r="BG2393" s="154"/>
      <c r="BH2393" s="154"/>
      <c r="BI2393" s="154"/>
      <c r="BJ2393" s="154"/>
      <c r="BK2393" s="154"/>
      <c r="BL2393" s="154"/>
      <c r="BM2393" s="154"/>
      <c r="BN2393" s="154"/>
      <c r="BO2393" s="154"/>
      <c r="BP2393" s="154"/>
      <c r="BQ2393" s="154"/>
      <c r="BR2393" s="154"/>
      <c r="BS2393" s="154"/>
      <c r="BT2393" s="154"/>
      <c r="BU2393" s="154"/>
      <c r="BV2393" s="154"/>
    </row>
    <row r="2394" spans="1:74" x14ac:dyDescent="0.25">
      <c r="A2394" s="154"/>
      <c r="B2394" s="154"/>
      <c r="C2394" s="154"/>
      <c r="D2394" s="154"/>
      <c r="E2394" s="154"/>
      <c r="F2394" s="154"/>
      <c r="G2394" s="154"/>
      <c r="H2394" s="154"/>
      <c r="I2394" s="154"/>
      <c r="J2394" s="154"/>
      <c r="K2394" s="154"/>
      <c r="L2394" s="154"/>
      <c r="M2394" s="154"/>
      <c r="N2394" s="154"/>
      <c r="O2394" s="154"/>
      <c r="P2394" s="154"/>
      <c r="Q2394" s="154"/>
      <c r="R2394" s="154"/>
      <c r="S2394" s="154"/>
      <c r="T2394" s="154"/>
      <c r="U2394" s="154"/>
      <c r="V2394" s="154"/>
      <c r="W2394" s="154"/>
      <c r="X2394" s="154"/>
      <c r="Y2394" s="154"/>
      <c r="Z2394" s="154"/>
      <c r="AA2394" s="154"/>
      <c r="AB2394" s="154"/>
      <c r="AC2394" s="154"/>
      <c r="AD2394" s="154"/>
      <c r="AE2394" s="154"/>
      <c r="AF2394" s="154"/>
      <c r="AG2394" s="154"/>
      <c r="AH2394" s="154"/>
      <c r="AI2394" s="154"/>
      <c r="AJ2394" s="154"/>
      <c r="AK2394" s="154"/>
      <c r="AL2394" s="154"/>
      <c r="AM2394" s="154"/>
      <c r="AN2394" s="154"/>
      <c r="AO2394" s="154"/>
      <c r="AP2394" s="154"/>
      <c r="AQ2394" s="154"/>
      <c r="AR2394" s="154"/>
      <c r="AS2394" s="154"/>
      <c r="AT2394" s="154"/>
      <c r="AU2394" s="154"/>
      <c r="AV2394" s="154"/>
      <c r="AW2394" s="154"/>
      <c r="AX2394" s="154"/>
      <c r="AY2394" s="154"/>
      <c r="AZ2394" s="154"/>
      <c r="BA2394" s="154"/>
      <c r="BB2394" s="154"/>
      <c r="BC2394" s="154"/>
      <c r="BD2394" s="154"/>
      <c r="BE2394" s="154"/>
      <c r="BF2394" s="154"/>
      <c r="BG2394" s="154"/>
      <c r="BH2394" s="154"/>
      <c r="BI2394" s="154"/>
      <c r="BJ2394" s="154"/>
      <c r="BK2394" s="154"/>
      <c r="BL2394" s="154"/>
      <c r="BM2394" s="154"/>
      <c r="BN2394" s="154"/>
      <c r="BO2394" s="154"/>
      <c r="BP2394" s="154"/>
      <c r="BQ2394" s="154"/>
      <c r="BR2394" s="154"/>
      <c r="BS2394" s="154"/>
      <c r="BT2394" s="154"/>
      <c r="BU2394" s="154"/>
      <c r="BV2394" s="154"/>
    </row>
    <row r="2395" spans="1:74" x14ac:dyDescent="0.25">
      <c r="A2395" s="154"/>
      <c r="B2395" s="154"/>
      <c r="C2395" s="154"/>
      <c r="D2395" s="154"/>
      <c r="E2395" s="154"/>
      <c r="F2395" s="154"/>
      <c r="G2395" s="154"/>
      <c r="H2395" s="154"/>
      <c r="I2395" s="154"/>
      <c r="J2395" s="154"/>
      <c r="K2395" s="154"/>
      <c r="L2395" s="154"/>
      <c r="M2395" s="154"/>
      <c r="N2395" s="154"/>
      <c r="O2395" s="154"/>
      <c r="P2395" s="154"/>
      <c r="Q2395" s="154"/>
      <c r="R2395" s="154"/>
      <c r="S2395" s="154"/>
      <c r="T2395" s="154"/>
      <c r="U2395" s="154"/>
      <c r="V2395" s="154"/>
      <c r="W2395" s="154"/>
      <c r="X2395" s="154"/>
      <c r="Y2395" s="154"/>
      <c r="Z2395" s="154"/>
      <c r="AA2395" s="154"/>
      <c r="AB2395" s="154"/>
      <c r="AC2395" s="154"/>
      <c r="AD2395" s="154"/>
      <c r="AE2395" s="154"/>
      <c r="AF2395" s="154"/>
      <c r="AG2395" s="154"/>
      <c r="AH2395" s="154"/>
      <c r="AI2395" s="154"/>
      <c r="AJ2395" s="154"/>
      <c r="AK2395" s="154"/>
      <c r="AL2395" s="154"/>
      <c r="AM2395" s="154"/>
      <c r="AN2395" s="154"/>
      <c r="AO2395" s="154"/>
      <c r="AP2395" s="154"/>
      <c r="AQ2395" s="154"/>
      <c r="AR2395" s="154"/>
      <c r="AS2395" s="154"/>
      <c r="AT2395" s="154"/>
      <c r="AU2395" s="154"/>
      <c r="AV2395" s="154"/>
      <c r="AW2395" s="154"/>
      <c r="AX2395" s="154"/>
      <c r="AY2395" s="154"/>
      <c r="AZ2395" s="154"/>
      <c r="BA2395" s="154"/>
      <c r="BB2395" s="154"/>
      <c r="BC2395" s="154"/>
      <c r="BD2395" s="154"/>
      <c r="BE2395" s="154"/>
      <c r="BF2395" s="154"/>
      <c r="BG2395" s="154"/>
      <c r="BH2395" s="154"/>
      <c r="BI2395" s="154"/>
      <c r="BJ2395" s="154"/>
      <c r="BK2395" s="154"/>
      <c r="BL2395" s="154"/>
      <c r="BM2395" s="154"/>
      <c r="BN2395" s="154"/>
      <c r="BO2395" s="154"/>
      <c r="BP2395" s="154"/>
      <c r="BQ2395" s="154"/>
      <c r="BR2395" s="154"/>
      <c r="BS2395" s="154"/>
      <c r="BT2395" s="154"/>
      <c r="BU2395" s="154"/>
      <c r="BV2395" s="154"/>
    </row>
    <row r="2396" spans="1:74" x14ac:dyDescent="0.25">
      <c r="A2396" s="154"/>
      <c r="B2396" s="154"/>
      <c r="C2396" s="154"/>
      <c r="D2396" s="154"/>
      <c r="E2396" s="154"/>
      <c r="F2396" s="154"/>
      <c r="G2396" s="154"/>
      <c r="H2396" s="154"/>
      <c r="I2396" s="154"/>
      <c r="J2396" s="154"/>
      <c r="K2396" s="154"/>
      <c r="L2396" s="154"/>
      <c r="M2396" s="154"/>
      <c r="N2396" s="154"/>
      <c r="O2396" s="154"/>
      <c r="P2396" s="154"/>
      <c r="Q2396" s="154"/>
      <c r="R2396" s="154"/>
      <c r="S2396" s="154"/>
      <c r="T2396" s="154"/>
      <c r="U2396" s="154"/>
      <c r="V2396" s="154"/>
      <c r="W2396" s="154"/>
      <c r="X2396" s="154"/>
      <c r="Y2396" s="154"/>
      <c r="Z2396" s="154"/>
      <c r="AA2396" s="154"/>
      <c r="AB2396" s="154"/>
      <c r="AC2396" s="154"/>
      <c r="AD2396" s="154"/>
      <c r="AE2396" s="154"/>
      <c r="AF2396" s="154"/>
      <c r="AG2396" s="154"/>
      <c r="AH2396" s="154"/>
      <c r="AI2396" s="154"/>
      <c r="AJ2396" s="154"/>
      <c r="AK2396" s="154"/>
      <c r="AL2396" s="154"/>
      <c r="AM2396" s="154"/>
      <c r="AN2396" s="154"/>
      <c r="AO2396" s="154"/>
      <c r="AP2396" s="154"/>
      <c r="AQ2396" s="154"/>
      <c r="AR2396" s="154"/>
      <c r="AS2396" s="154"/>
      <c r="AT2396" s="154"/>
      <c r="AU2396" s="154"/>
      <c r="AV2396" s="154"/>
      <c r="AW2396" s="154"/>
      <c r="AX2396" s="154"/>
      <c r="AY2396" s="154"/>
      <c r="AZ2396" s="154"/>
      <c r="BA2396" s="154"/>
      <c r="BB2396" s="154"/>
      <c r="BC2396" s="154"/>
      <c r="BD2396" s="154"/>
      <c r="BE2396" s="154"/>
      <c r="BF2396" s="154"/>
      <c r="BG2396" s="154"/>
      <c r="BH2396" s="154"/>
      <c r="BI2396" s="154"/>
      <c r="BJ2396" s="154"/>
      <c r="BK2396" s="154"/>
      <c r="BL2396" s="154"/>
      <c r="BM2396" s="154"/>
      <c r="BN2396" s="154"/>
      <c r="BO2396" s="154"/>
      <c r="BP2396" s="154"/>
      <c r="BQ2396" s="154"/>
      <c r="BR2396" s="154"/>
      <c r="BS2396" s="154"/>
      <c r="BT2396" s="154"/>
      <c r="BU2396" s="154"/>
      <c r="BV2396" s="154"/>
    </row>
    <row r="2397" spans="1:74" x14ac:dyDescent="0.25">
      <c r="A2397" s="154"/>
      <c r="B2397" s="154"/>
      <c r="C2397" s="154"/>
      <c r="D2397" s="154"/>
      <c r="E2397" s="154"/>
      <c r="F2397" s="154"/>
      <c r="G2397" s="154"/>
      <c r="H2397" s="154"/>
      <c r="I2397" s="154"/>
      <c r="J2397" s="154"/>
      <c r="K2397" s="154"/>
      <c r="L2397" s="154"/>
      <c r="M2397" s="154"/>
      <c r="N2397" s="154"/>
      <c r="O2397" s="154"/>
      <c r="P2397" s="154"/>
      <c r="Q2397" s="154"/>
      <c r="R2397" s="154"/>
      <c r="S2397" s="154"/>
      <c r="T2397" s="154"/>
      <c r="U2397" s="154"/>
      <c r="V2397" s="154"/>
      <c r="W2397" s="154"/>
      <c r="X2397" s="154"/>
      <c r="Y2397" s="154"/>
      <c r="Z2397" s="154"/>
      <c r="AA2397" s="154"/>
      <c r="AB2397" s="154"/>
      <c r="AC2397" s="154"/>
      <c r="AD2397" s="154"/>
      <c r="AE2397" s="154"/>
      <c r="AF2397" s="154"/>
      <c r="AG2397" s="154"/>
      <c r="AH2397" s="154"/>
      <c r="AI2397" s="154"/>
      <c r="AJ2397" s="154"/>
      <c r="AK2397" s="154"/>
      <c r="AL2397" s="154"/>
      <c r="AM2397" s="154"/>
      <c r="AN2397" s="154"/>
      <c r="AO2397" s="154"/>
      <c r="AP2397" s="154"/>
      <c r="AQ2397" s="154"/>
      <c r="AR2397" s="154"/>
      <c r="AS2397" s="154"/>
      <c r="AT2397" s="154"/>
      <c r="AU2397" s="154"/>
      <c r="AV2397" s="154"/>
      <c r="AW2397" s="154"/>
      <c r="AX2397" s="154"/>
      <c r="AY2397" s="154"/>
      <c r="AZ2397" s="154"/>
      <c r="BA2397" s="154"/>
      <c r="BB2397" s="154"/>
      <c r="BC2397" s="154"/>
      <c r="BD2397" s="154"/>
      <c r="BE2397" s="154"/>
      <c r="BF2397" s="154"/>
      <c r="BG2397" s="154"/>
      <c r="BH2397" s="154"/>
      <c r="BI2397" s="154"/>
      <c r="BJ2397" s="154"/>
      <c r="BK2397" s="154"/>
      <c r="BL2397" s="154"/>
      <c r="BM2397" s="154"/>
      <c r="BN2397" s="154"/>
      <c r="BO2397" s="154"/>
      <c r="BP2397" s="154"/>
      <c r="BQ2397" s="154"/>
      <c r="BR2397" s="154"/>
      <c r="BS2397" s="154"/>
      <c r="BT2397" s="154"/>
      <c r="BU2397" s="154"/>
      <c r="BV2397" s="154"/>
    </row>
    <row r="2398" spans="1:74" x14ac:dyDescent="0.25">
      <c r="A2398" s="154"/>
      <c r="B2398" s="154"/>
      <c r="C2398" s="154"/>
      <c r="D2398" s="154"/>
      <c r="E2398" s="154"/>
      <c r="F2398" s="154"/>
      <c r="G2398" s="154"/>
      <c r="H2398" s="154"/>
      <c r="I2398" s="154"/>
      <c r="J2398" s="154"/>
      <c r="K2398" s="154"/>
      <c r="L2398" s="154"/>
      <c r="M2398" s="154"/>
      <c r="N2398" s="154"/>
      <c r="O2398" s="154"/>
      <c r="P2398" s="154"/>
      <c r="Q2398" s="154"/>
      <c r="R2398" s="154"/>
      <c r="S2398" s="154"/>
      <c r="T2398" s="154"/>
      <c r="U2398" s="154"/>
      <c r="V2398" s="154"/>
      <c r="W2398" s="154"/>
      <c r="X2398" s="154"/>
      <c r="Y2398" s="154"/>
      <c r="Z2398" s="154"/>
      <c r="AA2398" s="154"/>
      <c r="AB2398" s="154"/>
      <c r="AC2398" s="154"/>
      <c r="AD2398" s="154"/>
      <c r="AE2398" s="154"/>
      <c r="AF2398" s="154"/>
      <c r="AG2398" s="154"/>
      <c r="AH2398" s="154"/>
      <c r="AI2398" s="154"/>
      <c r="AJ2398" s="154"/>
      <c r="AK2398" s="154"/>
      <c r="AL2398" s="154"/>
      <c r="AM2398" s="154"/>
      <c r="AN2398" s="154"/>
      <c r="AO2398" s="154"/>
      <c r="AP2398" s="154"/>
      <c r="AQ2398" s="154"/>
      <c r="AR2398" s="154"/>
      <c r="AS2398" s="154"/>
      <c r="AT2398" s="154"/>
      <c r="AU2398" s="154"/>
      <c r="AV2398" s="154"/>
      <c r="AW2398" s="154"/>
      <c r="AX2398" s="154"/>
      <c r="AY2398" s="154"/>
      <c r="AZ2398" s="154"/>
      <c r="BA2398" s="154"/>
      <c r="BB2398" s="154"/>
      <c r="BC2398" s="154"/>
      <c r="BD2398" s="154"/>
      <c r="BE2398" s="154"/>
      <c r="BF2398" s="154"/>
      <c r="BG2398" s="154"/>
      <c r="BH2398" s="154"/>
      <c r="BI2398" s="154"/>
      <c r="BJ2398" s="154"/>
      <c r="BK2398" s="154"/>
      <c r="BL2398" s="154"/>
      <c r="BM2398" s="154"/>
      <c r="BN2398" s="154"/>
      <c r="BO2398" s="154"/>
      <c r="BP2398" s="154"/>
      <c r="BQ2398" s="154"/>
      <c r="BR2398" s="154"/>
      <c r="BS2398" s="154"/>
      <c r="BT2398" s="154"/>
      <c r="BU2398" s="154"/>
      <c r="BV2398" s="154"/>
    </row>
    <row r="2399" spans="1:74" x14ac:dyDescent="0.25">
      <c r="A2399" s="154"/>
      <c r="B2399" s="154"/>
      <c r="C2399" s="154"/>
      <c r="D2399" s="154"/>
      <c r="E2399" s="154"/>
      <c r="F2399" s="154"/>
      <c r="G2399" s="154"/>
      <c r="H2399" s="154"/>
      <c r="I2399" s="154"/>
      <c r="J2399" s="154"/>
      <c r="K2399" s="154"/>
      <c r="L2399" s="154"/>
      <c r="M2399" s="154"/>
      <c r="N2399" s="154"/>
      <c r="O2399" s="154"/>
      <c r="P2399" s="154"/>
      <c r="Q2399" s="154"/>
      <c r="R2399" s="154"/>
      <c r="S2399" s="154"/>
      <c r="T2399" s="154"/>
      <c r="U2399" s="154"/>
      <c r="V2399" s="154"/>
      <c r="W2399" s="154"/>
      <c r="X2399" s="154"/>
      <c r="Y2399" s="154"/>
      <c r="Z2399" s="154"/>
      <c r="AA2399" s="154"/>
      <c r="AB2399" s="154"/>
      <c r="AC2399" s="154"/>
      <c r="AD2399" s="154"/>
      <c r="AE2399" s="154"/>
      <c r="AF2399" s="154"/>
      <c r="AG2399" s="154"/>
      <c r="AH2399" s="154"/>
      <c r="AI2399" s="154"/>
      <c r="AJ2399" s="154"/>
      <c r="AK2399" s="154"/>
      <c r="AL2399" s="154"/>
      <c r="AM2399" s="154"/>
      <c r="AN2399" s="154"/>
      <c r="AO2399" s="154"/>
      <c r="AP2399" s="154"/>
      <c r="AQ2399" s="154"/>
      <c r="AR2399" s="154"/>
      <c r="AS2399" s="154"/>
      <c r="AT2399" s="154"/>
      <c r="AU2399" s="154"/>
      <c r="AV2399" s="154"/>
      <c r="AW2399" s="154"/>
      <c r="AX2399" s="154"/>
      <c r="AY2399" s="154"/>
      <c r="AZ2399" s="154"/>
      <c r="BA2399" s="154"/>
      <c r="BB2399" s="154"/>
      <c r="BC2399" s="154"/>
      <c r="BD2399" s="154"/>
      <c r="BE2399" s="154"/>
      <c r="BF2399" s="154"/>
      <c r="BG2399" s="154"/>
      <c r="BH2399" s="154"/>
      <c r="BI2399" s="154"/>
      <c r="BJ2399" s="154"/>
      <c r="BK2399" s="154"/>
      <c r="BL2399" s="154"/>
      <c r="BM2399" s="154"/>
      <c r="BN2399" s="154"/>
      <c r="BO2399" s="154"/>
      <c r="BP2399" s="154"/>
      <c r="BQ2399" s="154"/>
      <c r="BR2399" s="154"/>
      <c r="BS2399" s="154"/>
      <c r="BT2399" s="154"/>
      <c r="BU2399" s="154"/>
      <c r="BV2399" s="154"/>
    </row>
    <row r="2400" spans="1:74" x14ac:dyDescent="0.25">
      <c r="A2400" s="154"/>
      <c r="B2400" s="154"/>
      <c r="C2400" s="154"/>
      <c r="D2400" s="154"/>
      <c r="E2400" s="154"/>
      <c r="F2400" s="154"/>
      <c r="G2400" s="154"/>
      <c r="H2400" s="154"/>
      <c r="I2400" s="154"/>
      <c r="J2400" s="154"/>
      <c r="K2400" s="154"/>
      <c r="L2400" s="154"/>
      <c r="M2400" s="154"/>
      <c r="N2400" s="154"/>
      <c r="O2400" s="154"/>
      <c r="P2400" s="154"/>
      <c r="Q2400" s="154"/>
      <c r="R2400" s="154"/>
      <c r="S2400" s="154"/>
      <c r="T2400" s="154"/>
      <c r="U2400" s="154"/>
      <c r="V2400" s="154"/>
      <c r="W2400" s="154"/>
      <c r="X2400" s="154"/>
      <c r="Y2400" s="154"/>
      <c r="Z2400" s="154"/>
      <c r="AA2400" s="154"/>
      <c r="AB2400" s="154"/>
      <c r="AC2400" s="154"/>
      <c r="AD2400" s="154"/>
      <c r="AE2400" s="154"/>
      <c r="AF2400" s="154"/>
      <c r="AG2400" s="154"/>
      <c r="AH2400" s="154"/>
      <c r="AI2400" s="154"/>
      <c r="AJ2400" s="154"/>
      <c r="AK2400" s="154"/>
      <c r="AL2400" s="154"/>
      <c r="AM2400" s="154"/>
      <c r="AN2400" s="154"/>
      <c r="AO2400" s="154"/>
      <c r="AP2400" s="154"/>
      <c r="AQ2400" s="154"/>
      <c r="AR2400" s="154"/>
      <c r="AS2400" s="154"/>
      <c r="AT2400" s="154"/>
      <c r="AU2400" s="154"/>
      <c r="AV2400" s="154"/>
      <c r="AW2400" s="154"/>
      <c r="AX2400" s="154"/>
      <c r="AY2400" s="154"/>
      <c r="AZ2400" s="154"/>
      <c r="BA2400" s="154"/>
      <c r="BB2400" s="154"/>
      <c r="BC2400" s="154"/>
      <c r="BD2400" s="154"/>
      <c r="BE2400" s="154"/>
      <c r="BF2400" s="154"/>
      <c r="BG2400" s="154"/>
      <c r="BH2400" s="154"/>
      <c r="BI2400" s="154"/>
      <c r="BJ2400" s="154"/>
      <c r="BK2400" s="154"/>
      <c r="BL2400" s="154"/>
      <c r="BM2400" s="154"/>
      <c r="BN2400" s="154"/>
      <c r="BO2400" s="154"/>
      <c r="BP2400" s="154"/>
      <c r="BQ2400" s="154"/>
      <c r="BR2400" s="154"/>
      <c r="BS2400" s="154"/>
      <c r="BT2400" s="154"/>
      <c r="BU2400" s="154"/>
      <c r="BV2400" s="154"/>
    </row>
    <row r="2401" spans="1:74" x14ac:dyDescent="0.25">
      <c r="A2401" s="154"/>
      <c r="B2401" s="154"/>
      <c r="C2401" s="154"/>
      <c r="D2401" s="154"/>
      <c r="E2401" s="154"/>
      <c r="F2401" s="154"/>
      <c r="G2401" s="154"/>
      <c r="H2401" s="154"/>
      <c r="I2401" s="154"/>
      <c r="J2401" s="154"/>
      <c r="K2401" s="154"/>
      <c r="L2401" s="154"/>
      <c r="M2401" s="154"/>
      <c r="N2401" s="154"/>
      <c r="O2401" s="154"/>
      <c r="P2401" s="154"/>
      <c r="Q2401" s="154"/>
      <c r="R2401" s="154"/>
      <c r="S2401" s="154"/>
      <c r="T2401" s="154"/>
      <c r="U2401" s="154"/>
      <c r="V2401" s="154"/>
      <c r="W2401" s="154"/>
      <c r="X2401" s="154"/>
      <c r="Y2401" s="154"/>
      <c r="Z2401" s="154"/>
      <c r="AA2401" s="154"/>
      <c r="AB2401" s="154"/>
      <c r="AC2401" s="154"/>
      <c r="AD2401" s="154"/>
      <c r="AE2401" s="154"/>
      <c r="AF2401" s="154"/>
      <c r="AG2401" s="154"/>
      <c r="AH2401" s="154"/>
      <c r="AI2401" s="154"/>
      <c r="AJ2401" s="154"/>
      <c r="AK2401" s="154"/>
      <c r="AL2401" s="154"/>
      <c r="AM2401" s="154"/>
      <c r="AN2401" s="154"/>
      <c r="AO2401" s="154"/>
      <c r="AP2401" s="154"/>
      <c r="AQ2401" s="154"/>
      <c r="AR2401" s="154"/>
      <c r="AS2401" s="154"/>
      <c r="AT2401" s="154"/>
      <c r="AU2401" s="154"/>
      <c r="AV2401" s="154"/>
      <c r="AW2401" s="154"/>
      <c r="AX2401" s="154"/>
      <c r="AY2401" s="154"/>
      <c r="AZ2401" s="154"/>
      <c r="BA2401" s="154"/>
      <c r="BB2401" s="154"/>
      <c r="BC2401" s="154"/>
      <c r="BD2401" s="154"/>
      <c r="BE2401" s="154"/>
      <c r="BF2401" s="154"/>
      <c r="BG2401" s="154"/>
      <c r="BH2401" s="154"/>
      <c r="BI2401" s="154"/>
      <c r="BJ2401" s="154"/>
      <c r="BK2401" s="154"/>
      <c r="BL2401" s="154"/>
      <c r="BM2401" s="154"/>
      <c r="BN2401" s="154"/>
      <c r="BO2401" s="154"/>
      <c r="BP2401" s="154"/>
      <c r="BQ2401" s="154"/>
      <c r="BR2401" s="154"/>
      <c r="BS2401" s="154"/>
      <c r="BT2401" s="154"/>
      <c r="BU2401" s="154"/>
      <c r="BV2401" s="154"/>
    </row>
    <row r="2402" spans="1:74" x14ac:dyDescent="0.25">
      <c r="A2402" s="154"/>
      <c r="B2402" s="154"/>
      <c r="C2402" s="154"/>
      <c r="D2402" s="154"/>
      <c r="E2402" s="154"/>
      <c r="F2402" s="154"/>
      <c r="G2402" s="154"/>
      <c r="H2402" s="154"/>
      <c r="I2402" s="154"/>
      <c r="J2402" s="154"/>
      <c r="K2402" s="154"/>
      <c r="L2402" s="154"/>
      <c r="M2402" s="154"/>
      <c r="N2402" s="154"/>
      <c r="O2402" s="154"/>
      <c r="P2402" s="154"/>
      <c r="Q2402" s="154"/>
      <c r="R2402" s="154"/>
      <c r="S2402" s="154"/>
      <c r="T2402" s="154"/>
      <c r="U2402" s="154"/>
      <c r="V2402" s="154"/>
      <c r="W2402" s="154"/>
      <c r="X2402" s="154"/>
      <c r="Y2402" s="154"/>
      <c r="Z2402" s="154"/>
      <c r="AA2402" s="154"/>
      <c r="AB2402" s="154"/>
      <c r="AC2402" s="154"/>
      <c r="AD2402" s="154"/>
      <c r="AE2402" s="154"/>
      <c r="AF2402" s="154"/>
      <c r="AG2402" s="154"/>
      <c r="AH2402" s="154"/>
      <c r="AI2402" s="154"/>
      <c r="AJ2402" s="154"/>
      <c r="AK2402" s="154"/>
      <c r="AL2402" s="154"/>
      <c r="AM2402" s="154"/>
      <c r="AN2402" s="154"/>
      <c r="AO2402" s="154"/>
      <c r="AP2402" s="154"/>
      <c r="AQ2402" s="154"/>
      <c r="AR2402" s="154"/>
      <c r="AS2402" s="154"/>
      <c r="AT2402" s="154"/>
      <c r="AU2402" s="154"/>
      <c r="AV2402" s="154"/>
      <c r="AW2402" s="154"/>
      <c r="AX2402" s="154"/>
      <c r="AY2402" s="154"/>
      <c r="AZ2402" s="154"/>
      <c r="BA2402" s="154"/>
      <c r="BB2402" s="154"/>
      <c r="BC2402" s="154"/>
      <c r="BD2402" s="154"/>
      <c r="BE2402" s="154"/>
      <c r="BF2402" s="154"/>
      <c r="BG2402" s="154"/>
      <c r="BH2402" s="154"/>
      <c r="BI2402" s="154"/>
      <c r="BJ2402" s="154"/>
      <c r="BK2402" s="154"/>
      <c r="BL2402" s="154"/>
      <c r="BM2402" s="154"/>
      <c r="BN2402" s="154"/>
      <c r="BO2402" s="154"/>
      <c r="BP2402" s="154"/>
      <c r="BQ2402" s="154"/>
      <c r="BR2402" s="154"/>
      <c r="BS2402" s="154"/>
      <c r="BT2402" s="154"/>
      <c r="BU2402" s="154"/>
      <c r="BV2402" s="154"/>
    </row>
    <row r="2403" spans="1:74" x14ac:dyDescent="0.25">
      <c r="A2403" s="154"/>
      <c r="B2403" s="154"/>
      <c r="C2403" s="154"/>
      <c r="D2403" s="154"/>
      <c r="E2403" s="154"/>
      <c r="F2403" s="154"/>
      <c r="G2403" s="154"/>
      <c r="H2403" s="154"/>
      <c r="I2403" s="154"/>
      <c r="J2403" s="154"/>
      <c r="K2403" s="154"/>
      <c r="L2403" s="154"/>
      <c r="M2403" s="154"/>
      <c r="N2403" s="154"/>
      <c r="O2403" s="154"/>
      <c r="P2403" s="154"/>
      <c r="Q2403" s="154"/>
      <c r="R2403" s="154"/>
      <c r="S2403" s="154"/>
      <c r="T2403" s="154"/>
      <c r="U2403" s="154"/>
      <c r="V2403" s="154"/>
      <c r="W2403" s="154"/>
      <c r="X2403" s="154"/>
      <c r="Y2403" s="154"/>
      <c r="Z2403" s="154"/>
      <c r="AA2403" s="154"/>
      <c r="AB2403" s="154"/>
      <c r="AC2403" s="154"/>
      <c r="AD2403" s="154"/>
      <c r="AE2403" s="154"/>
      <c r="AF2403" s="154"/>
      <c r="AG2403" s="154"/>
      <c r="AH2403" s="154"/>
      <c r="AI2403" s="154"/>
      <c r="AJ2403" s="154"/>
      <c r="AK2403" s="154"/>
      <c r="AL2403" s="154"/>
      <c r="AM2403" s="154"/>
      <c r="AN2403" s="154"/>
      <c r="AO2403" s="154"/>
      <c r="AP2403" s="154"/>
      <c r="AQ2403" s="154"/>
      <c r="AR2403" s="154"/>
      <c r="AS2403" s="154"/>
      <c r="AT2403" s="154"/>
      <c r="AU2403" s="154"/>
      <c r="AV2403" s="154"/>
      <c r="AW2403" s="154"/>
      <c r="AX2403" s="154"/>
      <c r="AY2403" s="154"/>
      <c r="AZ2403" s="154"/>
      <c r="BA2403" s="154"/>
      <c r="BB2403" s="154"/>
      <c r="BC2403" s="154"/>
      <c r="BD2403" s="154"/>
      <c r="BE2403" s="154"/>
      <c r="BF2403" s="154"/>
      <c r="BG2403" s="154"/>
      <c r="BH2403" s="154"/>
      <c r="BI2403" s="154"/>
      <c r="BJ2403" s="154"/>
      <c r="BK2403" s="154"/>
      <c r="BL2403" s="154"/>
      <c r="BM2403" s="154"/>
      <c r="BN2403" s="154"/>
      <c r="BO2403" s="154"/>
      <c r="BP2403" s="154"/>
      <c r="BQ2403" s="154"/>
      <c r="BR2403" s="154"/>
      <c r="BS2403" s="154"/>
      <c r="BT2403" s="154"/>
      <c r="BU2403" s="154"/>
      <c r="BV2403" s="154"/>
    </row>
    <row r="2404" spans="1:74" x14ac:dyDescent="0.25">
      <c r="A2404" s="154"/>
      <c r="B2404" s="154"/>
      <c r="C2404" s="154"/>
      <c r="D2404" s="154"/>
      <c r="E2404" s="154"/>
      <c r="F2404" s="154"/>
      <c r="G2404" s="154"/>
      <c r="H2404" s="154"/>
      <c r="I2404" s="154"/>
      <c r="J2404" s="154"/>
      <c r="K2404" s="154"/>
      <c r="L2404" s="154"/>
      <c r="M2404" s="154"/>
      <c r="N2404" s="154"/>
      <c r="O2404" s="154"/>
      <c r="P2404" s="154"/>
      <c r="Q2404" s="154"/>
      <c r="R2404" s="154"/>
      <c r="S2404" s="154"/>
      <c r="T2404" s="154"/>
      <c r="U2404" s="154"/>
      <c r="V2404" s="154"/>
      <c r="W2404" s="154"/>
      <c r="X2404" s="154"/>
      <c r="Y2404" s="154"/>
      <c r="Z2404" s="154"/>
      <c r="AA2404" s="154"/>
      <c r="AB2404" s="154"/>
      <c r="AC2404" s="154"/>
      <c r="AD2404" s="154"/>
      <c r="AE2404" s="154"/>
      <c r="AF2404" s="154"/>
      <c r="AG2404" s="154"/>
      <c r="AH2404" s="154"/>
      <c r="AI2404" s="154"/>
      <c r="AJ2404" s="154"/>
      <c r="AK2404" s="154"/>
      <c r="AL2404" s="154"/>
      <c r="AM2404" s="154"/>
      <c r="AN2404" s="154"/>
      <c r="AO2404" s="154"/>
      <c r="AP2404" s="154"/>
      <c r="AQ2404" s="154"/>
      <c r="AR2404" s="154"/>
      <c r="AS2404" s="154"/>
      <c r="AT2404" s="154"/>
      <c r="AU2404" s="154"/>
      <c r="AV2404" s="154"/>
      <c r="AW2404" s="154"/>
      <c r="AX2404" s="154"/>
      <c r="AY2404" s="154"/>
      <c r="AZ2404" s="154"/>
      <c r="BA2404" s="154"/>
      <c r="BB2404" s="154"/>
      <c r="BC2404" s="154"/>
      <c r="BD2404" s="154"/>
      <c r="BE2404" s="154"/>
      <c r="BF2404" s="154"/>
      <c r="BG2404" s="154"/>
      <c r="BH2404" s="154"/>
      <c r="BI2404" s="154"/>
      <c r="BJ2404" s="154"/>
      <c r="BK2404" s="154"/>
      <c r="BL2404" s="154"/>
      <c r="BM2404" s="154"/>
      <c r="BN2404" s="154"/>
      <c r="BO2404" s="154"/>
      <c r="BP2404" s="154"/>
      <c r="BQ2404" s="154"/>
      <c r="BR2404" s="154"/>
      <c r="BS2404" s="154"/>
      <c r="BT2404" s="154"/>
      <c r="BU2404" s="154"/>
      <c r="BV2404" s="154"/>
    </row>
    <row r="2405" spans="1:74" x14ac:dyDescent="0.25">
      <c r="A2405" s="154"/>
      <c r="B2405" s="154"/>
      <c r="C2405" s="154"/>
      <c r="D2405" s="154"/>
      <c r="E2405" s="154"/>
      <c r="F2405" s="154"/>
      <c r="G2405" s="154"/>
      <c r="H2405" s="154"/>
      <c r="I2405" s="154"/>
      <c r="J2405" s="154"/>
      <c r="K2405" s="154"/>
      <c r="L2405" s="154"/>
      <c r="M2405" s="154"/>
      <c r="N2405" s="154"/>
      <c r="O2405" s="154"/>
      <c r="P2405" s="154"/>
      <c r="Q2405" s="154"/>
      <c r="R2405" s="154"/>
      <c r="S2405" s="154"/>
      <c r="T2405" s="154"/>
      <c r="U2405" s="154"/>
      <c r="V2405" s="154"/>
      <c r="W2405" s="154"/>
      <c r="X2405" s="154"/>
      <c r="Y2405" s="154"/>
      <c r="Z2405" s="154"/>
      <c r="AA2405" s="154"/>
      <c r="AB2405" s="154"/>
      <c r="AC2405" s="154"/>
      <c r="AD2405" s="154"/>
      <c r="AE2405" s="154"/>
      <c r="AF2405" s="154"/>
      <c r="AG2405" s="154"/>
      <c r="AH2405" s="154"/>
      <c r="AI2405" s="154"/>
      <c r="AJ2405" s="154"/>
      <c r="AK2405" s="154"/>
      <c r="AL2405" s="154"/>
      <c r="AM2405" s="154"/>
      <c r="AN2405" s="154"/>
      <c r="AO2405" s="154"/>
      <c r="AP2405" s="154"/>
      <c r="AQ2405" s="154"/>
      <c r="AR2405" s="154"/>
      <c r="AS2405" s="154"/>
      <c r="AT2405" s="154"/>
      <c r="AU2405" s="154"/>
      <c r="AV2405" s="154"/>
      <c r="AW2405" s="154"/>
      <c r="AX2405" s="154"/>
      <c r="AY2405" s="154"/>
      <c r="AZ2405" s="154"/>
      <c r="BA2405" s="154"/>
      <c r="BB2405" s="154"/>
      <c r="BC2405" s="154"/>
      <c r="BD2405" s="154"/>
      <c r="BE2405" s="154"/>
      <c r="BF2405" s="154"/>
      <c r="BG2405" s="154"/>
      <c r="BH2405" s="154"/>
      <c r="BI2405" s="154"/>
      <c r="BJ2405" s="154"/>
      <c r="BK2405" s="154"/>
      <c r="BL2405" s="154"/>
      <c r="BM2405" s="154"/>
      <c r="BN2405" s="154"/>
      <c r="BO2405" s="154"/>
      <c r="BP2405" s="154"/>
      <c r="BQ2405" s="154"/>
      <c r="BR2405" s="154"/>
      <c r="BS2405" s="154"/>
      <c r="BT2405" s="154"/>
      <c r="BU2405" s="154"/>
      <c r="BV2405" s="154"/>
    </row>
    <row r="2406" spans="1:74" x14ac:dyDescent="0.25">
      <c r="A2406" s="154"/>
      <c r="B2406" s="154"/>
      <c r="C2406" s="154"/>
      <c r="D2406" s="154"/>
      <c r="E2406" s="154"/>
      <c r="F2406" s="154"/>
      <c r="G2406" s="154"/>
      <c r="H2406" s="154"/>
      <c r="I2406" s="154"/>
      <c r="J2406" s="154"/>
      <c r="K2406" s="154"/>
      <c r="L2406" s="154"/>
      <c r="M2406" s="154"/>
      <c r="N2406" s="154"/>
      <c r="O2406" s="154"/>
      <c r="P2406" s="154"/>
      <c r="Q2406" s="154"/>
      <c r="R2406" s="154"/>
      <c r="S2406" s="154"/>
      <c r="T2406" s="154"/>
      <c r="U2406" s="154"/>
      <c r="V2406" s="154"/>
      <c r="W2406" s="154"/>
      <c r="X2406" s="154"/>
      <c r="Y2406" s="154"/>
      <c r="Z2406" s="154"/>
      <c r="AA2406" s="154"/>
      <c r="AB2406" s="154"/>
      <c r="AC2406" s="154"/>
      <c r="AD2406" s="154"/>
      <c r="AE2406" s="154"/>
      <c r="AF2406" s="154"/>
      <c r="AG2406" s="154"/>
      <c r="AH2406" s="154"/>
      <c r="AI2406" s="154"/>
      <c r="AJ2406" s="154"/>
      <c r="AK2406" s="154"/>
      <c r="AL2406" s="154"/>
      <c r="AM2406" s="154"/>
      <c r="AN2406" s="154"/>
      <c r="AO2406" s="154"/>
      <c r="AP2406" s="154"/>
      <c r="AQ2406" s="154"/>
      <c r="AR2406" s="154"/>
      <c r="AS2406" s="154"/>
      <c r="AT2406" s="154"/>
      <c r="AU2406" s="154"/>
      <c r="AV2406" s="154"/>
      <c r="AW2406" s="154"/>
      <c r="AX2406" s="154"/>
      <c r="AY2406" s="154"/>
      <c r="AZ2406" s="154"/>
      <c r="BA2406" s="154"/>
      <c r="BB2406" s="154"/>
      <c r="BC2406" s="154"/>
      <c r="BD2406" s="154"/>
      <c r="BE2406" s="154"/>
      <c r="BF2406" s="154"/>
      <c r="BG2406" s="154"/>
      <c r="BH2406" s="154"/>
      <c r="BI2406" s="154"/>
      <c r="BJ2406" s="154"/>
      <c r="BK2406" s="154"/>
      <c r="BL2406" s="154"/>
      <c r="BM2406" s="154"/>
      <c r="BN2406" s="154"/>
      <c r="BO2406" s="154"/>
      <c r="BP2406" s="154"/>
      <c r="BQ2406" s="154"/>
      <c r="BR2406" s="154"/>
      <c r="BS2406" s="154"/>
      <c r="BT2406" s="154"/>
      <c r="BU2406" s="154"/>
      <c r="BV2406" s="154"/>
    </row>
    <row r="2407" spans="1:74" x14ac:dyDescent="0.25">
      <c r="A2407" s="154"/>
      <c r="B2407" s="154"/>
      <c r="C2407" s="154"/>
      <c r="D2407" s="154"/>
      <c r="E2407" s="154"/>
      <c r="F2407" s="154"/>
      <c r="G2407" s="154"/>
      <c r="H2407" s="154"/>
      <c r="I2407" s="154"/>
      <c r="J2407" s="154"/>
      <c r="K2407" s="154"/>
      <c r="L2407" s="154"/>
      <c r="M2407" s="154"/>
      <c r="N2407" s="154"/>
      <c r="O2407" s="154"/>
      <c r="P2407" s="154"/>
      <c r="Q2407" s="154"/>
      <c r="R2407" s="154"/>
      <c r="S2407" s="154"/>
      <c r="T2407" s="154"/>
      <c r="U2407" s="154"/>
      <c r="V2407" s="154"/>
      <c r="W2407" s="154"/>
      <c r="X2407" s="154"/>
      <c r="Y2407" s="154"/>
      <c r="Z2407" s="154"/>
      <c r="AA2407" s="154"/>
      <c r="AB2407" s="154"/>
      <c r="AC2407" s="154"/>
      <c r="AD2407" s="154"/>
      <c r="AE2407" s="154"/>
      <c r="AF2407" s="154"/>
      <c r="AG2407" s="154"/>
      <c r="AH2407" s="154"/>
      <c r="AI2407" s="154"/>
      <c r="AJ2407" s="154"/>
      <c r="AK2407" s="154"/>
      <c r="AL2407" s="154"/>
      <c r="AM2407" s="154"/>
      <c r="AN2407" s="154"/>
      <c r="AO2407" s="154"/>
      <c r="AP2407" s="154"/>
      <c r="AQ2407" s="154"/>
      <c r="AR2407" s="154"/>
      <c r="AS2407" s="154"/>
      <c r="AT2407" s="154"/>
      <c r="AU2407" s="154"/>
      <c r="AV2407" s="154"/>
      <c r="AW2407" s="154"/>
      <c r="AX2407" s="154"/>
      <c r="AY2407" s="154"/>
      <c r="AZ2407" s="154"/>
      <c r="BA2407" s="154"/>
      <c r="BB2407" s="154"/>
      <c r="BC2407" s="154"/>
      <c r="BD2407" s="154"/>
      <c r="BE2407" s="154"/>
      <c r="BF2407" s="154"/>
      <c r="BG2407" s="154"/>
      <c r="BH2407" s="154"/>
      <c r="BI2407" s="154"/>
      <c r="BJ2407" s="154"/>
      <c r="BK2407" s="154"/>
      <c r="BL2407" s="154"/>
      <c r="BM2407" s="154"/>
      <c r="BN2407" s="154"/>
      <c r="BO2407" s="154"/>
      <c r="BP2407" s="154"/>
      <c r="BQ2407" s="154"/>
      <c r="BR2407" s="154"/>
      <c r="BS2407" s="154"/>
      <c r="BT2407" s="154"/>
      <c r="BU2407" s="154"/>
      <c r="BV2407" s="154"/>
    </row>
    <row r="2408" spans="1:74" x14ac:dyDescent="0.25">
      <c r="A2408" s="154"/>
      <c r="B2408" s="154"/>
      <c r="C2408" s="154"/>
      <c r="D2408" s="154"/>
      <c r="E2408" s="154"/>
      <c r="F2408" s="154"/>
      <c r="G2408" s="154"/>
      <c r="H2408" s="154"/>
      <c r="I2408" s="154"/>
      <c r="J2408" s="154"/>
      <c r="K2408" s="154"/>
      <c r="L2408" s="154"/>
      <c r="M2408" s="154"/>
      <c r="N2408" s="154"/>
      <c r="O2408" s="154"/>
      <c r="P2408" s="154"/>
      <c r="Q2408" s="154"/>
      <c r="R2408" s="154"/>
      <c r="S2408" s="154"/>
      <c r="T2408" s="154"/>
      <c r="U2408" s="154"/>
      <c r="V2408" s="154"/>
      <c r="W2408" s="154"/>
      <c r="X2408" s="154"/>
      <c r="Y2408" s="154"/>
      <c r="Z2408" s="154"/>
      <c r="AA2408" s="154"/>
      <c r="AB2408" s="154"/>
      <c r="AC2408" s="154"/>
      <c r="AD2408" s="154"/>
      <c r="AE2408" s="154"/>
      <c r="AF2408" s="154"/>
      <c r="AG2408" s="154"/>
      <c r="AH2408" s="154"/>
      <c r="AI2408" s="154"/>
      <c r="AJ2408" s="154"/>
      <c r="AK2408" s="154"/>
      <c r="AL2408" s="154"/>
      <c r="AM2408" s="154"/>
      <c r="AN2408" s="154"/>
      <c r="AO2408" s="154"/>
      <c r="AP2408" s="154"/>
      <c r="AQ2408" s="154"/>
      <c r="AR2408" s="154"/>
      <c r="AS2408" s="154"/>
      <c r="AT2408" s="154"/>
      <c r="AU2408" s="154"/>
      <c r="AV2408" s="154"/>
      <c r="AW2408" s="154"/>
      <c r="AX2408" s="154"/>
      <c r="AY2408" s="154"/>
      <c r="AZ2408" s="154"/>
      <c r="BA2408" s="154"/>
      <c r="BB2408" s="154"/>
      <c r="BC2408" s="154"/>
      <c r="BD2408" s="154"/>
      <c r="BE2408" s="154"/>
      <c r="BF2408" s="154"/>
      <c r="BG2408" s="154"/>
      <c r="BH2408" s="154"/>
      <c r="BI2408" s="154"/>
      <c r="BJ2408" s="154"/>
      <c r="BK2408" s="154"/>
      <c r="BL2408" s="154"/>
      <c r="BM2408" s="154"/>
      <c r="BN2408" s="154"/>
      <c r="BO2408" s="154"/>
      <c r="BP2408" s="154"/>
      <c r="BQ2408" s="154"/>
      <c r="BR2408" s="154"/>
      <c r="BS2408" s="154"/>
      <c r="BT2408" s="154"/>
      <c r="BU2408" s="154"/>
      <c r="BV2408" s="154"/>
    </row>
    <row r="2409" spans="1:74" x14ac:dyDescent="0.25">
      <c r="A2409" s="154"/>
      <c r="B2409" s="154"/>
      <c r="C2409" s="154"/>
      <c r="D2409" s="154"/>
      <c r="E2409" s="154"/>
      <c r="F2409" s="154"/>
      <c r="G2409" s="154"/>
      <c r="H2409" s="154"/>
      <c r="I2409" s="154"/>
      <c r="J2409" s="154"/>
      <c r="K2409" s="154"/>
      <c r="L2409" s="154"/>
      <c r="M2409" s="154"/>
      <c r="N2409" s="154"/>
      <c r="O2409" s="154"/>
      <c r="P2409" s="154"/>
      <c r="Q2409" s="154"/>
      <c r="R2409" s="154"/>
      <c r="S2409" s="154"/>
      <c r="T2409" s="154"/>
      <c r="U2409" s="154"/>
      <c r="V2409" s="154"/>
      <c r="W2409" s="154"/>
      <c r="X2409" s="154"/>
      <c r="Y2409" s="154"/>
      <c r="Z2409" s="154"/>
      <c r="AA2409" s="154"/>
      <c r="AB2409" s="154"/>
      <c r="AC2409" s="154"/>
      <c r="AD2409" s="154"/>
      <c r="AE2409" s="154"/>
      <c r="AF2409" s="154"/>
      <c r="AG2409" s="154"/>
      <c r="AH2409" s="154"/>
      <c r="AI2409" s="154"/>
      <c r="AJ2409" s="154"/>
      <c r="AK2409" s="154"/>
      <c r="AL2409" s="154"/>
      <c r="AM2409" s="154"/>
      <c r="AN2409" s="154"/>
      <c r="AO2409" s="154"/>
      <c r="AP2409" s="154"/>
      <c r="AQ2409" s="154"/>
      <c r="AR2409" s="154"/>
      <c r="AS2409" s="154"/>
      <c r="AT2409" s="154"/>
      <c r="AU2409" s="154"/>
      <c r="AV2409" s="154"/>
      <c r="AW2409" s="154"/>
      <c r="AX2409" s="154"/>
      <c r="AY2409" s="154"/>
      <c r="AZ2409" s="154"/>
      <c r="BA2409" s="154"/>
      <c r="BB2409" s="154"/>
      <c r="BC2409" s="154"/>
      <c r="BD2409" s="154"/>
      <c r="BE2409" s="154"/>
      <c r="BF2409" s="154"/>
      <c r="BG2409" s="154"/>
      <c r="BH2409" s="154"/>
      <c r="BI2409" s="154"/>
      <c r="BJ2409" s="154"/>
      <c r="BK2409" s="154"/>
      <c r="BL2409" s="154"/>
      <c r="BM2409" s="154"/>
      <c r="BN2409" s="154"/>
      <c r="BO2409" s="154"/>
      <c r="BP2409" s="154"/>
      <c r="BQ2409" s="154"/>
      <c r="BR2409" s="154"/>
      <c r="BS2409" s="154"/>
      <c r="BT2409" s="154"/>
      <c r="BU2409" s="154"/>
      <c r="BV2409" s="154"/>
    </row>
    <row r="2410" spans="1:74" x14ac:dyDescent="0.25">
      <c r="A2410" s="154"/>
      <c r="B2410" s="154"/>
      <c r="C2410" s="154"/>
      <c r="D2410" s="154"/>
      <c r="E2410" s="154"/>
      <c r="F2410" s="154"/>
      <c r="G2410" s="154"/>
      <c r="H2410" s="154"/>
      <c r="I2410" s="154"/>
      <c r="J2410" s="154"/>
      <c r="K2410" s="154"/>
      <c r="L2410" s="154"/>
      <c r="M2410" s="154"/>
      <c r="N2410" s="154"/>
      <c r="O2410" s="154"/>
      <c r="P2410" s="154"/>
      <c r="Q2410" s="154"/>
      <c r="R2410" s="154"/>
      <c r="S2410" s="154"/>
      <c r="T2410" s="154"/>
      <c r="U2410" s="154"/>
      <c r="V2410" s="154"/>
      <c r="W2410" s="154"/>
      <c r="X2410" s="154"/>
      <c r="Y2410" s="154"/>
      <c r="Z2410" s="154"/>
      <c r="AA2410" s="154"/>
      <c r="AB2410" s="154"/>
      <c r="AC2410" s="154"/>
      <c r="AD2410" s="154"/>
      <c r="AE2410" s="154"/>
      <c r="AF2410" s="154"/>
      <c r="AG2410" s="154"/>
      <c r="AH2410" s="154"/>
      <c r="AI2410" s="154"/>
      <c r="AJ2410" s="154"/>
      <c r="AK2410" s="154"/>
      <c r="AL2410" s="154"/>
      <c r="AM2410" s="154"/>
      <c r="AN2410" s="154"/>
      <c r="AO2410" s="154"/>
      <c r="AP2410" s="154"/>
      <c r="AQ2410" s="154"/>
      <c r="AR2410" s="154"/>
      <c r="AS2410" s="154"/>
      <c r="AT2410" s="154"/>
      <c r="AU2410" s="154"/>
      <c r="AV2410" s="154"/>
      <c r="AW2410" s="154"/>
      <c r="AX2410" s="154"/>
      <c r="AY2410" s="154"/>
      <c r="AZ2410" s="154"/>
      <c r="BA2410" s="154"/>
      <c r="BB2410" s="154"/>
      <c r="BC2410" s="154"/>
      <c r="BD2410" s="154"/>
      <c r="BE2410" s="154"/>
      <c r="BF2410" s="154"/>
      <c r="BG2410" s="154"/>
      <c r="BH2410" s="154"/>
      <c r="BI2410" s="154"/>
      <c r="BJ2410" s="154"/>
      <c r="BK2410" s="154"/>
      <c r="BL2410" s="154"/>
      <c r="BM2410" s="154"/>
      <c r="BN2410" s="154"/>
      <c r="BO2410" s="154"/>
      <c r="BP2410" s="154"/>
      <c r="BQ2410" s="154"/>
      <c r="BR2410" s="154"/>
      <c r="BS2410" s="154"/>
      <c r="BT2410" s="154"/>
      <c r="BU2410" s="154"/>
      <c r="BV2410" s="154"/>
    </row>
    <row r="2411" spans="1:74" x14ac:dyDescent="0.25">
      <c r="A2411" s="154"/>
      <c r="B2411" s="154"/>
      <c r="C2411" s="154"/>
      <c r="D2411" s="154"/>
      <c r="E2411" s="154"/>
      <c r="F2411" s="154"/>
      <c r="G2411" s="154"/>
      <c r="H2411" s="154"/>
      <c r="I2411" s="154"/>
      <c r="J2411" s="154"/>
      <c r="K2411" s="154"/>
      <c r="L2411" s="154"/>
      <c r="M2411" s="154"/>
      <c r="N2411" s="154"/>
      <c r="O2411" s="154"/>
      <c r="P2411" s="154"/>
      <c r="Q2411" s="154"/>
      <c r="R2411" s="154"/>
      <c r="S2411" s="154"/>
      <c r="T2411" s="154"/>
      <c r="U2411" s="154"/>
      <c r="V2411" s="154"/>
      <c r="W2411" s="154"/>
      <c r="X2411" s="154"/>
      <c r="Y2411" s="154"/>
      <c r="Z2411" s="154"/>
      <c r="AA2411" s="154"/>
      <c r="AB2411" s="154"/>
      <c r="AC2411" s="154"/>
      <c r="AD2411" s="154"/>
      <c r="AE2411" s="154"/>
      <c r="AF2411" s="154"/>
      <c r="AG2411" s="154"/>
      <c r="AH2411" s="154"/>
      <c r="AI2411" s="154"/>
      <c r="AJ2411" s="154"/>
      <c r="AK2411" s="154"/>
      <c r="AL2411" s="154"/>
      <c r="AM2411" s="154"/>
      <c r="AN2411" s="154"/>
      <c r="AO2411" s="154"/>
      <c r="AP2411" s="154"/>
      <c r="AQ2411" s="154"/>
      <c r="AR2411" s="154"/>
      <c r="AS2411" s="154"/>
      <c r="AT2411" s="154"/>
      <c r="AU2411" s="154"/>
      <c r="AV2411" s="154"/>
      <c r="AW2411" s="154"/>
      <c r="AX2411" s="154"/>
      <c r="AY2411" s="154"/>
      <c r="AZ2411" s="154"/>
      <c r="BA2411" s="154"/>
      <c r="BB2411" s="154"/>
      <c r="BC2411" s="154"/>
      <c r="BD2411" s="154"/>
      <c r="BE2411" s="154"/>
      <c r="BF2411" s="154"/>
      <c r="BG2411" s="154"/>
      <c r="BH2411" s="154"/>
      <c r="BI2411" s="154"/>
      <c r="BJ2411" s="154"/>
      <c r="BK2411" s="154"/>
      <c r="BL2411" s="154"/>
      <c r="BM2411" s="154"/>
      <c r="BN2411" s="154"/>
      <c r="BO2411" s="154"/>
      <c r="BP2411" s="154"/>
      <c r="BQ2411" s="154"/>
      <c r="BR2411" s="154"/>
      <c r="BS2411" s="154"/>
      <c r="BT2411" s="154"/>
      <c r="BU2411" s="154"/>
      <c r="BV2411" s="154"/>
    </row>
    <row r="2412" spans="1:74" x14ac:dyDescent="0.25">
      <c r="A2412" s="154"/>
      <c r="B2412" s="154"/>
      <c r="C2412" s="154"/>
      <c r="D2412" s="154"/>
      <c r="E2412" s="154"/>
      <c r="F2412" s="154"/>
      <c r="G2412" s="154"/>
      <c r="H2412" s="154"/>
      <c r="I2412" s="154"/>
      <c r="J2412" s="154"/>
      <c r="K2412" s="154"/>
      <c r="L2412" s="154"/>
      <c r="M2412" s="154"/>
      <c r="N2412" s="154"/>
      <c r="O2412" s="154"/>
      <c r="P2412" s="154"/>
      <c r="Q2412" s="154"/>
      <c r="R2412" s="154"/>
      <c r="S2412" s="154"/>
      <c r="T2412" s="154"/>
      <c r="U2412" s="154"/>
      <c r="V2412" s="154"/>
      <c r="W2412" s="154"/>
      <c r="X2412" s="154"/>
      <c r="Y2412" s="154"/>
      <c r="Z2412" s="154"/>
      <c r="AA2412" s="154"/>
      <c r="AB2412" s="154"/>
      <c r="AC2412" s="154"/>
      <c r="AD2412" s="154"/>
      <c r="AE2412" s="154"/>
      <c r="AF2412" s="154"/>
      <c r="AG2412" s="154"/>
      <c r="AH2412" s="154"/>
      <c r="AI2412" s="154"/>
      <c r="AJ2412" s="154"/>
      <c r="AK2412" s="154"/>
      <c r="AL2412" s="154"/>
      <c r="AM2412" s="154"/>
      <c r="AN2412" s="154"/>
      <c r="AO2412" s="154"/>
      <c r="AP2412" s="154"/>
      <c r="AQ2412" s="154"/>
      <c r="AR2412" s="154"/>
      <c r="AS2412" s="154"/>
      <c r="AT2412" s="154"/>
      <c r="AU2412" s="154"/>
      <c r="AV2412" s="154"/>
      <c r="AW2412" s="154"/>
      <c r="AX2412" s="154"/>
      <c r="AY2412" s="154"/>
      <c r="AZ2412" s="154"/>
      <c r="BA2412" s="154"/>
      <c r="BB2412" s="154"/>
      <c r="BC2412" s="154"/>
      <c r="BD2412" s="154"/>
      <c r="BE2412" s="154"/>
      <c r="BF2412" s="154"/>
      <c r="BG2412" s="154"/>
      <c r="BH2412" s="154"/>
      <c r="BI2412" s="154"/>
      <c r="BJ2412" s="154"/>
      <c r="BK2412" s="154"/>
      <c r="BL2412" s="154"/>
      <c r="BM2412" s="154"/>
      <c r="BN2412" s="154"/>
      <c r="BO2412" s="154"/>
      <c r="BP2412" s="154"/>
      <c r="BQ2412" s="154"/>
      <c r="BR2412" s="154"/>
      <c r="BS2412" s="154"/>
      <c r="BT2412" s="154"/>
      <c r="BU2412" s="154"/>
      <c r="BV2412" s="154"/>
    </row>
    <row r="2413" spans="1:74" x14ac:dyDescent="0.25">
      <c r="A2413" s="154"/>
      <c r="B2413" s="154"/>
      <c r="C2413" s="154"/>
      <c r="D2413" s="154"/>
      <c r="E2413" s="154"/>
      <c r="F2413" s="154"/>
      <c r="G2413" s="154"/>
      <c r="H2413" s="154"/>
      <c r="I2413" s="154"/>
      <c r="J2413" s="154"/>
      <c r="K2413" s="154"/>
      <c r="L2413" s="154"/>
      <c r="M2413" s="154"/>
      <c r="N2413" s="154"/>
      <c r="O2413" s="154"/>
      <c r="P2413" s="154"/>
      <c r="Q2413" s="154"/>
      <c r="R2413" s="154"/>
      <c r="S2413" s="154"/>
      <c r="T2413" s="154"/>
      <c r="U2413" s="154"/>
      <c r="V2413" s="154"/>
      <c r="W2413" s="154"/>
      <c r="X2413" s="154"/>
      <c r="Y2413" s="154"/>
      <c r="Z2413" s="154"/>
      <c r="AA2413" s="154"/>
      <c r="AB2413" s="154"/>
      <c r="AC2413" s="154"/>
      <c r="AD2413" s="154"/>
      <c r="AE2413" s="154"/>
      <c r="AF2413" s="154"/>
      <c r="AG2413" s="154"/>
      <c r="AH2413" s="154"/>
      <c r="AI2413" s="154"/>
      <c r="AJ2413" s="154"/>
      <c r="AK2413" s="154"/>
      <c r="AL2413" s="154"/>
      <c r="AM2413" s="154"/>
      <c r="AN2413" s="154"/>
      <c r="AO2413" s="154"/>
      <c r="AP2413" s="154"/>
      <c r="AQ2413" s="154"/>
      <c r="AR2413" s="154"/>
      <c r="AS2413" s="154"/>
      <c r="AT2413" s="154"/>
      <c r="AU2413" s="154"/>
      <c r="AV2413" s="154"/>
      <c r="AW2413" s="154"/>
      <c r="AX2413" s="154"/>
      <c r="AY2413" s="154"/>
      <c r="AZ2413" s="154"/>
      <c r="BA2413" s="154"/>
      <c r="BB2413" s="154"/>
      <c r="BC2413" s="154"/>
      <c r="BD2413" s="154"/>
      <c r="BE2413" s="154"/>
      <c r="BF2413" s="154"/>
      <c r="BG2413" s="154"/>
      <c r="BH2413" s="154"/>
      <c r="BI2413" s="154"/>
      <c r="BJ2413" s="154"/>
      <c r="BK2413" s="154"/>
      <c r="BL2413" s="154"/>
      <c r="BM2413" s="154"/>
      <c r="BN2413" s="154"/>
      <c r="BO2413" s="154"/>
      <c r="BP2413" s="154"/>
      <c r="BQ2413" s="154"/>
      <c r="BR2413" s="154"/>
      <c r="BS2413" s="154"/>
      <c r="BT2413" s="154"/>
      <c r="BU2413" s="154"/>
      <c r="BV2413" s="154"/>
    </row>
    <row r="2414" spans="1:74" x14ac:dyDescent="0.25">
      <c r="A2414" s="154"/>
      <c r="B2414" s="154"/>
      <c r="C2414" s="154"/>
      <c r="D2414" s="154"/>
      <c r="E2414" s="154"/>
      <c r="F2414" s="154"/>
      <c r="G2414" s="154"/>
      <c r="H2414" s="154"/>
      <c r="I2414" s="154"/>
      <c r="J2414" s="154"/>
      <c r="K2414" s="154"/>
      <c r="L2414" s="154"/>
      <c r="M2414" s="154"/>
      <c r="N2414" s="154"/>
      <c r="O2414" s="154"/>
      <c r="P2414" s="154"/>
      <c r="Q2414" s="154"/>
      <c r="R2414" s="154"/>
      <c r="S2414" s="154"/>
      <c r="T2414" s="154"/>
      <c r="U2414" s="154"/>
      <c r="V2414" s="154"/>
      <c r="W2414" s="154"/>
      <c r="X2414" s="154"/>
      <c r="Y2414" s="154"/>
      <c r="Z2414" s="154"/>
      <c r="AA2414" s="154"/>
      <c r="AB2414" s="154"/>
      <c r="AC2414" s="154"/>
      <c r="AD2414" s="154"/>
      <c r="AE2414" s="154"/>
      <c r="AF2414" s="154"/>
      <c r="AG2414" s="154"/>
      <c r="AH2414" s="154"/>
      <c r="AI2414" s="154"/>
      <c r="AJ2414" s="154"/>
      <c r="AK2414" s="154"/>
      <c r="AL2414" s="154"/>
      <c r="AM2414" s="154"/>
      <c r="AN2414" s="154"/>
      <c r="AO2414" s="154"/>
      <c r="AP2414" s="154"/>
      <c r="AQ2414" s="154"/>
      <c r="AR2414" s="154"/>
      <c r="AS2414" s="154"/>
      <c r="AT2414" s="154"/>
      <c r="AU2414" s="154"/>
      <c r="AV2414" s="154"/>
      <c r="AW2414" s="154"/>
      <c r="AX2414" s="154"/>
      <c r="AY2414" s="154"/>
      <c r="AZ2414" s="154"/>
      <c r="BA2414" s="154"/>
      <c r="BB2414" s="154"/>
      <c r="BC2414" s="154"/>
      <c r="BD2414" s="154"/>
      <c r="BE2414" s="154"/>
      <c r="BF2414" s="154"/>
      <c r="BG2414" s="154"/>
      <c r="BH2414" s="154"/>
      <c r="BI2414" s="154"/>
      <c r="BJ2414" s="154"/>
      <c r="BK2414" s="154"/>
      <c r="BL2414" s="154"/>
      <c r="BM2414" s="154"/>
      <c r="BN2414" s="154"/>
      <c r="BO2414" s="154"/>
      <c r="BP2414" s="154"/>
      <c r="BQ2414" s="154"/>
      <c r="BR2414" s="154"/>
      <c r="BS2414" s="154"/>
      <c r="BT2414" s="154"/>
      <c r="BU2414" s="154"/>
      <c r="BV2414" s="154"/>
    </row>
    <row r="2415" spans="1:74" x14ac:dyDescent="0.25">
      <c r="A2415" s="154"/>
      <c r="B2415" s="154"/>
      <c r="C2415" s="154"/>
      <c r="D2415" s="154"/>
      <c r="E2415" s="154"/>
      <c r="F2415" s="154"/>
      <c r="G2415" s="154"/>
      <c r="H2415" s="154"/>
      <c r="I2415" s="154"/>
      <c r="J2415" s="154"/>
      <c r="K2415" s="154"/>
      <c r="L2415" s="154"/>
      <c r="M2415" s="154"/>
      <c r="N2415" s="154"/>
      <c r="O2415" s="154"/>
      <c r="P2415" s="154"/>
      <c r="Q2415" s="154"/>
      <c r="R2415" s="154"/>
      <c r="S2415" s="154"/>
      <c r="T2415" s="154"/>
      <c r="U2415" s="154"/>
      <c r="V2415" s="154"/>
      <c r="W2415" s="154"/>
      <c r="X2415" s="154"/>
      <c r="Y2415" s="154"/>
      <c r="Z2415" s="154"/>
      <c r="AA2415" s="154"/>
      <c r="AB2415" s="154"/>
      <c r="AC2415" s="154"/>
      <c r="AD2415" s="154"/>
      <c r="AE2415" s="154"/>
      <c r="AF2415" s="154"/>
      <c r="AG2415" s="154"/>
      <c r="AH2415" s="154"/>
      <c r="AI2415" s="154"/>
      <c r="AJ2415" s="154"/>
      <c r="AK2415" s="154"/>
      <c r="AL2415" s="154"/>
      <c r="AM2415" s="154"/>
      <c r="AN2415" s="154"/>
      <c r="AO2415" s="154"/>
      <c r="AP2415" s="154"/>
      <c r="AQ2415" s="154"/>
      <c r="AR2415" s="154"/>
      <c r="AS2415" s="154"/>
      <c r="AT2415" s="154"/>
      <c r="AU2415" s="154"/>
      <c r="AV2415" s="154"/>
      <c r="AW2415" s="154"/>
      <c r="AX2415" s="154"/>
      <c r="AY2415" s="154"/>
      <c r="AZ2415" s="154"/>
      <c r="BA2415" s="154"/>
      <c r="BB2415" s="154"/>
      <c r="BC2415" s="154"/>
      <c r="BD2415" s="154"/>
      <c r="BE2415" s="154"/>
      <c r="BF2415" s="154"/>
      <c r="BG2415" s="154"/>
      <c r="BH2415" s="154"/>
      <c r="BI2415" s="154"/>
      <c r="BJ2415" s="154"/>
      <c r="BK2415" s="154"/>
      <c r="BL2415" s="154"/>
      <c r="BM2415" s="154"/>
      <c r="BN2415" s="154"/>
      <c r="BO2415" s="154"/>
      <c r="BP2415" s="154"/>
      <c r="BQ2415" s="154"/>
      <c r="BR2415" s="154"/>
      <c r="BS2415" s="154"/>
      <c r="BT2415" s="154"/>
      <c r="BU2415" s="154"/>
      <c r="BV2415" s="154"/>
    </row>
    <row r="2416" spans="1:74" x14ac:dyDescent="0.25">
      <c r="A2416" s="154"/>
      <c r="B2416" s="154"/>
      <c r="C2416" s="154"/>
      <c r="D2416" s="154"/>
      <c r="E2416" s="154"/>
      <c r="F2416" s="154"/>
      <c r="G2416" s="154"/>
      <c r="H2416" s="154"/>
      <c r="I2416" s="154"/>
      <c r="J2416" s="154"/>
      <c r="K2416" s="154"/>
      <c r="L2416" s="154"/>
      <c r="M2416" s="154"/>
      <c r="N2416" s="154"/>
      <c r="O2416" s="154"/>
      <c r="P2416" s="154"/>
      <c r="Q2416" s="154"/>
      <c r="R2416" s="154"/>
      <c r="S2416" s="154"/>
      <c r="T2416" s="154"/>
      <c r="U2416" s="154"/>
      <c r="V2416" s="154"/>
      <c r="W2416" s="154"/>
      <c r="X2416" s="154"/>
      <c r="Y2416" s="154"/>
      <c r="Z2416" s="154"/>
      <c r="AA2416" s="154"/>
      <c r="AB2416" s="154"/>
      <c r="AC2416" s="154"/>
      <c r="AD2416" s="154"/>
      <c r="AE2416" s="154"/>
      <c r="AF2416" s="154"/>
      <c r="AG2416" s="154"/>
      <c r="AH2416" s="154"/>
      <c r="AI2416" s="154"/>
      <c r="AJ2416" s="154"/>
      <c r="AK2416" s="154"/>
      <c r="AL2416" s="154"/>
      <c r="AM2416" s="154"/>
      <c r="AN2416" s="154"/>
      <c r="AO2416" s="154"/>
      <c r="AP2416" s="154"/>
      <c r="AQ2416" s="154"/>
      <c r="AR2416" s="154"/>
      <c r="AS2416" s="154"/>
      <c r="AT2416" s="154"/>
      <c r="AU2416" s="154"/>
      <c r="AV2416" s="154"/>
      <c r="AW2416" s="154"/>
      <c r="AX2416" s="154"/>
      <c r="AY2416" s="154"/>
      <c r="AZ2416" s="154"/>
      <c r="BA2416" s="154"/>
      <c r="BB2416" s="154"/>
      <c r="BC2416" s="154"/>
      <c r="BD2416" s="154"/>
      <c r="BE2416" s="154"/>
      <c r="BF2416" s="154"/>
      <c r="BG2416" s="154"/>
      <c r="BH2416" s="154"/>
      <c r="BI2416" s="154"/>
      <c r="BJ2416" s="154"/>
      <c r="BK2416" s="154"/>
      <c r="BL2416" s="154"/>
      <c r="BM2416" s="154"/>
      <c r="BN2416" s="154"/>
      <c r="BO2416" s="154"/>
      <c r="BP2416" s="154"/>
      <c r="BQ2416" s="154"/>
      <c r="BR2416" s="154"/>
      <c r="BS2416" s="154"/>
      <c r="BT2416" s="154"/>
      <c r="BU2416" s="154"/>
      <c r="BV2416" s="154"/>
    </row>
    <row r="2417" spans="1:74" x14ac:dyDescent="0.25">
      <c r="A2417" s="154"/>
      <c r="B2417" s="154"/>
      <c r="C2417" s="154"/>
      <c r="D2417" s="154"/>
      <c r="E2417" s="154"/>
      <c r="F2417" s="154"/>
      <c r="G2417" s="154"/>
      <c r="H2417" s="154"/>
      <c r="I2417" s="154"/>
      <c r="J2417" s="154"/>
      <c r="K2417" s="154"/>
      <c r="L2417" s="154"/>
      <c r="M2417" s="154"/>
      <c r="N2417" s="154"/>
      <c r="O2417" s="154"/>
      <c r="P2417" s="154"/>
      <c r="Q2417" s="154"/>
      <c r="R2417" s="154"/>
      <c r="S2417" s="154"/>
      <c r="T2417" s="154"/>
      <c r="U2417" s="154"/>
      <c r="V2417" s="154"/>
      <c r="W2417" s="154"/>
      <c r="X2417" s="154"/>
      <c r="Y2417" s="154"/>
      <c r="Z2417" s="154"/>
      <c r="AA2417" s="154"/>
      <c r="AB2417" s="154"/>
      <c r="AC2417" s="154"/>
      <c r="AD2417" s="154"/>
      <c r="AE2417" s="154"/>
      <c r="AF2417" s="154"/>
      <c r="AG2417" s="154"/>
      <c r="AH2417" s="154"/>
      <c r="AI2417" s="154"/>
      <c r="AJ2417" s="154"/>
      <c r="AK2417" s="154"/>
      <c r="AL2417" s="154"/>
      <c r="AM2417" s="154"/>
      <c r="AN2417" s="154"/>
      <c r="AO2417" s="154"/>
      <c r="AP2417" s="154"/>
      <c r="AQ2417" s="154"/>
      <c r="AR2417" s="154"/>
      <c r="AS2417" s="154"/>
      <c r="AT2417" s="154"/>
      <c r="AU2417" s="154"/>
      <c r="AV2417" s="154"/>
      <c r="AW2417" s="154"/>
      <c r="AX2417" s="154"/>
      <c r="AY2417" s="154"/>
      <c r="AZ2417" s="154"/>
      <c r="BA2417" s="154"/>
      <c r="BB2417" s="154"/>
      <c r="BC2417" s="154"/>
      <c r="BD2417" s="154"/>
      <c r="BE2417" s="154"/>
      <c r="BF2417" s="154"/>
      <c r="BG2417" s="154"/>
      <c r="BH2417" s="154"/>
      <c r="BI2417" s="154"/>
      <c r="BJ2417" s="154"/>
      <c r="BK2417" s="154"/>
      <c r="BL2417" s="154"/>
      <c r="BM2417" s="154"/>
      <c r="BN2417" s="154"/>
      <c r="BO2417" s="154"/>
      <c r="BP2417" s="154"/>
      <c r="BQ2417" s="154"/>
      <c r="BR2417" s="154"/>
      <c r="BS2417" s="154"/>
      <c r="BT2417" s="154"/>
      <c r="BU2417" s="154"/>
      <c r="BV2417" s="154"/>
    </row>
    <row r="2418" spans="1:74" x14ac:dyDescent="0.25">
      <c r="A2418" s="154"/>
      <c r="B2418" s="154"/>
      <c r="C2418" s="154"/>
      <c r="D2418" s="154"/>
      <c r="E2418" s="154"/>
      <c r="F2418" s="154"/>
      <c r="G2418" s="154"/>
      <c r="H2418" s="154"/>
      <c r="I2418" s="154"/>
      <c r="J2418" s="154"/>
      <c r="K2418" s="154"/>
      <c r="L2418" s="154"/>
      <c r="M2418" s="154"/>
      <c r="N2418" s="154"/>
      <c r="O2418" s="154"/>
      <c r="P2418" s="154"/>
      <c r="Q2418" s="154"/>
      <c r="R2418" s="154"/>
      <c r="S2418" s="154"/>
      <c r="T2418" s="154"/>
      <c r="U2418" s="154"/>
      <c r="V2418" s="154"/>
      <c r="W2418" s="154"/>
      <c r="X2418" s="154"/>
      <c r="Y2418" s="154"/>
      <c r="Z2418" s="154"/>
      <c r="AA2418" s="154"/>
      <c r="AB2418" s="154"/>
      <c r="AC2418" s="154"/>
      <c r="AD2418" s="154"/>
      <c r="AE2418" s="154"/>
      <c r="AF2418" s="154"/>
      <c r="AG2418" s="154"/>
      <c r="AH2418" s="154"/>
      <c r="AI2418" s="154"/>
      <c r="AJ2418" s="154"/>
      <c r="AK2418" s="154"/>
      <c r="AL2418" s="154"/>
      <c r="AM2418" s="154"/>
      <c r="AN2418" s="154"/>
      <c r="AO2418" s="154"/>
      <c r="AP2418" s="154"/>
      <c r="AQ2418" s="154"/>
      <c r="AR2418" s="154"/>
      <c r="AS2418" s="154"/>
      <c r="AT2418" s="154"/>
      <c r="AU2418" s="154"/>
      <c r="AV2418" s="154"/>
      <c r="AW2418" s="154"/>
      <c r="AX2418" s="154"/>
      <c r="AY2418" s="154"/>
      <c r="AZ2418" s="154"/>
      <c r="BA2418" s="154"/>
      <c r="BB2418" s="154"/>
      <c r="BC2418" s="154"/>
      <c r="BD2418" s="154"/>
      <c r="BE2418" s="154"/>
      <c r="BF2418" s="154"/>
      <c r="BG2418" s="154"/>
      <c r="BH2418" s="154"/>
      <c r="BI2418" s="154"/>
      <c r="BJ2418" s="154"/>
      <c r="BK2418" s="154"/>
      <c r="BL2418" s="154"/>
      <c r="BM2418" s="154"/>
      <c r="BN2418" s="154"/>
      <c r="BO2418" s="154"/>
      <c r="BP2418" s="154"/>
      <c r="BQ2418" s="154"/>
      <c r="BR2418" s="154"/>
      <c r="BS2418" s="154"/>
      <c r="BT2418" s="154"/>
      <c r="BU2418" s="154"/>
      <c r="BV2418" s="154"/>
    </row>
    <row r="2419" spans="1:74" x14ac:dyDescent="0.25">
      <c r="A2419" s="154"/>
      <c r="B2419" s="154"/>
      <c r="C2419" s="154"/>
      <c r="D2419" s="154"/>
      <c r="E2419" s="154"/>
      <c r="F2419" s="154"/>
      <c r="G2419" s="154"/>
      <c r="H2419" s="154"/>
      <c r="I2419" s="154"/>
      <c r="J2419" s="154"/>
      <c r="K2419" s="154"/>
      <c r="L2419" s="154"/>
      <c r="M2419" s="154"/>
      <c r="N2419" s="154"/>
      <c r="O2419" s="154"/>
      <c r="P2419" s="154"/>
      <c r="Q2419" s="154"/>
      <c r="R2419" s="154"/>
      <c r="S2419" s="154"/>
      <c r="T2419" s="154"/>
      <c r="U2419" s="154"/>
      <c r="V2419" s="154"/>
      <c r="W2419" s="154"/>
      <c r="X2419" s="154"/>
      <c r="Y2419" s="154"/>
      <c r="Z2419" s="154"/>
      <c r="AA2419" s="154"/>
      <c r="AB2419" s="154"/>
      <c r="AC2419" s="154"/>
      <c r="AD2419" s="154"/>
      <c r="AE2419" s="154"/>
      <c r="AF2419" s="154"/>
      <c r="AG2419" s="154"/>
      <c r="AH2419" s="154"/>
      <c r="AI2419" s="154"/>
      <c r="AJ2419" s="154"/>
      <c r="AK2419" s="154"/>
      <c r="AL2419" s="154"/>
      <c r="AM2419" s="154"/>
      <c r="AN2419" s="154"/>
      <c r="AO2419" s="154"/>
      <c r="AP2419" s="154"/>
      <c r="AQ2419" s="154"/>
      <c r="AR2419" s="154"/>
      <c r="AS2419" s="154"/>
      <c r="AT2419" s="154"/>
      <c r="AU2419" s="154"/>
      <c r="AV2419" s="154"/>
      <c r="AW2419" s="154"/>
      <c r="AX2419" s="154"/>
      <c r="AY2419" s="154"/>
      <c r="AZ2419" s="154"/>
      <c r="BA2419" s="154"/>
      <c r="BB2419" s="154"/>
      <c r="BC2419" s="154"/>
      <c r="BD2419" s="154"/>
      <c r="BE2419" s="154"/>
      <c r="BF2419" s="154"/>
      <c r="BG2419" s="154"/>
      <c r="BH2419" s="154"/>
      <c r="BI2419" s="154"/>
      <c r="BJ2419" s="154"/>
      <c r="BK2419" s="154"/>
      <c r="BL2419" s="154"/>
      <c r="BM2419" s="154"/>
      <c r="BN2419" s="154"/>
      <c r="BO2419" s="154"/>
      <c r="BP2419" s="154"/>
      <c r="BQ2419" s="154"/>
      <c r="BR2419" s="154"/>
      <c r="BS2419" s="154"/>
      <c r="BT2419" s="154"/>
      <c r="BU2419" s="154"/>
      <c r="BV2419" s="154"/>
    </row>
    <row r="2420" spans="1:74" x14ac:dyDescent="0.25">
      <c r="A2420" s="154"/>
      <c r="B2420" s="154"/>
      <c r="C2420" s="154"/>
      <c r="D2420" s="154"/>
      <c r="E2420" s="154"/>
      <c r="F2420" s="154"/>
      <c r="G2420" s="154"/>
      <c r="H2420" s="154"/>
      <c r="I2420" s="154"/>
      <c r="J2420" s="154"/>
      <c r="K2420" s="154"/>
      <c r="L2420" s="154"/>
      <c r="M2420" s="154"/>
      <c r="N2420" s="154"/>
      <c r="O2420" s="154"/>
      <c r="P2420" s="154"/>
      <c r="Q2420" s="154"/>
      <c r="R2420" s="154"/>
      <c r="S2420" s="154"/>
      <c r="T2420" s="154"/>
      <c r="U2420" s="154"/>
      <c r="V2420" s="154"/>
      <c r="W2420" s="154"/>
      <c r="X2420" s="154"/>
      <c r="Y2420" s="154"/>
      <c r="Z2420" s="154"/>
      <c r="AA2420" s="154"/>
      <c r="AB2420" s="154"/>
      <c r="AC2420" s="154"/>
      <c r="AD2420" s="154"/>
      <c r="AE2420" s="154"/>
      <c r="AF2420" s="154"/>
      <c r="AG2420" s="154"/>
      <c r="AH2420" s="154"/>
      <c r="AI2420" s="154"/>
      <c r="AJ2420" s="154"/>
      <c r="AK2420" s="154"/>
      <c r="AL2420" s="154"/>
      <c r="AM2420" s="154"/>
      <c r="AN2420" s="154"/>
      <c r="AO2420" s="154"/>
      <c r="AP2420" s="154"/>
      <c r="AQ2420" s="154"/>
      <c r="AR2420" s="154"/>
      <c r="AS2420" s="154"/>
      <c r="AT2420" s="154"/>
      <c r="AU2420" s="154"/>
      <c r="AV2420" s="154"/>
      <c r="AW2420" s="154"/>
      <c r="AX2420" s="154"/>
      <c r="AY2420" s="154"/>
      <c r="AZ2420" s="154"/>
      <c r="BA2420" s="154"/>
      <c r="BB2420" s="154"/>
      <c r="BC2420" s="154"/>
      <c r="BD2420" s="154"/>
      <c r="BE2420" s="154"/>
      <c r="BF2420" s="154"/>
      <c r="BG2420" s="154"/>
      <c r="BH2420" s="154"/>
      <c r="BI2420" s="154"/>
      <c r="BJ2420" s="154"/>
      <c r="BK2420" s="154"/>
      <c r="BL2420" s="154"/>
      <c r="BM2420" s="154"/>
      <c r="BN2420" s="154"/>
      <c r="BO2420" s="154"/>
      <c r="BP2420" s="154"/>
      <c r="BQ2420" s="154"/>
      <c r="BR2420" s="154"/>
      <c r="BS2420" s="154"/>
      <c r="BT2420" s="154"/>
      <c r="BU2420" s="154"/>
      <c r="BV2420" s="154"/>
    </row>
    <row r="2421" spans="1:74" x14ac:dyDescent="0.25">
      <c r="A2421" s="154"/>
      <c r="B2421" s="154"/>
      <c r="C2421" s="154"/>
      <c r="D2421" s="154"/>
      <c r="E2421" s="154"/>
      <c r="F2421" s="154"/>
      <c r="G2421" s="154"/>
      <c r="H2421" s="154"/>
      <c r="I2421" s="154"/>
      <c r="J2421" s="154"/>
      <c r="K2421" s="154"/>
      <c r="L2421" s="154"/>
      <c r="M2421" s="154"/>
      <c r="N2421" s="154"/>
      <c r="O2421" s="154"/>
      <c r="P2421" s="154"/>
      <c r="Q2421" s="154"/>
      <c r="R2421" s="154"/>
      <c r="S2421" s="154"/>
      <c r="T2421" s="154"/>
      <c r="U2421" s="154"/>
      <c r="V2421" s="154"/>
      <c r="W2421" s="154"/>
      <c r="X2421" s="154"/>
      <c r="Y2421" s="154"/>
      <c r="Z2421" s="154"/>
      <c r="AA2421" s="154"/>
      <c r="AB2421" s="154"/>
      <c r="AC2421" s="154"/>
      <c r="AD2421" s="154"/>
      <c r="AE2421" s="154"/>
      <c r="AF2421" s="154"/>
      <c r="AG2421" s="154"/>
      <c r="AH2421" s="154"/>
      <c r="AI2421" s="154"/>
      <c r="AJ2421" s="154"/>
      <c r="AK2421" s="154"/>
      <c r="AL2421" s="154"/>
      <c r="AM2421" s="154"/>
      <c r="AN2421" s="154"/>
      <c r="AO2421" s="154"/>
      <c r="AP2421" s="154"/>
      <c r="AQ2421" s="154"/>
      <c r="AR2421" s="154"/>
      <c r="AS2421" s="154"/>
      <c r="AT2421" s="154"/>
      <c r="AU2421" s="154"/>
      <c r="AV2421" s="154"/>
      <c r="AW2421" s="154"/>
      <c r="AX2421" s="154"/>
      <c r="AY2421" s="154"/>
      <c r="AZ2421" s="154"/>
      <c r="BA2421" s="154"/>
      <c r="BB2421" s="154"/>
      <c r="BC2421" s="154"/>
      <c r="BD2421" s="154"/>
      <c r="BE2421" s="154"/>
      <c r="BF2421" s="154"/>
      <c r="BG2421" s="154"/>
      <c r="BH2421" s="154"/>
      <c r="BI2421" s="154"/>
      <c r="BJ2421" s="154"/>
      <c r="BK2421" s="154"/>
      <c r="BL2421" s="154"/>
      <c r="BM2421" s="154"/>
      <c r="BN2421" s="154"/>
      <c r="BO2421" s="154"/>
      <c r="BP2421" s="154"/>
      <c r="BQ2421" s="154"/>
      <c r="BR2421" s="154"/>
      <c r="BS2421" s="154"/>
      <c r="BT2421" s="154"/>
      <c r="BU2421" s="154"/>
      <c r="BV2421" s="154"/>
    </row>
    <row r="2422" spans="1:74" x14ac:dyDescent="0.25">
      <c r="A2422" s="154"/>
      <c r="B2422" s="154"/>
      <c r="C2422" s="154"/>
      <c r="D2422" s="154"/>
      <c r="E2422" s="154"/>
      <c r="F2422" s="154"/>
      <c r="G2422" s="154"/>
      <c r="H2422" s="154"/>
      <c r="I2422" s="154"/>
      <c r="J2422" s="154"/>
      <c r="K2422" s="154"/>
      <c r="L2422" s="154"/>
      <c r="M2422" s="154"/>
      <c r="N2422" s="154"/>
      <c r="O2422" s="154"/>
      <c r="P2422" s="154"/>
      <c r="Q2422" s="154"/>
      <c r="R2422" s="154"/>
      <c r="S2422" s="154"/>
      <c r="T2422" s="154"/>
      <c r="U2422" s="154"/>
      <c r="V2422" s="154"/>
      <c r="W2422" s="154"/>
      <c r="X2422" s="154"/>
      <c r="Y2422" s="154"/>
      <c r="Z2422" s="154"/>
      <c r="AA2422" s="154"/>
      <c r="AB2422" s="154"/>
      <c r="AC2422" s="154"/>
      <c r="AD2422" s="154"/>
      <c r="AE2422" s="154"/>
      <c r="AF2422" s="154"/>
      <c r="AG2422" s="154"/>
      <c r="AH2422" s="154"/>
      <c r="AI2422" s="154"/>
      <c r="AJ2422" s="154"/>
      <c r="AK2422" s="154"/>
      <c r="AL2422" s="154"/>
      <c r="AM2422" s="154"/>
      <c r="AN2422" s="154"/>
      <c r="AO2422" s="154"/>
      <c r="AP2422" s="154"/>
      <c r="AQ2422" s="154"/>
      <c r="AR2422" s="154"/>
      <c r="AS2422" s="154"/>
      <c r="AT2422" s="154"/>
      <c r="AU2422" s="154"/>
      <c r="AV2422" s="154"/>
      <c r="AW2422" s="154"/>
      <c r="AX2422" s="154"/>
      <c r="AY2422" s="154"/>
      <c r="AZ2422" s="154"/>
      <c r="BA2422" s="154"/>
      <c r="BB2422" s="154"/>
      <c r="BC2422" s="154"/>
      <c r="BD2422" s="154"/>
      <c r="BE2422" s="154"/>
      <c r="BF2422" s="154"/>
      <c r="BG2422" s="154"/>
      <c r="BH2422" s="154"/>
      <c r="BI2422" s="154"/>
      <c r="BJ2422" s="154"/>
      <c r="BK2422" s="154"/>
      <c r="BL2422" s="154"/>
      <c r="BM2422" s="154"/>
      <c r="BN2422" s="154"/>
      <c r="BO2422" s="154"/>
      <c r="BP2422" s="154"/>
      <c r="BQ2422" s="154"/>
      <c r="BR2422" s="154"/>
      <c r="BS2422" s="154"/>
      <c r="BT2422" s="154"/>
      <c r="BU2422" s="154"/>
      <c r="BV2422" s="154"/>
    </row>
    <row r="2423" spans="1:74" x14ac:dyDescent="0.25">
      <c r="A2423" s="154"/>
      <c r="B2423" s="154"/>
      <c r="C2423" s="154"/>
      <c r="D2423" s="154"/>
      <c r="E2423" s="154"/>
      <c r="F2423" s="154"/>
      <c r="G2423" s="154"/>
      <c r="H2423" s="154"/>
      <c r="I2423" s="154"/>
      <c r="J2423" s="154"/>
      <c r="K2423" s="154"/>
      <c r="L2423" s="154"/>
      <c r="M2423" s="154"/>
      <c r="N2423" s="154"/>
      <c r="O2423" s="154"/>
      <c r="P2423" s="154"/>
      <c r="Q2423" s="154"/>
      <c r="R2423" s="154"/>
      <c r="S2423" s="154"/>
      <c r="T2423" s="154"/>
      <c r="U2423" s="154"/>
      <c r="V2423" s="154"/>
      <c r="W2423" s="154"/>
      <c r="X2423" s="154"/>
      <c r="Y2423" s="154"/>
      <c r="Z2423" s="154"/>
      <c r="AA2423" s="154"/>
      <c r="AB2423" s="154"/>
      <c r="AC2423" s="154"/>
      <c r="AD2423" s="154"/>
      <c r="AE2423" s="154"/>
      <c r="AF2423" s="154"/>
      <c r="AG2423" s="154"/>
      <c r="AH2423" s="154"/>
      <c r="AI2423" s="154"/>
      <c r="AJ2423" s="154"/>
      <c r="AK2423" s="154"/>
      <c r="AL2423" s="154"/>
      <c r="AM2423" s="154"/>
      <c r="AN2423" s="154"/>
      <c r="AO2423" s="154"/>
      <c r="AP2423" s="154"/>
      <c r="AQ2423" s="154"/>
      <c r="AR2423" s="154"/>
      <c r="AS2423" s="154"/>
      <c r="AT2423" s="154"/>
      <c r="AU2423" s="154"/>
      <c r="AV2423" s="154"/>
      <c r="AW2423" s="154"/>
      <c r="AX2423" s="154"/>
      <c r="AY2423" s="154"/>
      <c r="AZ2423" s="154"/>
      <c r="BA2423" s="154"/>
      <c r="BB2423" s="154"/>
      <c r="BC2423" s="154"/>
      <c r="BD2423" s="154"/>
      <c r="BE2423" s="154"/>
      <c r="BF2423" s="154"/>
      <c r="BG2423" s="154"/>
      <c r="BH2423" s="154"/>
      <c r="BI2423" s="154"/>
      <c r="BJ2423" s="154"/>
      <c r="BK2423" s="154"/>
      <c r="BL2423" s="154"/>
      <c r="BM2423" s="154"/>
      <c r="BN2423" s="154"/>
      <c r="BO2423" s="154"/>
      <c r="BP2423" s="154"/>
      <c r="BQ2423" s="154"/>
      <c r="BR2423" s="154"/>
      <c r="BS2423" s="154"/>
      <c r="BT2423" s="154"/>
      <c r="BU2423" s="154"/>
      <c r="BV2423" s="154"/>
    </row>
    <row r="2424" spans="1:74" x14ac:dyDescent="0.25">
      <c r="A2424" s="154"/>
      <c r="B2424" s="154"/>
      <c r="C2424" s="154"/>
      <c r="D2424" s="154"/>
      <c r="E2424" s="154"/>
      <c r="F2424" s="154"/>
      <c r="G2424" s="154"/>
      <c r="H2424" s="154"/>
      <c r="I2424" s="154"/>
      <c r="J2424" s="154"/>
      <c r="K2424" s="154"/>
      <c r="L2424" s="154"/>
      <c r="M2424" s="154"/>
      <c r="N2424" s="154"/>
      <c r="O2424" s="154"/>
      <c r="P2424" s="154"/>
      <c r="Q2424" s="154"/>
      <c r="R2424" s="154"/>
      <c r="S2424" s="154"/>
      <c r="T2424" s="154"/>
      <c r="U2424" s="154"/>
      <c r="V2424" s="154"/>
      <c r="W2424" s="154"/>
      <c r="X2424" s="154"/>
      <c r="Y2424" s="154"/>
      <c r="Z2424" s="154"/>
      <c r="AA2424" s="154"/>
      <c r="AB2424" s="154"/>
      <c r="AC2424" s="154"/>
      <c r="AD2424" s="154"/>
      <c r="AE2424" s="154"/>
      <c r="AF2424" s="154"/>
      <c r="AG2424" s="154"/>
      <c r="AH2424" s="154"/>
      <c r="AI2424" s="154"/>
      <c r="AJ2424" s="154"/>
      <c r="AK2424" s="154"/>
      <c r="AL2424" s="154"/>
      <c r="AM2424" s="154"/>
      <c r="AN2424" s="154"/>
      <c r="AO2424" s="154"/>
      <c r="AP2424" s="154"/>
      <c r="AQ2424" s="154"/>
      <c r="AR2424" s="154"/>
      <c r="AS2424" s="154"/>
      <c r="AT2424" s="154"/>
      <c r="AU2424" s="154"/>
      <c r="AV2424" s="154"/>
      <c r="AW2424" s="154"/>
      <c r="AX2424" s="154"/>
      <c r="AY2424" s="154"/>
      <c r="AZ2424" s="154"/>
      <c r="BA2424" s="154"/>
      <c r="BB2424" s="154"/>
      <c r="BC2424" s="154"/>
      <c r="BD2424" s="154"/>
      <c r="BE2424" s="154"/>
      <c r="BF2424" s="154"/>
      <c r="BG2424" s="154"/>
      <c r="BH2424" s="154"/>
      <c r="BI2424" s="154"/>
      <c r="BJ2424" s="154"/>
      <c r="BK2424" s="154"/>
      <c r="BL2424" s="154"/>
      <c r="BM2424" s="154"/>
      <c r="BN2424" s="154"/>
      <c r="BO2424" s="154"/>
      <c r="BP2424" s="154"/>
      <c r="BQ2424" s="154"/>
      <c r="BR2424" s="154"/>
      <c r="BS2424" s="154"/>
      <c r="BT2424" s="154"/>
      <c r="BU2424" s="154"/>
      <c r="BV2424" s="154"/>
    </row>
    <row r="2425" spans="1:74" x14ac:dyDescent="0.25">
      <c r="A2425" s="154"/>
      <c r="B2425" s="154"/>
      <c r="C2425" s="154"/>
      <c r="D2425" s="154"/>
      <c r="E2425" s="154"/>
      <c r="F2425" s="154"/>
      <c r="G2425" s="154"/>
      <c r="H2425" s="154"/>
      <c r="I2425" s="154"/>
      <c r="J2425" s="154"/>
      <c r="K2425" s="154"/>
      <c r="L2425" s="154"/>
      <c r="M2425" s="154"/>
      <c r="N2425" s="154"/>
      <c r="O2425" s="154"/>
      <c r="P2425" s="154"/>
      <c r="Q2425" s="154"/>
      <c r="R2425" s="154"/>
      <c r="S2425" s="154"/>
      <c r="T2425" s="154"/>
      <c r="U2425" s="154"/>
      <c r="V2425" s="154"/>
      <c r="W2425" s="154"/>
      <c r="X2425" s="154"/>
      <c r="Y2425" s="154"/>
      <c r="Z2425" s="154"/>
      <c r="AA2425" s="154"/>
      <c r="AB2425" s="154"/>
      <c r="AC2425" s="154"/>
      <c r="AD2425" s="154"/>
      <c r="AE2425" s="154"/>
      <c r="AF2425" s="154"/>
      <c r="AG2425" s="154"/>
      <c r="AH2425" s="154"/>
      <c r="AI2425" s="154"/>
      <c r="AJ2425" s="154"/>
      <c r="AK2425" s="154"/>
      <c r="AL2425" s="154"/>
      <c r="AM2425" s="154"/>
      <c r="AN2425" s="154"/>
      <c r="AO2425" s="154"/>
      <c r="AP2425" s="154"/>
      <c r="AQ2425" s="154"/>
      <c r="AR2425" s="154"/>
      <c r="AS2425" s="154"/>
      <c r="AT2425" s="154"/>
      <c r="AU2425" s="154"/>
      <c r="AV2425" s="154"/>
      <c r="AW2425" s="154"/>
      <c r="AX2425" s="154"/>
      <c r="AY2425" s="154"/>
      <c r="AZ2425" s="154"/>
      <c r="BA2425" s="154"/>
      <c r="BB2425" s="154"/>
      <c r="BC2425" s="154"/>
      <c r="BD2425" s="154"/>
      <c r="BE2425" s="154"/>
      <c r="BF2425" s="154"/>
      <c r="BG2425" s="154"/>
      <c r="BH2425" s="154"/>
      <c r="BI2425" s="154"/>
      <c r="BJ2425" s="154"/>
      <c r="BK2425" s="154"/>
      <c r="BL2425" s="154"/>
      <c r="BM2425" s="154"/>
      <c r="BN2425" s="154"/>
      <c r="BO2425" s="154"/>
      <c r="BP2425" s="154"/>
      <c r="BQ2425" s="154"/>
      <c r="BR2425" s="154"/>
      <c r="BS2425" s="154"/>
      <c r="BT2425" s="154"/>
      <c r="BU2425" s="154"/>
      <c r="BV2425" s="154"/>
    </row>
    <row r="2426" spans="1:74" x14ac:dyDescent="0.25">
      <c r="A2426" s="154"/>
      <c r="B2426" s="154"/>
      <c r="C2426" s="154"/>
      <c r="D2426" s="154"/>
      <c r="E2426" s="154"/>
      <c r="F2426" s="154"/>
      <c r="G2426" s="154"/>
      <c r="H2426" s="154"/>
      <c r="I2426" s="154"/>
      <c r="J2426" s="154"/>
      <c r="K2426" s="154"/>
      <c r="L2426" s="154"/>
      <c r="M2426" s="154"/>
      <c r="N2426" s="154"/>
      <c r="O2426" s="154"/>
      <c r="P2426" s="154"/>
      <c r="Q2426" s="154"/>
      <c r="R2426" s="154"/>
      <c r="S2426" s="154"/>
      <c r="T2426" s="154"/>
      <c r="U2426" s="154"/>
      <c r="V2426" s="154"/>
      <c r="W2426" s="154"/>
      <c r="X2426" s="154"/>
      <c r="Y2426" s="154"/>
      <c r="Z2426" s="154"/>
      <c r="AA2426" s="154"/>
      <c r="AB2426" s="154"/>
      <c r="AC2426" s="154"/>
      <c r="AD2426" s="154"/>
      <c r="AE2426" s="154"/>
      <c r="AF2426" s="154"/>
      <c r="AG2426" s="154"/>
      <c r="AH2426" s="154"/>
      <c r="AI2426" s="154"/>
      <c r="AJ2426" s="154"/>
      <c r="AK2426" s="154"/>
      <c r="AL2426" s="154"/>
      <c r="AM2426" s="154"/>
      <c r="AN2426" s="154"/>
      <c r="AO2426" s="154"/>
      <c r="AP2426" s="154"/>
      <c r="AQ2426" s="154"/>
      <c r="AR2426" s="154"/>
      <c r="AS2426" s="154"/>
      <c r="AT2426" s="154"/>
      <c r="AU2426" s="154"/>
      <c r="AV2426" s="154"/>
      <c r="AW2426" s="154"/>
      <c r="AX2426" s="154"/>
      <c r="AY2426" s="154"/>
      <c r="AZ2426" s="154"/>
      <c r="BA2426" s="154"/>
      <c r="BB2426" s="154"/>
      <c r="BC2426" s="154"/>
      <c r="BD2426" s="154"/>
      <c r="BE2426" s="154"/>
      <c r="BF2426" s="154"/>
      <c r="BG2426" s="154"/>
      <c r="BH2426" s="154"/>
      <c r="BI2426" s="154"/>
      <c r="BJ2426" s="154"/>
      <c r="BK2426" s="154"/>
      <c r="BL2426" s="154"/>
      <c r="BM2426" s="154"/>
      <c r="BN2426" s="154"/>
      <c r="BO2426" s="154"/>
      <c r="BP2426" s="154"/>
      <c r="BQ2426" s="154"/>
      <c r="BR2426" s="154"/>
      <c r="BS2426" s="154"/>
      <c r="BT2426" s="154"/>
      <c r="BU2426" s="154"/>
      <c r="BV2426" s="154"/>
    </row>
    <row r="2427" spans="1:74" x14ac:dyDescent="0.25">
      <c r="A2427" s="154"/>
      <c r="B2427" s="154"/>
      <c r="C2427" s="154"/>
      <c r="D2427" s="154"/>
      <c r="E2427" s="154"/>
      <c r="F2427" s="154"/>
      <c r="G2427" s="154"/>
      <c r="H2427" s="154"/>
      <c r="I2427" s="154"/>
      <c r="J2427" s="154"/>
      <c r="K2427" s="154"/>
      <c r="L2427" s="154"/>
      <c r="M2427" s="154"/>
      <c r="N2427" s="154"/>
      <c r="O2427" s="154"/>
      <c r="P2427" s="154"/>
      <c r="Q2427" s="154"/>
      <c r="R2427" s="154"/>
      <c r="S2427" s="154"/>
      <c r="T2427" s="154"/>
      <c r="U2427" s="154"/>
      <c r="V2427" s="154"/>
      <c r="W2427" s="154"/>
      <c r="X2427" s="154"/>
      <c r="Y2427" s="154"/>
      <c r="Z2427" s="154"/>
      <c r="AA2427" s="154"/>
      <c r="AB2427" s="154"/>
      <c r="AC2427" s="154"/>
      <c r="AD2427" s="154"/>
      <c r="AE2427" s="154"/>
      <c r="AF2427" s="154"/>
      <c r="AG2427" s="154"/>
      <c r="AH2427" s="154"/>
      <c r="AI2427" s="154"/>
      <c r="AJ2427" s="154"/>
      <c r="AK2427" s="154"/>
      <c r="AL2427" s="154"/>
      <c r="AM2427" s="154"/>
      <c r="AN2427" s="154"/>
      <c r="AO2427" s="154"/>
      <c r="AP2427" s="154"/>
      <c r="AQ2427" s="154"/>
      <c r="AR2427" s="154"/>
      <c r="AS2427" s="154"/>
      <c r="AT2427" s="154"/>
      <c r="AU2427" s="154"/>
      <c r="AV2427" s="154"/>
      <c r="AW2427" s="154"/>
      <c r="AX2427" s="154"/>
      <c r="AY2427" s="154"/>
      <c r="AZ2427" s="154"/>
      <c r="BA2427" s="154"/>
      <c r="BB2427" s="154"/>
      <c r="BC2427" s="154"/>
      <c r="BD2427" s="154"/>
      <c r="BE2427" s="154"/>
      <c r="BF2427" s="154"/>
      <c r="BG2427" s="154"/>
      <c r="BH2427" s="154"/>
      <c r="BI2427" s="154"/>
      <c r="BJ2427" s="154"/>
      <c r="BK2427" s="154"/>
      <c r="BL2427" s="154"/>
      <c r="BM2427" s="154"/>
      <c r="BN2427" s="154"/>
      <c r="BO2427" s="154"/>
      <c r="BP2427" s="154"/>
      <c r="BQ2427" s="154"/>
      <c r="BR2427" s="154"/>
      <c r="BS2427" s="154"/>
      <c r="BT2427" s="154"/>
      <c r="BU2427" s="154"/>
      <c r="BV2427" s="154"/>
    </row>
    <row r="2428" spans="1:74" x14ac:dyDescent="0.25">
      <c r="A2428" s="154"/>
      <c r="B2428" s="154"/>
      <c r="C2428" s="154"/>
      <c r="D2428" s="154"/>
      <c r="E2428" s="154"/>
      <c r="F2428" s="154"/>
      <c r="G2428" s="154"/>
      <c r="H2428" s="154"/>
      <c r="I2428" s="154"/>
      <c r="J2428" s="154"/>
      <c r="K2428" s="154"/>
      <c r="L2428" s="154"/>
      <c r="M2428" s="154"/>
      <c r="N2428" s="154"/>
      <c r="O2428" s="154"/>
      <c r="P2428" s="154"/>
      <c r="Q2428" s="154"/>
      <c r="R2428" s="154"/>
      <c r="S2428" s="154"/>
      <c r="T2428" s="154"/>
      <c r="U2428" s="154"/>
      <c r="V2428" s="154"/>
      <c r="W2428" s="154"/>
      <c r="X2428" s="154"/>
      <c r="Y2428" s="154"/>
      <c r="Z2428" s="154"/>
      <c r="AA2428" s="154"/>
      <c r="AB2428" s="154"/>
      <c r="AC2428" s="154"/>
      <c r="AD2428" s="154"/>
      <c r="AE2428" s="154"/>
      <c r="AF2428" s="154"/>
      <c r="AG2428" s="154"/>
      <c r="AH2428" s="154"/>
      <c r="AI2428" s="154"/>
      <c r="AJ2428" s="154"/>
      <c r="AK2428" s="154"/>
      <c r="AL2428" s="154"/>
      <c r="AM2428" s="154"/>
      <c r="AN2428" s="154"/>
      <c r="AO2428" s="154"/>
      <c r="AP2428" s="154"/>
      <c r="AQ2428" s="154"/>
      <c r="AR2428" s="154"/>
      <c r="AS2428" s="154"/>
      <c r="AT2428" s="154"/>
      <c r="AU2428" s="154"/>
      <c r="AV2428" s="154"/>
      <c r="AW2428" s="154"/>
      <c r="AX2428" s="154"/>
      <c r="AY2428" s="154"/>
      <c r="AZ2428" s="154"/>
      <c r="BA2428" s="154"/>
      <c r="BB2428" s="154"/>
      <c r="BC2428" s="154"/>
      <c r="BD2428" s="154"/>
      <c r="BE2428" s="154"/>
      <c r="BF2428" s="154"/>
      <c r="BG2428" s="154"/>
      <c r="BH2428" s="154"/>
      <c r="BI2428" s="154"/>
      <c r="BJ2428" s="154"/>
      <c r="BK2428" s="154"/>
      <c r="BL2428" s="154"/>
      <c r="BM2428" s="154"/>
      <c r="BN2428" s="154"/>
      <c r="BO2428" s="154"/>
      <c r="BP2428" s="154"/>
      <c r="BQ2428" s="154"/>
      <c r="BR2428" s="154"/>
      <c r="BS2428" s="154"/>
      <c r="BT2428" s="154"/>
      <c r="BU2428" s="154"/>
      <c r="BV2428" s="154"/>
    </row>
    <row r="2429" spans="1:74" x14ac:dyDescent="0.25">
      <c r="A2429" s="154"/>
      <c r="B2429" s="154"/>
      <c r="C2429" s="154"/>
      <c r="D2429" s="154"/>
      <c r="E2429" s="154"/>
      <c r="F2429" s="154"/>
      <c r="G2429" s="154"/>
      <c r="H2429" s="154"/>
      <c r="I2429" s="154"/>
      <c r="J2429" s="154"/>
      <c r="K2429" s="154"/>
      <c r="L2429" s="154"/>
      <c r="M2429" s="154"/>
      <c r="N2429" s="154"/>
      <c r="O2429" s="154"/>
      <c r="P2429" s="154"/>
      <c r="Q2429" s="154"/>
      <c r="R2429" s="154"/>
      <c r="S2429" s="154"/>
      <c r="T2429" s="154"/>
      <c r="U2429" s="154"/>
      <c r="V2429" s="154"/>
      <c r="W2429" s="154"/>
      <c r="X2429" s="154"/>
      <c r="Y2429" s="154"/>
      <c r="Z2429" s="154"/>
      <c r="AA2429" s="154"/>
      <c r="AB2429" s="154"/>
      <c r="AC2429" s="154"/>
      <c r="AD2429" s="154"/>
      <c r="AE2429" s="154"/>
      <c r="AF2429" s="154"/>
      <c r="AG2429" s="154"/>
      <c r="AH2429" s="154"/>
      <c r="AI2429" s="154"/>
      <c r="AJ2429" s="154"/>
      <c r="AK2429" s="154"/>
      <c r="AL2429" s="154"/>
      <c r="AM2429" s="154"/>
      <c r="AN2429" s="154"/>
      <c r="AO2429" s="154"/>
      <c r="AP2429" s="154"/>
      <c r="AQ2429" s="154"/>
      <c r="AR2429" s="154"/>
      <c r="AS2429" s="154"/>
      <c r="AT2429" s="154"/>
      <c r="AU2429" s="154"/>
      <c r="AV2429" s="154"/>
      <c r="AW2429" s="154"/>
      <c r="AX2429" s="154"/>
      <c r="AY2429" s="154"/>
      <c r="AZ2429" s="154"/>
      <c r="BA2429" s="154"/>
      <c r="BB2429" s="154"/>
      <c r="BC2429" s="154"/>
      <c r="BD2429" s="154"/>
      <c r="BE2429" s="154"/>
      <c r="BF2429" s="154"/>
      <c r="BG2429" s="154"/>
      <c r="BH2429" s="154"/>
      <c r="BI2429" s="154"/>
      <c r="BJ2429" s="154"/>
      <c r="BK2429" s="154"/>
      <c r="BL2429" s="154"/>
      <c r="BM2429" s="154"/>
      <c r="BN2429" s="154"/>
      <c r="BO2429" s="154"/>
      <c r="BP2429" s="154"/>
      <c r="BQ2429" s="154"/>
      <c r="BR2429" s="154"/>
      <c r="BS2429" s="154"/>
      <c r="BT2429" s="154"/>
      <c r="BU2429" s="154"/>
      <c r="BV2429" s="154"/>
    </row>
    <row r="2430" spans="1:74" x14ac:dyDescent="0.25">
      <c r="A2430" s="154"/>
      <c r="B2430" s="154"/>
      <c r="C2430" s="154"/>
      <c r="D2430" s="154"/>
      <c r="E2430" s="154"/>
      <c r="F2430" s="154"/>
      <c r="G2430" s="154"/>
      <c r="H2430" s="154"/>
      <c r="I2430" s="154"/>
      <c r="J2430" s="154"/>
      <c r="K2430" s="154"/>
      <c r="L2430" s="154"/>
      <c r="M2430" s="154"/>
      <c r="N2430" s="154"/>
      <c r="O2430" s="154"/>
      <c r="P2430" s="154"/>
      <c r="Q2430" s="154"/>
      <c r="R2430" s="154"/>
      <c r="S2430" s="154"/>
      <c r="T2430" s="154"/>
      <c r="U2430" s="154"/>
      <c r="V2430" s="154"/>
      <c r="W2430" s="154"/>
      <c r="X2430" s="154"/>
      <c r="Y2430" s="154"/>
      <c r="Z2430" s="154"/>
      <c r="AA2430" s="154"/>
      <c r="AB2430" s="154"/>
      <c r="AC2430" s="154"/>
      <c r="AD2430" s="154"/>
      <c r="AE2430" s="154"/>
      <c r="AF2430" s="154"/>
      <c r="AG2430" s="154"/>
      <c r="AH2430" s="154"/>
      <c r="AI2430" s="154"/>
      <c r="AJ2430" s="154"/>
      <c r="AK2430" s="154"/>
      <c r="AL2430" s="154"/>
      <c r="AM2430" s="154"/>
      <c r="AN2430" s="154"/>
      <c r="AO2430" s="154"/>
      <c r="AP2430" s="154"/>
      <c r="AQ2430" s="154"/>
      <c r="AR2430" s="154"/>
      <c r="AS2430" s="154"/>
      <c r="AT2430" s="154"/>
      <c r="AU2430" s="154"/>
      <c r="AV2430" s="154"/>
      <c r="AW2430" s="154"/>
      <c r="AX2430" s="154"/>
      <c r="AY2430" s="154"/>
      <c r="AZ2430" s="154"/>
      <c r="BA2430" s="154"/>
      <c r="BB2430" s="154"/>
      <c r="BC2430" s="154"/>
      <c r="BD2430" s="154"/>
      <c r="BE2430" s="154"/>
      <c r="BF2430" s="154"/>
      <c r="BG2430" s="154"/>
      <c r="BH2430" s="154"/>
      <c r="BI2430" s="154"/>
      <c r="BJ2430" s="154"/>
      <c r="BK2430" s="154"/>
      <c r="BL2430" s="154"/>
      <c r="BM2430" s="154"/>
      <c r="BN2430" s="154"/>
      <c r="BO2430" s="154"/>
      <c r="BP2430" s="154"/>
      <c r="BQ2430" s="154"/>
      <c r="BR2430" s="154"/>
      <c r="BS2430" s="154"/>
      <c r="BT2430" s="154"/>
      <c r="BU2430" s="154"/>
      <c r="BV2430" s="154"/>
    </row>
    <row r="2431" spans="1:74" x14ac:dyDescent="0.25">
      <c r="A2431" s="154"/>
      <c r="B2431" s="154"/>
      <c r="C2431" s="154"/>
      <c r="D2431" s="154"/>
      <c r="E2431" s="154"/>
      <c r="F2431" s="154"/>
      <c r="G2431" s="154"/>
      <c r="H2431" s="154"/>
      <c r="I2431" s="154"/>
      <c r="J2431" s="154"/>
      <c r="K2431" s="154"/>
      <c r="L2431" s="154"/>
      <c r="M2431" s="154"/>
      <c r="N2431" s="154"/>
      <c r="O2431" s="154"/>
      <c r="P2431" s="154"/>
      <c r="Q2431" s="154"/>
      <c r="R2431" s="154"/>
      <c r="S2431" s="154"/>
      <c r="T2431" s="154"/>
      <c r="U2431" s="154"/>
      <c r="V2431" s="154"/>
      <c r="W2431" s="154"/>
      <c r="X2431" s="154"/>
      <c r="Y2431" s="154"/>
      <c r="Z2431" s="154"/>
      <c r="AA2431" s="154"/>
      <c r="AB2431" s="154"/>
      <c r="AC2431" s="154"/>
      <c r="AD2431" s="154"/>
      <c r="AE2431" s="154"/>
      <c r="AF2431" s="154"/>
      <c r="AG2431" s="154"/>
      <c r="AH2431" s="154"/>
      <c r="AI2431" s="154"/>
      <c r="AJ2431" s="154"/>
      <c r="AK2431" s="154"/>
      <c r="AL2431" s="154"/>
      <c r="AM2431" s="154"/>
      <c r="AN2431" s="154"/>
      <c r="AO2431" s="154"/>
      <c r="AP2431" s="154"/>
      <c r="AQ2431" s="154"/>
      <c r="AR2431" s="154"/>
      <c r="AS2431" s="154"/>
      <c r="AT2431" s="154"/>
      <c r="AU2431" s="154"/>
      <c r="AV2431" s="154"/>
      <c r="AW2431" s="154"/>
      <c r="AX2431" s="154"/>
      <c r="AY2431" s="154"/>
      <c r="AZ2431" s="154"/>
      <c r="BA2431" s="154"/>
      <c r="BB2431" s="154"/>
      <c r="BC2431" s="154"/>
      <c r="BD2431" s="154"/>
      <c r="BE2431" s="154"/>
      <c r="BF2431" s="154"/>
      <c r="BG2431" s="154"/>
      <c r="BH2431" s="154"/>
      <c r="BI2431" s="154"/>
      <c r="BJ2431" s="154"/>
      <c r="BK2431" s="154"/>
      <c r="BL2431" s="154"/>
      <c r="BM2431" s="154"/>
      <c r="BN2431" s="154"/>
      <c r="BO2431" s="154"/>
      <c r="BP2431" s="154"/>
      <c r="BQ2431" s="154"/>
      <c r="BR2431" s="154"/>
      <c r="BS2431" s="154"/>
      <c r="BT2431" s="154"/>
      <c r="BU2431" s="154"/>
      <c r="BV2431" s="154"/>
    </row>
    <row r="2432" spans="1:74" x14ac:dyDescent="0.25">
      <c r="A2432" s="154"/>
      <c r="B2432" s="154"/>
      <c r="C2432" s="154"/>
      <c r="D2432" s="154"/>
      <c r="E2432" s="154"/>
      <c r="F2432" s="154"/>
      <c r="G2432" s="154"/>
      <c r="H2432" s="154"/>
      <c r="I2432" s="154"/>
      <c r="J2432" s="154"/>
      <c r="K2432" s="154"/>
      <c r="L2432" s="154"/>
      <c r="M2432" s="154"/>
      <c r="N2432" s="154"/>
      <c r="O2432" s="154"/>
      <c r="P2432" s="154"/>
      <c r="Q2432" s="154"/>
      <c r="R2432" s="154"/>
      <c r="S2432" s="154"/>
      <c r="T2432" s="154"/>
      <c r="U2432" s="154"/>
      <c r="V2432" s="154"/>
      <c r="W2432" s="154"/>
      <c r="X2432" s="154"/>
      <c r="Y2432" s="154"/>
      <c r="Z2432" s="154"/>
      <c r="AA2432" s="154"/>
      <c r="AB2432" s="154"/>
      <c r="AC2432" s="154"/>
      <c r="AD2432" s="154"/>
      <c r="AE2432" s="154"/>
      <c r="AF2432" s="154"/>
      <c r="AG2432" s="154"/>
      <c r="AH2432" s="154"/>
      <c r="AI2432" s="154"/>
      <c r="AJ2432" s="154"/>
      <c r="AK2432" s="154"/>
      <c r="AL2432" s="154"/>
      <c r="AM2432" s="154"/>
      <c r="AN2432" s="154"/>
      <c r="AO2432" s="154"/>
      <c r="AP2432" s="154"/>
      <c r="AQ2432" s="154"/>
      <c r="AR2432" s="154"/>
      <c r="AS2432" s="154"/>
      <c r="AT2432" s="154"/>
      <c r="AU2432" s="154"/>
      <c r="AV2432" s="154"/>
      <c r="AW2432" s="154"/>
      <c r="AX2432" s="154"/>
      <c r="AY2432" s="154"/>
      <c r="AZ2432" s="154"/>
      <c r="BA2432" s="154"/>
      <c r="BB2432" s="154"/>
      <c r="BC2432" s="154"/>
      <c r="BD2432" s="154"/>
      <c r="BE2432" s="154"/>
      <c r="BF2432" s="154"/>
      <c r="BG2432" s="154"/>
      <c r="BH2432" s="154"/>
      <c r="BI2432" s="154"/>
      <c r="BJ2432" s="154"/>
      <c r="BK2432" s="154"/>
      <c r="BL2432" s="154"/>
      <c r="BM2432" s="154"/>
      <c r="BN2432" s="154"/>
      <c r="BO2432" s="154"/>
      <c r="BP2432" s="154"/>
      <c r="BQ2432" s="154"/>
      <c r="BR2432" s="154"/>
      <c r="BS2432" s="154"/>
      <c r="BT2432" s="154"/>
      <c r="BU2432" s="154"/>
      <c r="BV2432" s="154"/>
    </row>
    <row r="2433" spans="1:74" x14ac:dyDescent="0.25">
      <c r="A2433" s="154"/>
      <c r="B2433" s="154"/>
      <c r="C2433" s="154"/>
      <c r="D2433" s="154"/>
      <c r="E2433" s="154"/>
      <c r="F2433" s="154"/>
      <c r="G2433" s="154"/>
      <c r="H2433" s="154"/>
      <c r="I2433" s="154"/>
      <c r="J2433" s="154"/>
      <c r="K2433" s="154"/>
      <c r="L2433" s="154"/>
      <c r="M2433" s="154"/>
      <c r="N2433" s="154"/>
      <c r="O2433" s="154"/>
      <c r="P2433" s="154"/>
      <c r="Q2433" s="154"/>
      <c r="R2433" s="154"/>
      <c r="S2433" s="154"/>
      <c r="T2433" s="154"/>
      <c r="U2433" s="154"/>
      <c r="V2433" s="154"/>
      <c r="W2433" s="154"/>
      <c r="X2433" s="154"/>
      <c r="Y2433" s="154"/>
      <c r="Z2433" s="154"/>
      <c r="AA2433" s="154"/>
      <c r="AB2433" s="154"/>
      <c r="AC2433" s="154"/>
      <c r="AD2433" s="154"/>
      <c r="AE2433" s="154"/>
      <c r="AF2433" s="154"/>
      <c r="AG2433" s="154"/>
      <c r="AH2433" s="154"/>
      <c r="AI2433" s="154"/>
      <c r="AJ2433" s="154"/>
      <c r="AK2433" s="154"/>
      <c r="AL2433" s="154"/>
      <c r="AM2433" s="154"/>
      <c r="AN2433" s="154"/>
      <c r="AO2433" s="154"/>
      <c r="AP2433" s="154"/>
      <c r="AQ2433" s="154"/>
      <c r="AR2433" s="154"/>
      <c r="AS2433" s="154"/>
      <c r="AT2433" s="154"/>
      <c r="AU2433" s="154"/>
      <c r="AV2433" s="154"/>
      <c r="AW2433" s="154"/>
      <c r="AX2433" s="154"/>
      <c r="AY2433" s="154"/>
      <c r="AZ2433" s="154"/>
      <c r="BA2433" s="154"/>
      <c r="BB2433" s="154"/>
      <c r="BC2433" s="154"/>
      <c r="BD2433" s="154"/>
      <c r="BE2433" s="154"/>
      <c r="BF2433" s="154"/>
      <c r="BG2433" s="154"/>
      <c r="BH2433" s="154"/>
      <c r="BI2433" s="154"/>
      <c r="BJ2433" s="154"/>
      <c r="BK2433" s="154"/>
      <c r="BL2433" s="154"/>
      <c r="BM2433" s="154"/>
      <c r="BN2433" s="154"/>
      <c r="BO2433" s="154"/>
      <c r="BP2433" s="154"/>
      <c r="BQ2433" s="154"/>
      <c r="BR2433" s="154"/>
      <c r="BS2433" s="154"/>
      <c r="BT2433" s="154"/>
      <c r="BU2433" s="154"/>
      <c r="BV2433" s="154"/>
    </row>
    <row r="2434" spans="1:74" x14ac:dyDescent="0.25">
      <c r="A2434" s="154"/>
      <c r="B2434" s="154"/>
      <c r="C2434" s="154"/>
      <c r="D2434" s="154"/>
      <c r="E2434" s="154"/>
      <c r="F2434" s="154"/>
      <c r="G2434" s="154"/>
      <c r="H2434" s="154"/>
      <c r="I2434" s="154"/>
      <c r="J2434" s="154"/>
      <c r="K2434" s="154"/>
      <c r="L2434" s="154"/>
      <c r="M2434" s="154"/>
      <c r="N2434" s="154"/>
      <c r="O2434" s="154"/>
      <c r="P2434" s="154"/>
      <c r="Q2434" s="154"/>
      <c r="R2434" s="154"/>
      <c r="S2434" s="154"/>
      <c r="T2434" s="154"/>
      <c r="U2434" s="154"/>
      <c r="V2434" s="154"/>
      <c r="W2434" s="154"/>
      <c r="X2434" s="154"/>
      <c r="Y2434" s="154"/>
      <c r="Z2434" s="154"/>
      <c r="AA2434" s="154"/>
      <c r="AB2434" s="154"/>
      <c r="AC2434" s="154"/>
      <c r="AD2434" s="154"/>
      <c r="AE2434" s="154"/>
      <c r="AF2434" s="154"/>
      <c r="AG2434" s="154"/>
      <c r="AH2434" s="154"/>
      <c r="AI2434" s="154"/>
      <c r="AJ2434" s="154"/>
      <c r="AK2434" s="154"/>
      <c r="AL2434" s="154"/>
      <c r="AM2434" s="154"/>
      <c r="AN2434" s="154"/>
      <c r="AO2434" s="154"/>
      <c r="AP2434" s="154"/>
      <c r="AQ2434" s="154"/>
      <c r="AR2434" s="154"/>
      <c r="AS2434" s="154"/>
      <c r="AT2434" s="154"/>
      <c r="AU2434" s="154"/>
      <c r="AV2434" s="154"/>
      <c r="AW2434" s="154"/>
      <c r="AX2434" s="154"/>
      <c r="AY2434" s="154"/>
      <c r="AZ2434" s="154"/>
      <c r="BA2434" s="154"/>
      <c r="BB2434" s="154"/>
      <c r="BC2434" s="154"/>
      <c r="BD2434" s="154"/>
      <c r="BE2434" s="154"/>
      <c r="BF2434" s="154"/>
      <c r="BG2434" s="154"/>
      <c r="BH2434" s="154"/>
      <c r="BI2434" s="154"/>
      <c r="BJ2434" s="154"/>
      <c r="BK2434" s="154"/>
      <c r="BL2434" s="154"/>
      <c r="BM2434" s="154"/>
      <c r="BN2434" s="154"/>
      <c r="BO2434" s="154"/>
      <c r="BP2434" s="154"/>
      <c r="BQ2434" s="154"/>
      <c r="BR2434" s="154"/>
      <c r="BS2434" s="154"/>
      <c r="BT2434" s="154"/>
      <c r="BU2434" s="154"/>
      <c r="BV2434" s="154"/>
    </row>
    <row r="2435" spans="1:74" x14ac:dyDescent="0.25">
      <c r="A2435" s="154"/>
      <c r="B2435" s="154"/>
      <c r="C2435" s="154"/>
      <c r="D2435" s="154"/>
      <c r="E2435" s="154"/>
      <c r="F2435" s="154"/>
      <c r="G2435" s="154"/>
      <c r="H2435" s="154"/>
      <c r="I2435" s="154"/>
      <c r="J2435" s="154"/>
      <c r="K2435" s="154"/>
      <c r="L2435" s="154"/>
      <c r="M2435" s="154"/>
      <c r="N2435" s="154"/>
      <c r="O2435" s="154"/>
      <c r="P2435" s="154"/>
      <c r="Q2435" s="154"/>
      <c r="R2435" s="154"/>
      <c r="S2435" s="154"/>
      <c r="T2435" s="154"/>
      <c r="U2435" s="154"/>
      <c r="V2435" s="154"/>
      <c r="W2435" s="154"/>
      <c r="X2435" s="154"/>
      <c r="Y2435" s="154"/>
      <c r="Z2435" s="154"/>
      <c r="AA2435" s="154"/>
      <c r="AB2435" s="154"/>
      <c r="AC2435" s="154"/>
      <c r="AD2435" s="154"/>
      <c r="AE2435" s="154"/>
      <c r="AF2435" s="154"/>
      <c r="AG2435" s="154"/>
      <c r="AH2435" s="154"/>
      <c r="AI2435" s="154"/>
      <c r="AJ2435" s="154"/>
      <c r="AK2435" s="154"/>
      <c r="AL2435" s="154"/>
      <c r="AM2435" s="154"/>
      <c r="AN2435" s="154"/>
      <c r="AO2435" s="154"/>
      <c r="AP2435" s="154"/>
      <c r="AQ2435" s="154"/>
      <c r="AR2435" s="154"/>
      <c r="AS2435" s="154"/>
      <c r="AT2435" s="154"/>
      <c r="AU2435" s="154"/>
      <c r="AV2435" s="154"/>
      <c r="AW2435" s="154"/>
      <c r="AX2435" s="154"/>
      <c r="AY2435" s="154"/>
      <c r="AZ2435" s="154"/>
      <c r="BA2435" s="154"/>
      <c r="BB2435" s="154"/>
      <c r="BC2435" s="154"/>
      <c r="BD2435" s="154"/>
      <c r="BE2435" s="154"/>
      <c r="BF2435" s="154"/>
      <c r="BG2435" s="154"/>
      <c r="BH2435" s="154"/>
      <c r="BI2435" s="154"/>
      <c r="BJ2435" s="154"/>
      <c r="BK2435" s="154"/>
      <c r="BL2435" s="154"/>
      <c r="BM2435" s="154"/>
      <c r="BN2435" s="154"/>
      <c r="BO2435" s="154"/>
      <c r="BP2435" s="154"/>
      <c r="BQ2435" s="154"/>
      <c r="BR2435" s="154"/>
      <c r="BS2435" s="154"/>
      <c r="BT2435" s="154"/>
      <c r="BU2435" s="154"/>
      <c r="BV2435" s="154"/>
    </row>
    <row r="2436" spans="1:74" x14ac:dyDescent="0.25">
      <c r="A2436" s="154"/>
      <c r="B2436" s="154"/>
      <c r="C2436" s="154"/>
      <c r="D2436" s="154"/>
      <c r="E2436" s="154"/>
      <c r="F2436" s="154"/>
      <c r="G2436" s="154"/>
      <c r="H2436" s="154"/>
      <c r="I2436" s="154"/>
      <c r="J2436" s="154"/>
      <c r="K2436" s="154"/>
      <c r="L2436" s="154"/>
      <c r="M2436" s="154"/>
      <c r="N2436" s="154"/>
      <c r="O2436" s="154"/>
      <c r="P2436" s="154"/>
      <c r="Q2436" s="154"/>
      <c r="R2436" s="154"/>
      <c r="S2436" s="154"/>
      <c r="T2436" s="154"/>
      <c r="U2436" s="154"/>
      <c r="V2436" s="154"/>
      <c r="W2436" s="154"/>
      <c r="X2436" s="154"/>
      <c r="Y2436" s="154"/>
      <c r="Z2436" s="154"/>
      <c r="AA2436" s="154"/>
      <c r="AB2436" s="154"/>
      <c r="AC2436" s="154"/>
      <c r="AD2436" s="154"/>
      <c r="AE2436" s="154"/>
      <c r="AF2436" s="154"/>
      <c r="AG2436" s="154"/>
      <c r="AH2436" s="154"/>
      <c r="AI2436" s="154"/>
      <c r="AJ2436" s="154"/>
      <c r="AK2436" s="154"/>
      <c r="AL2436" s="154"/>
      <c r="AM2436" s="154"/>
      <c r="AN2436" s="154"/>
      <c r="AO2436" s="154"/>
      <c r="AP2436" s="154"/>
      <c r="AQ2436" s="154"/>
      <c r="AR2436" s="154"/>
      <c r="AS2436" s="154"/>
      <c r="AT2436" s="154"/>
      <c r="AU2436" s="154"/>
      <c r="AV2436" s="154"/>
      <c r="AW2436" s="154"/>
      <c r="AX2436" s="154"/>
      <c r="AY2436" s="154"/>
      <c r="AZ2436" s="154"/>
      <c r="BA2436" s="154"/>
      <c r="BB2436" s="154"/>
      <c r="BC2436" s="154"/>
      <c r="BD2436" s="154"/>
      <c r="BE2436" s="154"/>
      <c r="BF2436" s="154"/>
      <c r="BG2436" s="154"/>
      <c r="BH2436" s="154"/>
      <c r="BI2436" s="154"/>
      <c r="BJ2436" s="154"/>
      <c r="BK2436" s="154"/>
      <c r="BL2436" s="154"/>
      <c r="BM2436" s="154"/>
      <c r="BN2436" s="154"/>
      <c r="BO2436" s="154"/>
      <c r="BP2436" s="154"/>
      <c r="BQ2436" s="154"/>
      <c r="BR2436" s="154"/>
      <c r="BS2436" s="154"/>
      <c r="BT2436" s="154"/>
      <c r="BU2436" s="154"/>
      <c r="BV2436" s="154"/>
    </row>
    <row r="2437" spans="1:74" x14ac:dyDescent="0.25">
      <c r="A2437" s="154"/>
      <c r="B2437" s="154"/>
      <c r="C2437" s="154"/>
      <c r="D2437" s="154"/>
      <c r="E2437" s="154"/>
      <c r="F2437" s="154"/>
      <c r="G2437" s="154"/>
      <c r="H2437" s="154"/>
      <c r="I2437" s="154"/>
      <c r="J2437" s="154"/>
      <c r="K2437" s="154"/>
      <c r="L2437" s="154"/>
      <c r="M2437" s="154"/>
      <c r="N2437" s="154"/>
      <c r="O2437" s="154"/>
      <c r="P2437" s="154"/>
      <c r="Q2437" s="154"/>
      <c r="R2437" s="154"/>
      <c r="S2437" s="154"/>
      <c r="T2437" s="154"/>
      <c r="U2437" s="154"/>
      <c r="V2437" s="154"/>
      <c r="W2437" s="154"/>
      <c r="X2437" s="154"/>
      <c r="Y2437" s="154"/>
      <c r="Z2437" s="154"/>
      <c r="AA2437" s="154"/>
      <c r="AB2437" s="154"/>
      <c r="AC2437" s="154"/>
      <c r="AD2437" s="154"/>
      <c r="AE2437" s="154"/>
      <c r="AF2437" s="154"/>
      <c r="AG2437" s="154"/>
      <c r="AH2437" s="154"/>
      <c r="AI2437" s="154"/>
      <c r="AJ2437" s="154"/>
      <c r="AK2437" s="154"/>
      <c r="AL2437" s="154"/>
      <c r="AM2437" s="154"/>
      <c r="AN2437" s="154"/>
      <c r="AO2437" s="154"/>
      <c r="AP2437" s="154"/>
      <c r="AQ2437" s="154"/>
      <c r="AR2437" s="154"/>
      <c r="AS2437" s="154"/>
      <c r="AT2437" s="154"/>
      <c r="AU2437" s="154"/>
      <c r="AV2437" s="154"/>
      <c r="AW2437" s="154"/>
      <c r="AX2437" s="154"/>
      <c r="AY2437" s="154"/>
      <c r="AZ2437" s="154"/>
      <c r="BA2437" s="154"/>
      <c r="BB2437" s="154"/>
      <c r="BC2437" s="154"/>
      <c r="BD2437" s="154"/>
      <c r="BE2437" s="154"/>
      <c r="BF2437" s="154"/>
      <c r="BG2437" s="154"/>
      <c r="BH2437" s="154"/>
      <c r="BI2437" s="154"/>
      <c r="BJ2437" s="154"/>
      <c r="BK2437" s="154"/>
      <c r="BL2437" s="154"/>
      <c r="BM2437" s="154"/>
      <c r="BN2437" s="154"/>
      <c r="BO2437" s="154"/>
      <c r="BP2437" s="154"/>
      <c r="BQ2437" s="154"/>
      <c r="BR2437" s="154"/>
      <c r="BS2437" s="154"/>
      <c r="BT2437" s="154"/>
      <c r="BU2437" s="154"/>
      <c r="BV2437" s="154"/>
    </row>
    <row r="2438" spans="1:74" x14ac:dyDescent="0.25">
      <c r="A2438" s="154"/>
      <c r="B2438" s="154"/>
      <c r="C2438" s="154"/>
      <c r="D2438" s="154"/>
      <c r="E2438" s="154"/>
      <c r="F2438" s="154"/>
      <c r="G2438" s="154"/>
      <c r="H2438" s="154"/>
      <c r="I2438" s="154"/>
      <c r="J2438" s="154"/>
      <c r="K2438" s="154"/>
      <c r="L2438" s="154"/>
      <c r="M2438" s="154"/>
      <c r="N2438" s="154"/>
      <c r="O2438" s="154"/>
      <c r="P2438" s="154"/>
      <c r="Q2438" s="154"/>
      <c r="R2438" s="154"/>
      <c r="S2438" s="154"/>
      <c r="T2438" s="154"/>
      <c r="U2438" s="154"/>
      <c r="V2438" s="154"/>
      <c r="W2438" s="154"/>
      <c r="X2438" s="154"/>
      <c r="Y2438" s="154"/>
      <c r="Z2438" s="154"/>
      <c r="AA2438" s="154"/>
      <c r="AB2438" s="154"/>
      <c r="AC2438" s="154"/>
      <c r="AD2438" s="154"/>
      <c r="AE2438" s="154"/>
      <c r="AF2438" s="154"/>
      <c r="AG2438" s="154"/>
      <c r="AH2438" s="154"/>
      <c r="AI2438" s="154"/>
      <c r="AJ2438" s="154"/>
      <c r="AK2438" s="154"/>
      <c r="AL2438" s="154"/>
      <c r="AM2438" s="154"/>
      <c r="AN2438" s="154"/>
      <c r="AO2438" s="154"/>
      <c r="AP2438" s="154"/>
      <c r="AQ2438" s="154"/>
      <c r="AR2438" s="154"/>
      <c r="AS2438" s="154"/>
      <c r="AT2438" s="154"/>
      <c r="AU2438" s="154"/>
      <c r="AV2438" s="154"/>
      <c r="AW2438" s="154"/>
      <c r="AX2438" s="154"/>
      <c r="AY2438" s="154"/>
      <c r="AZ2438" s="154"/>
      <c r="BA2438" s="154"/>
      <c r="BB2438" s="154"/>
      <c r="BC2438" s="154"/>
      <c r="BD2438" s="154"/>
      <c r="BE2438" s="154"/>
      <c r="BF2438" s="154"/>
      <c r="BG2438" s="154"/>
      <c r="BH2438" s="154"/>
      <c r="BI2438" s="154"/>
      <c r="BJ2438" s="154"/>
      <c r="BK2438" s="154"/>
      <c r="BL2438" s="154"/>
      <c r="BM2438" s="154"/>
      <c r="BN2438" s="154"/>
      <c r="BO2438" s="154"/>
      <c r="BP2438" s="154"/>
      <c r="BQ2438" s="154"/>
      <c r="BR2438" s="154"/>
      <c r="BS2438" s="154"/>
      <c r="BT2438" s="154"/>
      <c r="BU2438" s="154"/>
      <c r="BV2438" s="154"/>
    </row>
    <row r="2439" spans="1:74" x14ac:dyDescent="0.25">
      <c r="A2439" s="154"/>
      <c r="B2439" s="154"/>
      <c r="C2439" s="154"/>
      <c r="D2439" s="154"/>
      <c r="E2439" s="154"/>
      <c r="F2439" s="154"/>
      <c r="G2439" s="154"/>
      <c r="H2439" s="154"/>
      <c r="I2439" s="154"/>
      <c r="J2439" s="154"/>
      <c r="K2439" s="154"/>
      <c r="L2439" s="154"/>
      <c r="M2439" s="154"/>
      <c r="N2439" s="154"/>
      <c r="O2439" s="154"/>
      <c r="P2439" s="154"/>
      <c r="Q2439" s="154"/>
      <c r="R2439" s="154"/>
      <c r="S2439" s="154"/>
      <c r="T2439" s="154"/>
      <c r="U2439" s="154"/>
      <c r="V2439" s="154"/>
      <c r="W2439" s="154"/>
      <c r="X2439" s="154"/>
      <c r="Y2439" s="154"/>
      <c r="Z2439" s="154"/>
      <c r="AA2439" s="154"/>
      <c r="AB2439" s="154"/>
      <c r="AC2439" s="154"/>
      <c r="AD2439" s="154"/>
      <c r="AE2439" s="154"/>
      <c r="AF2439" s="154"/>
      <c r="AG2439" s="154"/>
      <c r="AH2439" s="154"/>
      <c r="AI2439" s="154"/>
      <c r="AJ2439" s="154"/>
      <c r="AK2439" s="154"/>
      <c r="AL2439" s="154"/>
      <c r="AM2439" s="154"/>
      <c r="AN2439" s="154"/>
      <c r="AO2439" s="154"/>
      <c r="AP2439" s="154"/>
      <c r="AQ2439" s="154"/>
      <c r="AR2439" s="154"/>
      <c r="AS2439" s="154"/>
      <c r="AT2439" s="154"/>
      <c r="AU2439" s="154"/>
      <c r="AV2439" s="154"/>
      <c r="AW2439" s="154"/>
      <c r="AX2439" s="154"/>
      <c r="AY2439" s="154"/>
      <c r="AZ2439" s="154"/>
      <c r="BA2439" s="154"/>
      <c r="BB2439" s="154"/>
      <c r="BC2439" s="154"/>
      <c r="BD2439" s="154"/>
      <c r="BE2439" s="154"/>
      <c r="BF2439" s="154"/>
      <c r="BG2439" s="154"/>
      <c r="BH2439" s="154"/>
      <c r="BI2439" s="154"/>
      <c r="BJ2439" s="154"/>
      <c r="BK2439" s="154"/>
      <c r="BL2439" s="154"/>
      <c r="BM2439" s="154"/>
      <c r="BN2439" s="154"/>
      <c r="BO2439" s="154"/>
      <c r="BP2439" s="154"/>
      <c r="BQ2439" s="154"/>
      <c r="BR2439" s="154"/>
      <c r="BS2439" s="154"/>
      <c r="BT2439" s="154"/>
      <c r="BU2439" s="154"/>
      <c r="BV2439" s="154"/>
    </row>
    <row r="2440" spans="1:74" x14ac:dyDescent="0.25">
      <c r="A2440" s="154"/>
      <c r="B2440" s="154"/>
      <c r="C2440" s="154"/>
      <c r="D2440" s="154"/>
      <c r="E2440" s="154"/>
      <c r="F2440" s="154"/>
      <c r="G2440" s="154"/>
      <c r="H2440" s="154"/>
      <c r="I2440" s="154"/>
      <c r="J2440" s="154"/>
      <c r="K2440" s="154"/>
      <c r="L2440" s="154"/>
      <c r="M2440" s="154"/>
      <c r="N2440" s="154"/>
      <c r="O2440" s="154"/>
      <c r="P2440" s="154"/>
      <c r="Q2440" s="154"/>
      <c r="R2440" s="154"/>
      <c r="S2440" s="154"/>
      <c r="T2440" s="154"/>
      <c r="U2440" s="154"/>
      <c r="V2440" s="154"/>
      <c r="W2440" s="154"/>
      <c r="X2440" s="154"/>
      <c r="Y2440" s="154"/>
      <c r="Z2440" s="154"/>
      <c r="AA2440" s="154"/>
      <c r="AB2440" s="154"/>
      <c r="AC2440" s="154"/>
      <c r="AD2440" s="154"/>
      <c r="AE2440" s="154"/>
      <c r="AF2440" s="154"/>
      <c r="AG2440" s="154"/>
      <c r="AH2440" s="154"/>
      <c r="AI2440" s="154"/>
      <c r="AJ2440" s="154"/>
      <c r="AK2440" s="154"/>
      <c r="AL2440" s="154"/>
      <c r="AM2440" s="154"/>
      <c r="AN2440" s="154"/>
      <c r="AO2440" s="154"/>
      <c r="AP2440" s="154"/>
      <c r="AQ2440" s="154"/>
      <c r="AR2440" s="154"/>
      <c r="AS2440" s="154"/>
      <c r="AT2440" s="154"/>
      <c r="AU2440" s="154"/>
      <c r="AV2440" s="154"/>
      <c r="AW2440" s="154"/>
      <c r="AX2440" s="154"/>
      <c r="AY2440" s="154"/>
      <c r="AZ2440" s="154"/>
      <c r="BA2440" s="154"/>
      <c r="BB2440" s="154"/>
      <c r="BC2440" s="154"/>
      <c r="BD2440" s="154"/>
      <c r="BE2440" s="154"/>
      <c r="BF2440" s="154"/>
      <c r="BG2440" s="154"/>
      <c r="BH2440" s="154"/>
      <c r="BI2440" s="154"/>
      <c r="BJ2440" s="154"/>
      <c r="BK2440" s="154"/>
      <c r="BL2440" s="154"/>
      <c r="BM2440" s="154"/>
      <c r="BN2440" s="154"/>
      <c r="BO2440" s="154"/>
      <c r="BP2440" s="154"/>
      <c r="BQ2440" s="154"/>
      <c r="BR2440" s="154"/>
      <c r="BS2440" s="154"/>
      <c r="BT2440" s="154"/>
      <c r="BU2440" s="154"/>
      <c r="BV2440" s="154"/>
    </row>
    <row r="2441" spans="1:74" x14ac:dyDescent="0.25">
      <c r="A2441" s="154"/>
      <c r="B2441" s="154"/>
      <c r="C2441" s="154"/>
      <c r="D2441" s="154"/>
      <c r="E2441" s="154"/>
      <c r="F2441" s="154"/>
      <c r="G2441" s="154"/>
      <c r="H2441" s="154"/>
      <c r="I2441" s="154"/>
      <c r="J2441" s="154"/>
      <c r="K2441" s="154"/>
      <c r="L2441" s="154"/>
      <c r="M2441" s="154"/>
      <c r="N2441" s="154"/>
      <c r="O2441" s="154"/>
      <c r="P2441" s="154"/>
      <c r="Q2441" s="154"/>
      <c r="R2441" s="154"/>
      <c r="S2441" s="154"/>
      <c r="T2441" s="154"/>
      <c r="U2441" s="154"/>
      <c r="V2441" s="154"/>
      <c r="W2441" s="154"/>
      <c r="X2441" s="154"/>
      <c r="Y2441" s="154"/>
      <c r="Z2441" s="154"/>
      <c r="AA2441" s="154"/>
      <c r="AB2441" s="154"/>
      <c r="AC2441" s="154"/>
      <c r="AD2441" s="154"/>
      <c r="AE2441" s="154"/>
      <c r="AF2441" s="154"/>
      <c r="AG2441" s="154"/>
      <c r="AH2441" s="154"/>
      <c r="AI2441" s="154"/>
      <c r="AJ2441" s="154"/>
      <c r="AK2441" s="154"/>
      <c r="AL2441" s="154"/>
      <c r="AM2441" s="154"/>
      <c r="AN2441" s="154"/>
      <c r="AO2441" s="154"/>
      <c r="AP2441" s="154"/>
      <c r="AQ2441" s="154"/>
      <c r="AR2441" s="154"/>
      <c r="AS2441" s="154"/>
      <c r="AT2441" s="154"/>
      <c r="AU2441" s="154"/>
      <c r="AV2441" s="154"/>
      <c r="AW2441" s="154"/>
      <c r="AX2441" s="154"/>
      <c r="AY2441" s="154"/>
      <c r="AZ2441" s="154"/>
      <c r="BA2441" s="154"/>
      <c r="BB2441" s="154"/>
      <c r="BC2441" s="154"/>
      <c r="BD2441" s="154"/>
      <c r="BE2441" s="154"/>
      <c r="BF2441" s="154"/>
      <c r="BG2441" s="154"/>
      <c r="BH2441" s="154"/>
      <c r="BI2441" s="154"/>
      <c r="BJ2441" s="154"/>
      <c r="BK2441" s="154"/>
      <c r="BL2441" s="154"/>
      <c r="BM2441" s="154"/>
      <c r="BN2441" s="154"/>
      <c r="BO2441" s="154"/>
      <c r="BP2441" s="154"/>
      <c r="BQ2441" s="154"/>
      <c r="BR2441" s="154"/>
      <c r="BS2441" s="154"/>
      <c r="BT2441" s="154"/>
      <c r="BU2441" s="154"/>
      <c r="BV2441" s="154"/>
    </row>
    <row r="2442" spans="1:74" x14ac:dyDescent="0.25">
      <c r="A2442" s="154"/>
      <c r="B2442" s="154"/>
      <c r="C2442" s="154"/>
      <c r="D2442" s="154"/>
      <c r="E2442" s="154"/>
      <c r="F2442" s="154"/>
      <c r="G2442" s="154"/>
      <c r="H2442" s="154"/>
      <c r="I2442" s="154"/>
      <c r="J2442" s="154"/>
      <c r="K2442" s="154"/>
      <c r="L2442" s="154"/>
      <c r="M2442" s="154"/>
      <c r="N2442" s="154"/>
      <c r="O2442" s="154"/>
      <c r="P2442" s="154"/>
      <c r="Q2442" s="154"/>
      <c r="R2442" s="154"/>
      <c r="S2442" s="154"/>
      <c r="T2442" s="154"/>
      <c r="U2442" s="154"/>
      <c r="V2442" s="154"/>
      <c r="W2442" s="154"/>
      <c r="X2442" s="154"/>
      <c r="Y2442" s="154"/>
      <c r="Z2442" s="154"/>
      <c r="AA2442" s="154"/>
      <c r="AB2442" s="154"/>
      <c r="AC2442" s="154"/>
      <c r="AD2442" s="154"/>
      <c r="AE2442" s="154"/>
      <c r="AF2442" s="154"/>
      <c r="AG2442" s="154"/>
      <c r="AH2442" s="154"/>
      <c r="AI2442" s="154"/>
      <c r="AJ2442" s="154"/>
      <c r="AK2442" s="154"/>
      <c r="AL2442" s="154"/>
      <c r="AM2442" s="154"/>
      <c r="AN2442" s="154"/>
      <c r="AO2442" s="154"/>
      <c r="AP2442" s="154"/>
      <c r="AQ2442" s="154"/>
      <c r="AR2442" s="154"/>
      <c r="AS2442" s="154"/>
      <c r="AT2442" s="154"/>
      <c r="AU2442" s="154"/>
      <c r="AV2442" s="154"/>
      <c r="AW2442" s="154"/>
      <c r="AX2442" s="154"/>
      <c r="AY2442" s="154"/>
      <c r="AZ2442" s="154"/>
      <c r="BA2442" s="154"/>
      <c r="BB2442" s="154"/>
      <c r="BC2442" s="154"/>
      <c r="BD2442" s="154"/>
      <c r="BE2442" s="154"/>
      <c r="BF2442" s="154"/>
      <c r="BG2442" s="154"/>
      <c r="BH2442" s="154"/>
      <c r="BI2442" s="154"/>
      <c r="BJ2442" s="154"/>
      <c r="BK2442" s="154"/>
      <c r="BL2442" s="154"/>
      <c r="BM2442" s="154"/>
      <c r="BN2442" s="154"/>
      <c r="BO2442" s="154"/>
      <c r="BP2442" s="154"/>
      <c r="BQ2442" s="154"/>
      <c r="BR2442" s="154"/>
      <c r="BS2442" s="154"/>
      <c r="BT2442" s="154"/>
      <c r="BU2442" s="154"/>
      <c r="BV2442" s="154"/>
    </row>
    <row r="2443" spans="1:74" x14ac:dyDescent="0.25">
      <c r="A2443" s="154"/>
      <c r="B2443" s="154"/>
      <c r="C2443" s="154"/>
      <c r="D2443" s="154"/>
      <c r="E2443" s="154"/>
      <c r="F2443" s="154"/>
      <c r="G2443" s="154"/>
      <c r="H2443" s="154"/>
      <c r="I2443" s="154"/>
      <c r="J2443" s="154"/>
      <c r="K2443" s="154"/>
      <c r="L2443" s="154"/>
      <c r="M2443" s="154"/>
      <c r="N2443" s="154"/>
      <c r="O2443" s="154"/>
      <c r="P2443" s="154"/>
      <c r="Q2443" s="154"/>
      <c r="R2443" s="154"/>
      <c r="S2443" s="154"/>
      <c r="T2443" s="154"/>
      <c r="U2443" s="154"/>
      <c r="V2443" s="154"/>
      <c r="W2443" s="154"/>
      <c r="X2443" s="154"/>
      <c r="Y2443" s="154"/>
      <c r="Z2443" s="154"/>
      <c r="AA2443" s="154"/>
      <c r="AB2443" s="154"/>
      <c r="AC2443" s="154"/>
      <c r="AD2443" s="154"/>
      <c r="AE2443" s="154"/>
      <c r="AF2443" s="154"/>
      <c r="AG2443" s="154"/>
      <c r="AH2443" s="154"/>
      <c r="AI2443" s="154"/>
      <c r="AJ2443" s="154"/>
      <c r="AK2443" s="154"/>
      <c r="AL2443" s="154"/>
      <c r="AM2443" s="154"/>
      <c r="AN2443" s="154"/>
      <c r="AO2443" s="154"/>
      <c r="AP2443" s="154"/>
      <c r="AQ2443" s="154"/>
      <c r="AR2443" s="154"/>
      <c r="AS2443" s="154"/>
      <c r="AT2443" s="154"/>
      <c r="AU2443" s="154"/>
      <c r="AV2443" s="154"/>
      <c r="AW2443" s="154"/>
      <c r="AX2443" s="154"/>
      <c r="AY2443" s="154"/>
      <c r="AZ2443" s="154"/>
      <c r="BA2443" s="154"/>
      <c r="BB2443" s="154"/>
      <c r="BC2443" s="154"/>
      <c r="BD2443" s="154"/>
      <c r="BE2443" s="154"/>
      <c r="BF2443" s="154"/>
      <c r="BG2443" s="154"/>
      <c r="BH2443" s="154"/>
      <c r="BI2443" s="154"/>
      <c r="BJ2443" s="154"/>
      <c r="BK2443" s="154"/>
      <c r="BL2443" s="154"/>
      <c r="BM2443" s="154"/>
      <c r="BN2443" s="154"/>
      <c r="BO2443" s="154"/>
      <c r="BP2443" s="154"/>
      <c r="BQ2443" s="154"/>
      <c r="BR2443" s="154"/>
      <c r="BS2443" s="154"/>
      <c r="BT2443" s="154"/>
      <c r="BU2443" s="154"/>
      <c r="BV2443" s="154"/>
    </row>
    <row r="2444" spans="1:74" x14ac:dyDescent="0.25">
      <c r="A2444" s="154"/>
      <c r="B2444" s="154"/>
      <c r="C2444" s="154"/>
      <c r="D2444" s="154"/>
      <c r="E2444" s="154"/>
      <c r="F2444" s="154"/>
      <c r="G2444" s="154"/>
      <c r="H2444" s="154"/>
      <c r="I2444" s="154"/>
      <c r="J2444" s="154"/>
      <c r="K2444" s="154"/>
      <c r="L2444" s="154"/>
      <c r="M2444" s="154"/>
      <c r="N2444" s="154"/>
      <c r="O2444" s="154"/>
      <c r="P2444" s="154"/>
      <c r="Q2444" s="154"/>
      <c r="R2444" s="154"/>
      <c r="S2444" s="154"/>
      <c r="T2444" s="154"/>
      <c r="U2444" s="154"/>
      <c r="V2444" s="154"/>
      <c r="W2444" s="154"/>
      <c r="X2444" s="154"/>
      <c r="Y2444" s="154"/>
      <c r="Z2444" s="154"/>
      <c r="AA2444" s="154"/>
      <c r="AB2444" s="154"/>
      <c r="AC2444" s="154"/>
      <c r="AD2444" s="154"/>
      <c r="AE2444" s="154"/>
      <c r="AF2444" s="154"/>
      <c r="AG2444" s="154"/>
      <c r="AH2444" s="154"/>
      <c r="AI2444" s="154"/>
      <c r="AJ2444" s="154"/>
      <c r="AK2444" s="154"/>
      <c r="AL2444" s="154"/>
      <c r="AM2444" s="154"/>
      <c r="AN2444" s="154"/>
      <c r="AO2444" s="154"/>
      <c r="AP2444" s="154"/>
      <c r="AQ2444" s="154"/>
      <c r="AR2444" s="154"/>
      <c r="AS2444" s="154"/>
      <c r="AT2444" s="154"/>
      <c r="AU2444" s="154"/>
      <c r="AV2444" s="154"/>
      <c r="AW2444" s="154"/>
      <c r="AX2444" s="154"/>
      <c r="AY2444" s="154"/>
      <c r="AZ2444" s="154"/>
      <c r="BA2444" s="154"/>
      <c r="BB2444" s="154"/>
      <c r="BC2444" s="154"/>
      <c r="BD2444" s="154"/>
      <c r="BE2444" s="154"/>
      <c r="BF2444" s="154"/>
      <c r="BG2444" s="154"/>
      <c r="BH2444" s="154"/>
      <c r="BI2444" s="154"/>
      <c r="BJ2444" s="154"/>
      <c r="BK2444" s="154"/>
      <c r="BL2444" s="154"/>
      <c r="BM2444" s="154"/>
      <c r="BN2444" s="154"/>
      <c r="BO2444" s="154"/>
      <c r="BP2444" s="154"/>
      <c r="BQ2444" s="154"/>
      <c r="BR2444" s="154"/>
      <c r="BS2444" s="154"/>
      <c r="BT2444" s="154"/>
      <c r="BU2444" s="154"/>
      <c r="BV2444" s="154"/>
    </row>
    <row r="2445" spans="1:74" x14ac:dyDescent="0.25">
      <c r="A2445" s="154"/>
      <c r="B2445" s="154"/>
      <c r="C2445" s="154"/>
      <c r="D2445" s="154"/>
      <c r="E2445" s="154"/>
      <c r="F2445" s="154"/>
      <c r="G2445" s="154"/>
      <c r="H2445" s="154"/>
      <c r="I2445" s="154"/>
      <c r="J2445" s="154"/>
      <c r="K2445" s="154"/>
      <c r="L2445" s="154"/>
      <c r="M2445" s="154"/>
      <c r="N2445" s="154"/>
      <c r="O2445" s="154"/>
      <c r="P2445" s="154"/>
      <c r="Q2445" s="154"/>
      <c r="R2445" s="154"/>
      <c r="S2445" s="154"/>
      <c r="T2445" s="154"/>
      <c r="U2445" s="154"/>
      <c r="V2445" s="154"/>
      <c r="W2445" s="154"/>
      <c r="X2445" s="154"/>
      <c r="Y2445" s="154"/>
      <c r="Z2445" s="154"/>
      <c r="AA2445" s="154"/>
      <c r="AB2445" s="154"/>
      <c r="AC2445" s="154"/>
      <c r="AD2445" s="154"/>
      <c r="AE2445" s="154"/>
      <c r="AF2445" s="154"/>
      <c r="AG2445" s="154"/>
      <c r="AH2445" s="154"/>
      <c r="AI2445" s="154"/>
      <c r="AJ2445" s="154"/>
      <c r="AK2445" s="154"/>
      <c r="AL2445" s="154"/>
      <c r="AM2445" s="154"/>
      <c r="AN2445" s="154"/>
      <c r="AO2445" s="154"/>
      <c r="AP2445" s="154"/>
      <c r="AQ2445" s="154"/>
      <c r="AR2445" s="154"/>
      <c r="AS2445" s="154"/>
      <c r="AT2445" s="154"/>
      <c r="AU2445" s="154"/>
      <c r="AV2445" s="154"/>
      <c r="AW2445" s="154"/>
      <c r="AX2445" s="154"/>
      <c r="AY2445" s="154"/>
      <c r="AZ2445" s="154"/>
      <c r="BA2445" s="154"/>
      <c r="BB2445" s="154"/>
      <c r="BC2445" s="154"/>
      <c r="BD2445" s="154"/>
      <c r="BE2445" s="154"/>
      <c r="BF2445" s="154"/>
      <c r="BG2445" s="154"/>
      <c r="BH2445" s="154"/>
      <c r="BI2445" s="154"/>
      <c r="BJ2445" s="154"/>
      <c r="BK2445" s="154"/>
      <c r="BL2445" s="154"/>
      <c r="BM2445" s="154"/>
      <c r="BN2445" s="154"/>
      <c r="BO2445" s="154"/>
      <c r="BP2445" s="154"/>
      <c r="BQ2445" s="154"/>
      <c r="BR2445" s="154"/>
      <c r="BS2445" s="154"/>
      <c r="BT2445" s="154"/>
      <c r="BU2445" s="154"/>
      <c r="BV2445" s="154"/>
    </row>
    <row r="2446" spans="1:74" x14ac:dyDescent="0.25">
      <c r="A2446" s="154"/>
      <c r="B2446" s="154"/>
      <c r="C2446" s="154"/>
      <c r="D2446" s="154"/>
      <c r="E2446" s="154"/>
      <c r="F2446" s="154"/>
      <c r="G2446" s="154"/>
      <c r="H2446" s="154"/>
      <c r="I2446" s="154"/>
      <c r="J2446" s="154"/>
      <c r="K2446" s="154"/>
      <c r="L2446" s="154"/>
      <c r="M2446" s="154"/>
      <c r="N2446" s="154"/>
      <c r="O2446" s="154"/>
      <c r="P2446" s="154"/>
      <c r="Q2446" s="154"/>
      <c r="R2446" s="154"/>
      <c r="S2446" s="154"/>
      <c r="T2446" s="154"/>
      <c r="U2446" s="154"/>
      <c r="V2446" s="154"/>
      <c r="W2446" s="154"/>
      <c r="X2446" s="154"/>
      <c r="Y2446" s="154"/>
      <c r="Z2446" s="154"/>
      <c r="AA2446" s="154"/>
      <c r="AB2446" s="154"/>
      <c r="AC2446" s="154"/>
      <c r="AD2446" s="154"/>
      <c r="AE2446" s="154"/>
      <c r="AF2446" s="154"/>
      <c r="AG2446" s="154"/>
      <c r="AH2446" s="154"/>
      <c r="AI2446" s="154"/>
      <c r="AJ2446" s="154"/>
      <c r="AK2446" s="154"/>
      <c r="AL2446" s="154"/>
      <c r="AM2446" s="154"/>
      <c r="AN2446" s="154"/>
      <c r="AO2446" s="154"/>
      <c r="AP2446" s="154"/>
      <c r="AQ2446" s="154"/>
      <c r="AR2446" s="154"/>
      <c r="AS2446" s="154"/>
      <c r="AT2446" s="154"/>
      <c r="AU2446" s="154"/>
      <c r="AV2446" s="154"/>
      <c r="AW2446" s="154"/>
      <c r="AX2446" s="154"/>
      <c r="AY2446" s="154"/>
      <c r="AZ2446" s="154"/>
      <c r="BA2446" s="154"/>
      <c r="BB2446" s="154"/>
      <c r="BC2446" s="154"/>
      <c r="BD2446" s="154"/>
      <c r="BE2446" s="154"/>
      <c r="BF2446" s="154"/>
      <c r="BG2446" s="154"/>
      <c r="BH2446" s="154"/>
      <c r="BI2446" s="154"/>
      <c r="BJ2446" s="154"/>
      <c r="BK2446" s="154"/>
      <c r="BL2446" s="154"/>
      <c r="BM2446" s="154"/>
      <c r="BN2446" s="154"/>
      <c r="BO2446" s="154"/>
      <c r="BP2446" s="154"/>
      <c r="BQ2446" s="154"/>
      <c r="BR2446" s="154"/>
      <c r="BS2446" s="154"/>
      <c r="BT2446" s="154"/>
      <c r="BU2446" s="154"/>
      <c r="BV2446" s="154"/>
    </row>
    <row r="2447" spans="1:74" x14ac:dyDescent="0.25">
      <c r="A2447" s="154"/>
      <c r="B2447" s="154"/>
      <c r="C2447" s="154"/>
      <c r="D2447" s="154"/>
      <c r="E2447" s="154"/>
      <c r="F2447" s="154"/>
      <c r="G2447" s="154"/>
      <c r="H2447" s="154"/>
      <c r="I2447" s="154"/>
      <c r="J2447" s="154"/>
      <c r="K2447" s="154"/>
      <c r="L2447" s="154"/>
      <c r="M2447" s="154"/>
      <c r="N2447" s="154"/>
      <c r="O2447" s="154"/>
      <c r="P2447" s="154"/>
      <c r="Q2447" s="154"/>
      <c r="R2447" s="154"/>
      <c r="S2447" s="154"/>
      <c r="T2447" s="154"/>
      <c r="U2447" s="154"/>
      <c r="V2447" s="154"/>
      <c r="W2447" s="154"/>
      <c r="X2447" s="154"/>
      <c r="Y2447" s="154"/>
      <c r="Z2447" s="154"/>
      <c r="AA2447" s="154"/>
      <c r="AB2447" s="154"/>
      <c r="AC2447" s="154"/>
      <c r="AD2447" s="154"/>
      <c r="AE2447" s="154"/>
      <c r="AF2447" s="154"/>
      <c r="AG2447" s="154"/>
      <c r="AH2447" s="154"/>
      <c r="AI2447" s="154"/>
      <c r="AJ2447" s="154"/>
      <c r="AK2447" s="154"/>
      <c r="AL2447" s="154"/>
      <c r="AM2447" s="154"/>
      <c r="AN2447" s="154"/>
      <c r="AO2447" s="154"/>
      <c r="AP2447" s="154"/>
      <c r="AQ2447" s="154"/>
      <c r="AR2447" s="154"/>
      <c r="AS2447" s="154"/>
      <c r="AT2447" s="154"/>
      <c r="AU2447" s="154"/>
      <c r="AV2447" s="154"/>
      <c r="AW2447" s="154"/>
      <c r="AX2447" s="154"/>
      <c r="AY2447" s="154"/>
      <c r="AZ2447" s="154"/>
      <c r="BA2447" s="154"/>
      <c r="BB2447" s="154"/>
      <c r="BC2447" s="154"/>
      <c r="BD2447" s="154"/>
      <c r="BE2447" s="154"/>
      <c r="BF2447" s="154"/>
      <c r="BG2447" s="154"/>
      <c r="BH2447" s="154"/>
      <c r="BI2447" s="154"/>
      <c r="BJ2447" s="154"/>
      <c r="BK2447" s="154"/>
      <c r="BL2447" s="154"/>
      <c r="BM2447" s="154"/>
      <c r="BN2447" s="154"/>
      <c r="BO2447" s="154"/>
      <c r="BP2447" s="154"/>
      <c r="BQ2447" s="154"/>
      <c r="BR2447" s="154"/>
      <c r="BS2447" s="154"/>
      <c r="BT2447" s="154"/>
      <c r="BU2447" s="154"/>
      <c r="BV2447" s="154"/>
    </row>
    <row r="2448" spans="1:74" x14ac:dyDescent="0.25">
      <c r="A2448" s="154"/>
      <c r="B2448" s="154"/>
      <c r="C2448" s="154"/>
      <c r="D2448" s="154"/>
      <c r="E2448" s="154"/>
      <c r="F2448" s="154"/>
      <c r="G2448" s="154"/>
      <c r="H2448" s="154"/>
      <c r="I2448" s="154"/>
      <c r="J2448" s="154"/>
      <c r="K2448" s="154"/>
      <c r="L2448" s="154"/>
      <c r="M2448" s="154"/>
      <c r="N2448" s="154"/>
      <c r="O2448" s="154"/>
      <c r="P2448" s="154"/>
      <c r="Q2448" s="154"/>
      <c r="R2448" s="154"/>
      <c r="S2448" s="154"/>
      <c r="T2448" s="154"/>
      <c r="U2448" s="154"/>
      <c r="V2448" s="154"/>
      <c r="W2448" s="154"/>
      <c r="X2448" s="154"/>
      <c r="Y2448" s="154"/>
      <c r="Z2448" s="154"/>
      <c r="AA2448" s="154"/>
      <c r="AB2448" s="154"/>
      <c r="AC2448" s="154"/>
      <c r="AD2448" s="154"/>
      <c r="AE2448" s="154"/>
      <c r="AF2448" s="154"/>
      <c r="AG2448" s="154"/>
      <c r="AH2448" s="154"/>
      <c r="AI2448" s="154"/>
      <c r="AJ2448" s="154"/>
      <c r="AK2448" s="154"/>
      <c r="AL2448" s="154"/>
      <c r="AM2448" s="154"/>
      <c r="AN2448" s="154"/>
      <c r="AO2448" s="154"/>
      <c r="AP2448" s="154"/>
      <c r="AQ2448" s="154"/>
      <c r="AR2448" s="154"/>
      <c r="AS2448" s="154"/>
      <c r="AT2448" s="154"/>
      <c r="AU2448" s="154"/>
      <c r="AV2448" s="154"/>
      <c r="AW2448" s="154"/>
      <c r="AX2448" s="154"/>
      <c r="AY2448" s="154"/>
      <c r="AZ2448" s="154"/>
      <c r="BA2448" s="154"/>
      <c r="BB2448" s="154"/>
      <c r="BC2448" s="154"/>
      <c r="BD2448" s="154"/>
      <c r="BE2448" s="154"/>
      <c r="BF2448" s="154"/>
      <c r="BG2448" s="154"/>
      <c r="BH2448" s="154"/>
      <c r="BI2448" s="154"/>
      <c r="BJ2448" s="154"/>
      <c r="BK2448" s="154"/>
      <c r="BL2448" s="154"/>
      <c r="BM2448" s="154"/>
      <c r="BN2448" s="154"/>
      <c r="BO2448" s="154"/>
      <c r="BP2448" s="154"/>
      <c r="BQ2448" s="154"/>
      <c r="BR2448" s="154"/>
      <c r="BS2448" s="154"/>
      <c r="BT2448" s="154"/>
      <c r="BU2448" s="154"/>
      <c r="BV2448" s="154"/>
    </row>
    <row r="2449" spans="1:74" x14ac:dyDescent="0.25">
      <c r="A2449" s="154"/>
      <c r="B2449" s="154"/>
      <c r="C2449" s="154"/>
      <c r="D2449" s="154"/>
      <c r="E2449" s="154"/>
      <c r="F2449" s="154"/>
      <c r="G2449" s="154"/>
      <c r="H2449" s="154"/>
      <c r="I2449" s="154"/>
      <c r="J2449" s="154"/>
      <c r="K2449" s="154"/>
      <c r="L2449" s="154"/>
      <c r="M2449" s="154"/>
      <c r="N2449" s="154"/>
      <c r="O2449" s="154"/>
      <c r="P2449" s="154"/>
      <c r="Q2449" s="154"/>
      <c r="R2449" s="154"/>
      <c r="S2449" s="154"/>
      <c r="T2449" s="154"/>
      <c r="U2449" s="154"/>
      <c r="V2449" s="154"/>
      <c r="W2449" s="154"/>
      <c r="X2449" s="154"/>
      <c r="Y2449" s="154"/>
      <c r="Z2449" s="154"/>
      <c r="AA2449" s="154"/>
      <c r="AB2449" s="154"/>
      <c r="AC2449" s="154"/>
      <c r="AD2449" s="154"/>
      <c r="AE2449" s="154"/>
      <c r="AF2449" s="154"/>
      <c r="AG2449" s="154"/>
      <c r="AH2449" s="154"/>
      <c r="AI2449" s="154"/>
      <c r="AJ2449" s="154"/>
      <c r="AK2449" s="154"/>
      <c r="AL2449" s="154"/>
      <c r="AM2449" s="154"/>
      <c r="AN2449" s="154"/>
      <c r="AO2449" s="154"/>
      <c r="AP2449" s="154"/>
      <c r="AQ2449" s="154"/>
      <c r="AR2449" s="154"/>
      <c r="AS2449" s="154"/>
      <c r="AT2449" s="154"/>
      <c r="AU2449" s="154"/>
      <c r="AV2449" s="154"/>
      <c r="AW2449" s="154"/>
      <c r="AX2449" s="154"/>
      <c r="AY2449" s="154"/>
      <c r="AZ2449" s="154"/>
      <c r="BA2449" s="154"/>
      <c r="BB2449" s="154"/>
      <c r="BC2449" s="154"/>
      <c r="BD2449" s="154"/>
      <c r="BE2449" s="154"/>
      <c r="BF2449" s="154"/>
      <c r="BG2449" s="154"/>
      <c r="BH2449" s="154"/>
      <c r="BI2449" s="154"/>
      <c r="BJ2449" s="154"/>
      <c r="BK2449" s="154"/>
      <c r="BL2449" s="154"/>
      <c r="BM2449" s="154"/>
      <c r="BN2449" s="154"/>
      <c r="BO2449" s="154"/>
      <c r="BP2449" s="154"/>
      <c r="BQ2449" s="154"/>
      <c r="BR2449" s="154"/>
      <c r="BS2449" s="154"/>
      <c r="BT2449" s="154"/>
      <c r="BU2449" s="154"/>
      <c r="BV2449" s="154"/>
    </row>
    <row r="2450" spans="1:74" x14ac:dyDescent="0.25">
      <c r="A2450" s="154"/>
      <c r="B2450" s="154"/>
      <c r="C2450" s="154"/>
      <c r="D2450" s="154"/>
      <c r="E2450" s="154"/>
      <c r="F2450" s="154"/>
      <c r="G2450" s="154"/>
      <c r="H2450" s="154"/>
      <c r="I2450" s="154"/>
      <c r="J2450" s="154"/>
      <c r="K2450" s="154"/>
      <c r="L2450" s="154"/>
      <c r="M2450" s="154"/>
      <c r="N2450" s="154"/>
      <c r="O2450" s="154"/>
      <c r="P2450" s="154"/>
      <c r="Q2450" s="154"/>
      <c r="R2450" s="154"/>
      <c r="S2450" s="154"/>
      <c r="T2450" s="154"/>
      <c r="U2450" s="154"/>
      <c r="V2450" s="154"/>
      <c r="W2450" s="154"/>
      <c r="X2450" s="154"/>
      <c r="Y2450" s="154"/>
      <c r="Z2450" s="154"/>
      <c r="AA2450" s="154"/>
      <c r="AB2450" s="154"/>
      <c r="AC2450" s="154"/>
      <c r="AD2450" s="154"/>
      <c r="AE2450" s="154"/>
      <c r="AF2450" s="154"/>
      <c r="AG2450" s="154"/>
      <c r="AH2450" s="154"/>
      <c r="AI2450" s="154"/>
      <c r="AJ2450" s="154"/>
      <c r="AK2450" s="154"/>
      <c r="AL2450" s="154"/>
      <c r="AM2450" s="154"/>
      <c r="AN2450" s="154"/>
      <c r="AO2450" s="154"/>
      <c r="AP2450" s="154"/>
      <c r="AQ2450" s="154"/>
      <c r="AR2450" s="154"/>
      <c r="AS2450" s="154"/>
      <c r="AT2450" s="154"/>
      <c r="AU2450" s="154"/>
      <c r="AV2450" s="154"/>
      <c r="AW2450" s="154"/>
      <c r="AX2450" s="154"/>
      <c r="AY2450" s="154"/>
      <c r="AZ2450" s="154"/>
      <c r="BA2450" s="154"/>
      <c r="BB2450" s="154"/>
      <c r="BC2450" s="154"/>
      <c r="BD2450" s="154"/>
      <c r="BE2450" s="154"/>
      <c r="BF2450" s="154"/>
      <c r="BG2450" s="154"/>
      <c r="BH2450" s="154"/>
      <c r="BI2450" s="154"/>
      <c r="BJ2450" s="154"/>
      <c r="BK2450" s="154"/>
      <c r="BL2450" s="154"/>
      <c r="BM2450" s="154"/>
      <c r="BN2450" s="154"/>
      <c r="BO2450" s="154"/>
      <c r="BP2450" s="154"/>
      <c r="BQ2450" s="154"/>
      <c r="BR2450" s="154"/>
      <c r="BS2450" s="154"/>
      <c r="BT2450" s="154"/>
      <c r="BU2450" s="154"/>
      <c r="BV2450" s="154"/>
    </row>
    <row r="2451" spans="1:74" x14ac:dyDescent="0.25">
      <c r="A2451" s="154"/>
      <c r="B2451" s="154"/>
      <c r="C2451" s="154"/>
      <c r="D2451" s="154"/>
      <c r="E2451" s="154"/>
      <c r="F2451" s="154"/>
      <c r="G2451" s="154"/>
      <c r="H2451" s="154"/>
      <c r="I2451" s="154"/>
      <c r="J2451" s="154"/>
      <c r="K2451" s="154"/>
      <c r="L2451" s="154"/>
      <c r="M2451" s="154"/>
      <c r="N2451" s="154"/>
      <c r="O2451" s="154"/>
      <c r="P2451" s="154"/>
      <c r="Q2451" s="154"/>
      <c r="R2451" s="154"/>
      <c r="S2451" s="154"/>
      <c r="T2451" s="154"/>
      <c r="U2451" s="154"/>
      <c r="V2451" s="154"/>
      <c r="W2451" s="154"/>
      <c r="X2451" s="154"/>
      <c r="Y2451" s="154"/>
      <c r="Z2451" s="154"/>
      <c r="AA2451" s="154"/>
      <c r="AB2451" s="154"/>
      <c r="AC2451" s="154"/>
      <c r="AD2451" s="154"/>
      <c r="AE2451" s="154"/>
      <c r="AF2451" s="154"/>
      <c r="AG2451" s="154"/>
      <c r="AH2451" s="154"/>
      <c r="AI2451" s="154"/>
      <c r="AJ2451" s="154"/>
      <c r="AK2451" s="154"/>
      <c r="AL2451" s="154"/>
      <c r="AM2451" s="154"/>
      <c r="AN2451" s="154"/>
      <c r="AO2451" s="154"/>
      <c r="AP2451" s="154"/>
      <c r="AQ2451" s="154"/>
      <c r="AR2451" s="154"/>
      <c r="AS2451" s="154"/>
      <c r="AT2451" s="154"/>
      <c r="AU2451" s="154"/>
      <c r="AV2451" s="154"/>
      <c r="AW2451" s="154"/>
      <c r="AX2451" s="154"/>
      <c r="AY2451" s="154"/>
      <c r="AZ2451" s="154"/>
      <c r="BA2451" s="154"/>
      <c r="BB2451" s="154"/>
      <c r="BC2451" s="154"/>
      <c r="BD2451" s="154"/>
      <c r="BE2451" s="154"/>
      <c r="BF2451" s="154"/>
      <c r="BG2451" s="154"/>
      <c r="BH2451" s="154"/>
      <c r="BI2451" s="154"/>
      <c r="BJ2451" s="154"/>
      <c r="BK2451" s="154"/>
      <c r="BL2451" s="154"/>
      <c r="BM2451" s="154"/>
      <c r="BN2451" s="154"/>
      <c r="BO2451" s="154"/>
      <c r="BP2451" s="154"/>
      <c r="BQ2451" s="154"/>
      <c r="BR2451" s="154"/>
      <c r="BS2451" s="154"/>
      <c r="BT2451" s="154"/>
      <c r="BU2451" s="154"/>
      <c r="BV2451" s="154"/>
    </row>
    <row r="2452" spans="1:74" x14ac:dyDescent="0.25">
      <c r="A2452" s="154"/>
      <c r="B2452" s="154"/>
      <c r="C2452" s="154"/>
      <c r="D2452" s="154"/>
      <c r="E2452" s="154"/>
      <c r="F2452" s="154"/>
      <c r="G2452" s="154"/>
      <c r="H2452" s="154"/>
      <c r="I2452" s="154"/>
      <c r="J2452" s="154"/>
      <c r="K2452" s="154"/>
      <c r="L2452" s="154"/>
      <c r="M2452" s="154"/>
      <c r="N2452" s="154"/>
      <c r="O2452" s="154"/>
      <c r="P2452" s="154"/>
      <c r="Q2452" s="154"/>
      <c r="R2452" s="154"/>
      <c r="S2452" s="154"/>
      <c r="T2452" s="154"/>
      <c r="U2452" s="154"/>
      <c r="V2452" s="154"/>
      <c r="W2452" s="154"/>
      <c r="X2452" s="154"/>
      <c r="Y2452" s="154"/>
      <c r="Z2452" s="154"/>
      <c r="AA2452" s="154"/>
      <c r="AB2452" s="154"/>
      <c r="AC2452" s="154"/>
      <c r="AD2452" s="154"/>
      <c r="AE2452" s="154"/>
      <c r="AF2452" s="154"/>
      <c r="AG2452" s="154"/>
      <c r="AH2452" s="154"/>
      <c r="AI2452" s="154"/>
      <c r="AJ2452" s="154"/>
      <c r="AK2452" s="154"/>
      <c r="AL2452" s="154"/>
      <c r="AM2452" s="154"/>
      <c r="AN2452" s="154"/>
      <c r="AO2452" s="154"/>
      <c r="AP2452" s="154"/>
      <c r="AQ2452" s="154"/>
      <c r="AR2452" s="154"/>
      <c r="AS2452" s="154"/>
      <c r="AT2452" s="154"/>
      <c r="AU2452" s="154"/>
      <c r="AV2452" s="154"/>
      <c r="AW2452" s="154"/>
      <c r="AX2452" s="154"/>
      <c r="AY2452" s="154"/>
      <c r="AZ2452" s="154"/>
      <c r="BA2452" s="154"/>
      <c r="BB2452" s="154"/>
      <c r="BC2452" s="154"/>
      <c r="BD2452" s="154"/>
      <c r="BE2452" s="154"/>
      <c r="BF2452" s="154"/>
      <c r="BG2452" s="154"/>
      <c r="BH2452" s="154"/>
      <c r="BI2452" s="154"/>
      <c r="BJ2452" s="154"/>
      <c r="BK2452" s="154"/>
      <c r="BL2452" s="154"/>
      <c r="BM2452" s="154"/>
      <c r="BN2452" s="154"/>
      <c r="BO2452" s="154"/>
      <c r="BP2452" s="154"/>
      <c r="BQ2452" s="154"/>
      <c r="BR2452" s="154"/>
      <c r="BS2452" s="154"/>
      <c r="BT2452" s="154"/>
      <c r="BU2452" s="154"/>
      <c r="BV2452" s="154"/>
    </row>
    <row r="2453" spans="1:74" x14ac:dyDescent="0.25">
      <c r="A2453" s="154"/>
      <c r="B2453" s="154"/>
      <c r="C2453" s="154"/>
      <c r="D2453" s="154"/>
      <c r="E2453" s="154"/>
      <c r="F2453" s="154"/>
      <c r="G2453" s="154"/>
      <c r="H2453" s="154"/>
      <c r="I2453" s="154"/>
      <c r="J2453" s="154"/>
      <c r="K2453" s="154"/>
      <c r="L2453" s="154"/>
      <c r="M2453" s="154"/>
      <c r="N2453" s="154"/>
      <c r="O2453" s="154"/>
      <c r="P2453" s="154"/>
      <c r="Q2453" s="154"/>
      <c r="R2453" s="154"/>
      <c r="S2453" s="154"/>
      <c r="T2453" s="154"/>
      <c r="U2453" s="154"/>
      <c r="V2453" s="154"/>
      <c r="W2453" s="154"/>
      <c r="X2453" s="154"/>
      <c r="Y2453" s="154"/>
      <c r="Z2453" s="154"/>
      <c r="AA2453" s="154"/>
      <c r="AB2453" s="154"/>
      <c r="AC2453" s="154"/>
      <c r="AD2453" s="154"/>
      <c r="AE2453" s="154"/>
      <c r="AF2453" s="154"/>
      <c r="AG2453" s="154"/>
      <c r="AH2453" s="154"/>
      <c r="AI2453" s="154"/>
      <c r="AJ2453" s="154"/>
      <c r="AK2453" s="154"/>
      <c r="AL2453" s="154"/>
      <c r="AM2453" s="154"/>
      <c r="AN2453" s="154"/>
      <c r="AO2453" s="154"/>
      <c r="AP2453" s="154"/>
      <c r="AQ2453" s="154"/>
      <c r="AR2453" s="154"/>
      <c r="AS2453" s="154"/>
      <c r="AT2453" s="154"/>
      <c r="AU2453" s="154"/>
      <c r="AV2453" s="154"/>
      <c r="AW2453" s="154"/>
      <c r="AX2453" s="154"/>
      <c r="AY2453" s="154"/>
      <c r="AZ2453" s="154"/>
      <c r="BA2453" s="154"/>
      <c r="BB2453" s="154"/>
      <c r="BC2453" s="154"/>
      <c r="BD2453" s="154"/>
      <c r="BE2453" s="154"/>
      <c r="BF2453" s="154"/>
      <c r="BG2453" s="154"/>
      <c r="BH2453" s="154"/>
      <c r="BI2453" s="154"/>
      <c r="BJ2453" s="154"/>
      <c r="BK2453" s="154"/>
      <c r="BL2453" s="154"/>
      <c r="BM2453" s="154"/>
      <c r="BN2453" s="154"/>
      <c r="BO2453" s="154"/>
      <c r="BP2453" s="154"/>
      <c r="BQ2453" s="154"/>
      <c r="BR2453" s="154"/>
      <c r="BS2453" s="154"/>
      <c r="BT2453" s="154"/>
      <c r="BU2453" s="154"/>
      <c r="BV2453" s="154"/>
    </row>
    <row r="2454" spans="1:74" x14ac:dyDescent="0.25">
      <c r="A2454" s="154"/>
      <c r="B2454" s="154"/>
      <c r="C2454" s="154"/>
      <c r="D2454" s="154"/>
      <c r="E2454" s="154"/>
      <c r="F2454" s="154"/>
      <c r="G2454" s="154"/>
      <c r="H2454" s="154"/>
      <c r="I2454" s="154"/>
      <c r="J2454" s="154"/>
      <c r="K2454" s="154"/>
      <c r="L2454" s="154"/>
      <c r="M2454" s="154"/>
      <c r="N2454" s="154"/>
      <c r="O2454" s="154"/>
      <c r="P2454" s="154"/>
      <c r="Q2454" s="154"/>
      <c r="R2454" s="154"/>
      <c r="S2454" s="154"/>
      <c r="T2454" s="154"/>
      <c r="U2454" s="154"/>
      <c r="V2454" s="154"/>
      <c r="W2454" s="154"/>
      <c r="X2454" s="154"/>
      <c r="Y2454" s="154"/>
      <c r="Z2454" s="154"/>
      <c r="AA2454" s="154"/>
      <c r="AB2454" s="154"/>
      <c r="AC2454" s="154"/>
      <c r="AD2454" s="154"/>
      <c r="AE2454" s="154"/>
      <c r="AF2454" s="154"/>
      <c r="AG2454" s="154"/>
      <c r="AH2454" s="154"/>
      <c r="AI2454" s="154"/>
      <c r="AJ2454" s="154"/>
      <c r="AK2454" s="154"/>
      <c r="AL2454" s="154"/>
      <c r="AM2454" s="154"/>
      <c r="AN2454" s="154"/>
      <c r="AO2454" s="154"/>
      <c r="AP2454" s="154"/>
      <c r="AQ2454" s="154"/>
      <c r="AR2454" s="154"/>
      <c r="AS2454" s="154"/>
      <c r="AT2454" s="154"/>
      <c r="AU2454" s="154"/>
      <c r="AV2454" s="154"/>
      <c r="AW2454" s="154"/>
      <c r="AX2454" s="154"/>
      <c r="AY2454" s="154"/>
      <c r="AZ2454" s="154"/>
      <c r="BA2454" s="154"/>
      <c r="BB2454" s="154"/>
      <c r="BC2454" s="154"/>
      <c r="BD2454" s="154"/>
      <c r="BE2454" s="154"/>
      <c r="BF2454" s="154"/>
      <c r="BG2454" s="154"/>
      <c r="BH2454" s="154"/>
      <c r="BI2454" s="154"/>
      <c r="BJ2454" s="154"/>
      <c r="BK2454" s="154"/>
      <c r="BL2454" s="154"/>
      <c r="BM2454" s="154"/>
      <c r="BN2454" s="154"/>
      <c r="BO2454" s="154"/>
      <c r="BP2454" s="154"/>
      <c r="BQ2454" s="154"/>
      <c r="BR2454" s="154"/>
      <c r="BS2454" s="154"/>
      <c r="BT2454" s="154"/>
      <c r="BU2454" s="154"/>
      <c r="BV2454" s="154"/>
    </row>
    <row r="2455" spans="1:74" x14ac:dyDescent="0.25">
      <c r="A2455" s="154"/>
      <c r="B2455" s="154"/>
      <c r="C2455" s="154"/>
      <c r="D2455" s="154"/>
      <c r="E2455" s="154"/>
      <c r="F2455" s="154"/>
      <c r="G2455" s="154"/>
      <c r="H2455" s="154"/>
      <c r="I2455" s="154"/>
      <c r="J2455" s="154"/>
      <c r="K2455" s="154"/>
      <c r="L2455" s="154"/>
      <c r="M2455" s="154"/>
      <c r="N2455" s="154"/>
      <c r="O2455" s="154"/>
      <c r="P2455" s="154"/>
      <c r="Q2455" s="154"/>
      <c r="R2455" s="154"/>
      <c r="S2455" s="154"/>
      <c r="T2455" s="154"/>
      <c r="U2455" s="154"/>
      <c r="V2455" s="154"/>
      <c r="W2455" s="154"/>
      <c r="X2455" s="154"/>
      <c r="Y2455" s="154"/>
      <c r="Z2455" s="154"/>
      <c r="AA2455" s="154"/>
      <c r="AB2455" s="154"/>
      <c r="AC2455" s="154"/>
      <c r="AD2455" s="154"/>
      <c r="AE2455" s="154"/>
      <c r="AF2455" s="154"/>
      <c r="AG2455" s="154"/>
      <c r="AH2455" s="154"/>
      <c r="AI2455" s="154"/>
      <c r="AJ2455" s="154"/>
      <c r="AK2455" s="154"/>
      <c r="AL2455" s="154"/>
      <c r="AM2455" s="154"/>
      <c r="AN2455" s="154"/>
      <c r="AO2455" s="154"/>
      <c r="AP2455" s="154"/>
      <c r="AQ2455" s="154"/>
      <c r="AR2455" s="154"/>
      <c r="AS2455" s="154"/>
      <c r="AT2455" s="154"/>
      <c r="AU2455" s="154"/>
      <c r="AV2455" s="154"/>
      <c r="AW2455" s="154"/>
      <c r="AX2455" s="154"/>
      <c r="AY2455" s="154"/>
      <c r="AZ2455" s="154"/>
      <c r="BA2455" s="154"/>
      <c r="BB2455" s="154"/>
      <c r="BC2455" s="154"/>
      <c r="BD2455" s="154"/>
      <c r="BE2455" s="154"/>
      <c r="BF2455" s="154"/>
      <c r="BG2455" s="154"/>
      <c r="BH2455" s="154"/>
      <c r="BI2455" s="154"/>
      <c r="BJ2455" s="154"/>
      <c r="BK2455" s="154"/>
      <c r="BL2455" s="154"/>
      <c r="BM2455" s="154"/>
      <c r="BN2455" s="154"/>
      <c r="BO2455" s="154"/>
      <c r="BP2455" s="154"/>
      <c r="BQ2455" s="154"/>
      <c r="BR2455" s="154"/>
      <c r="BS2455" s="154"/>
      <c r="BT2455" s="154"/>
      <c r="BU2455" s="154"/>
      <c r="BV2455" s="154"/>
    </row>
    <row r="2456" spans="1:74" x14ac:dyDescent="0.25">
      <c r="A2456" s="154"/>
      <c r="B2456" s="154"/>
      <c r="C2456" s="154"/>
      <c r="D2456" s="154"/>
      <c r="E2456" s="154"/>
      <c r="F2456" s="154"/>
      <c r="G2456" s="154"/>
      <c r="H2456" s="154"/>
      <c r="I2456" s="154"/>
      <c r="J2456" s="154"/>
      <c r="K2456" s="154"/>
      <c r="L2456" s="154"/>
      <c r="M2456" s="154"/>
      <c r="N2456" s="154"/>
      <c r="O2456" s="154"/>
      <c r="P2456" s="154"/>
      <c r="Q2456" s="154"/>
      <c r="R2456" s="154"/>
      <c r="S2456" s="154"/>
      <c r="T2456" s="154"/>
      <c r="U2456" s="154"/>
      <c r="V2456" s="154"/>
      <c r="W2456" s="154"/>
      <c r="X2456" s="154"/>
      <c r="Y2456" s="154"/>
      <c r="Z2456" s="154"/>
      <c r="AA2456" s="154"/>
      <c r="AB2456" s="154"/>
      <c r="AC2456" s="154"/>
      <c r="AD2456" s="154"/>
      <c r="AE2456" s="154"/>
      <c r="AF2456" s="154"/>
      <c r="AG2456" s="154"/>
      <c r="AH2456" s="154"/>
      <c r="AI2456" s="154"/>
      <c r="AJ2456" s="154"/>
      <c r="AK2456" s="154"/>
      <c r="AL2456" s="154"/>
      <c r="AM2456" s="154"/>
      <c r="AN2456" s="154"/>
      <c r="AO2456" s="154"/>
      <c r="AP2456" s="154"/>
      <c r="AQ2456" s="154"/>
      <c r="AR2456" s="154"/>
      <c r="AS2456" s="154"/>
      <c r="AT2456" s="154"/>
      <c r="AU2456" s="154"/>
      <c r="AV2456" s="154"/>
      <c r="AW2456" s="154"/>
      <c r="AX2456" s="154"/>
      <c r="AY2456" s="154"/>
      <c r="AZ2456" s="154"/>
      <c r="BA2456" s="154"/>
      <c r="BB2456" s="154"/>
      <c r="BC2456" s="154"/>
      <c r="BD2456" s="154"/>
      <c r="BE2456" s="154"/>
      <c r="BF2456" s="154"/>
      <c r="BG2456" s="154"/>
      <c r="BH2456" s="154"/>
      <c r="BI2456" s="154"/>
      <c r="BJ2456" s="154"/>
      <c r="BK2456" s="154"/>
      <c r="BL2456" s="154"/>
      <c r="BM2456" s="154"/>
      <c r="BN2456" s="154"/>
      <c r="BO2456" s="154"/>
      <c r="BP2456" s="154"/>
      <c r="BQ2456" s="154"/>
      <c r="BR2456" s="154"/>
      <c r="BS2456" s="154"/>
      <c r="BT2456" s="154"/>
      <c r="BU2456" s="154"/>
      <c r="BV2456" s="154"/>
    </row>
    <row r="2457" spans="1:74" x14ac:dyDescent="0.25">
      <c r="A2457" s="154"/>
      <c r="B2457" s="154"/>
      <c r="C2457" s="154"/>
      <c r="D2457" s="154"/>
      <c r="E2457" s="154"/>
      <c r="F2457" s="154"/>
      <c r="G2457" s="154"/>
      <c r="H2457" s="154"/>
      <c r="I2457" s="154"/>
      <c r="J2457" s="154"/>
      <c r="K2457" s="154"/>
      <c r="L2457" s="154"/>
      <c r="M2457" s="154"/>
      <c r="N2457" s="154"/>
      <c r="O2457" s="154"/>
      <c r="P2457" s="154"/>
      <c r="Q2457" s="154"/>
      <c r="R2457" s="154"/>
      <c r="S2457" s="154"/>
      <c r="T2457" s="154"/>
      <c r="U2457" s="154"/>
      <c r="V2457" s="154"/>
      <c r="W2457" s="154"/>
      <c r="X2457" s="154"/>
      <c r="Y2457" s="154"/>
      <c r="Z2457" s="154"/>
      <c r="AA2457" s="154"/>
      <c r="AB2457" s="154"/>
      <c r="AC2457" s="154"/>
      <c r="AD2457" s="154"/>
      <c r="AE2457" s="154"/>
      <c r="AF2457" s="154"/>
      <c r="AG2457" s="154"/>
      <c r="AH2457" s="154"/>
      <c r="AI2457" s="154"/>
      <c r="AJ2457" s="154"/>
      <c r="AK2457" s="154"/>
      <c r="AL2457" s="154"/>
      <c r="AM2457" s="154"/>
      <c r="AN2457" s="154"/>
      <c r="AO2457" s="154"/>
      <c r="AP2457" s="154"/>
      <c r="AQ2457" s="154"/>
      <c r="AR2457" s="154"/>
      <c r="AS2457" s="154"/>
      <c r="AT2457" s="154"/>
      <c r="AU2457" s="154"/>
      <c r="AV2457" s="154"/>
      <c r="AW2457" s="154"/>
      <c r="AX2457" s="154"/>
      <c r="AY2457" s="154"/>
      <c r="AZ2457" s="154"/>
      <c r="BA2457" s="154"/>
      <c r="BB2457" s="154"/>
      <c r="BC2457" s="154"/>
      <c r="BD2457" s="154"/>
      <c r="BE2457" s="154"/>
      <c r="BF2457" s="154"/>
      <c r="BG2457" s="154"/>
      <c r="BH2457" s="154"/>
      <c r="BI2457" s="154"/>
      <c r="BJ2457" s="154"/>
      <c r="BK2457" s="154"/>
      <c r="BL2457" s="154"/>
      <c r="BM2457" s="154"/>
      <c r="BN2457" s="154"/>
      <c r="BO2457" s="154"/>
      <c r="BP2457" s="154"/>
      <c r="BQ2457" s="154"/>
      <c r="BR2457" s="154"/>
      <c r="BS2457" s="154"/>
      <c r="BT2457" s="154"/>
      <c r="BU2457" s="154"/>
      <c r="BV2457" s="154"/>
    </row>
    <row r="2458" spans="1:74" x14ac:dyDescent="0.25">
      <c r="A2458" s="154"/>
      <c r="B2458" s="154"/>
      <c r="C2458" s="154"/>
      <c r="D2458" s="154"/>
      <c r="E2458" s="154"/>
      <c r="F2458" s="154"/>
      <c r="G2458" s="154"/>
      <c r="H2458" s="154"/>
      <c r="I2458" s="154"/>
      <c r="J2458" s="154"/>
      <c r="K2458" s="154"/>
      <c r="L2458" s="154"/>
      <c r="M2458" s="154"/>
      <c r="N2458" s="154"/>
      <c r="O2458" s="154"/>
      <c r="P2458" s="154"/>
      <c r="Q2458" s="154"/>
      <c r="R2458" s="154"/>
      <c r="S2458" s="154"/>
      <c r="T2458" s="154"/>
      <c r="U2458" s="154"/>
      <c r="V2458" s="154"/>
      <c r="W2458" s="154"/>
      <c r="X2458" s="154"/>
      <c r="Y2458" s="154"/>
      <c r="Z2458" s="154"/>
      <c r="AA2458" s="154"/>
      <c r="AB2458" s="154"/>
      <c r="AC2458" s="154"/>
      <c r="AD2458" s="154"/>
      <c r="AE2458" s="154"/>
      <c r="AF2458" s="154"/>
      <c r="AG2458" s="154"/>
      <c r="AH2458" s="154"/>
      <c r="AI2458" s="154"/>
      <c r="AJ2458" s="154"/>
      <c r="AK2458" s="154"/>
      <c r="AL2458" s="154"/>
      <c r="AM2458" s="154"/>
      <c r="AN2458" s="154"/>
      <c r="AO2458" s="154"/>
      <c r="AP2458" s="154"/>
      <c r="AQ2458" s="154"/>
      <c r="AR2458" s="154"/>
      <c r="AS2458" s="154"/>
      <c r="AT2458" s="154"/>
      <c r="AU2458" s="154"/>
      <c r="AV2458" s="154"/>
      <c r="AW2458" s="154"/>
      <c r="AX2458" s="154"/>
      <c r="AY2458" s="154"/>
      <c r="AZ2458" s="154"/>
      <c r="BA2458" s="154"/>
      <c r="BB2458" s="154"/>
      <c r="BC2458" s="154"/>
      <c r="BD2458" s="154"/>
      <c r="BE2458" s="154"/>
      <c r="BF2458" s="154"/>
      <c r="BG2458" s="154"/>
      <c r="BH2458" s="154"/>
      <c r="BI2458" s="154"/>
      <c r="BJ2458" s="154"/>
      <c r="BK2458" s="154"/>
      <c r="BL2458" s="154"/>
      <c r="BM2458" s="154"/>
      <c r="BN2458" s="154"/>
      <c r="BO2458" s="154"/>
      <c r="BP2458" s="154"/>
      <c r="BQ2458" s="154"/>
      <c r="BR2458" s="154"/>
      <c r="BS2458" s="154"/>
      <c r="BT2458" s="154"/>
      <c r="BU2458" s="154"/>
      <c r="BV2458" s="154"/>
    </row>
    <row r="2459" spans="1:74" x14ac:dyDescent="0.25">
      <c r="A2459" s="154"/>
      <c r="B2459" s="154"/>
      <c r="C2459" s="154"/>
      <c r="D2459" s="154"/>
      <c r="E2459" s="154"/>
      <c r="F2459" s="154"/>
      <c r="G2459" s="154"/>
      <c r="H2459" s="154"/>
      <c r="I2459" s="154"/>
      <c r="J2459" s="154"/>
      <c r="K2459" s="154"/>
      <c r="L2459" s="154"/>
      <c r="M2459" s="154"/>
      <c r="N2459" s="154"/>
      <c r="O2459" s="154"/>
      <c r="P2459" s="154"/>
      <c r="Q2459" s="154"/>
      <c r="R2459" s="154"/>
      <c r="S2459" s="154"/>
      <c r="T2459" s="154"/>
      <c r="U2459" s="154"/>
      <c r="V2459" s="154"/>
      <c r="W2459" s="154"/>
      <c r="X2459" s="154"/>
      <c r="Y2459" s="154"/>
      <c r="Z2459" s="154"/>
      <c r="AA2459" s="154"/>
      <c r="AB2459" s="154"/>
      <c r="AC2459" s="154"/>
      <c r="AD2459" s="154"/>
      <c r="AE2459" s="154"/>
      <c r="AF2459" s="154"/>
      <c r="AG2459" s="154"/>
      <c r="AH2459" s="154"/>
      <c r="AI2459" s="154"/>
      <c r="AJ2459" s="154"/>
      <c r="AK2459" s="154"/>
      <c r="AL2459" s="154"/>
      <c r="AM2459" s="154"/>
      <c r="AN2459" s="154"/>
      <c r="AO2459" s="154"/>
      <c r="AP2459" s="154"/>
      <c r="AQ2459" s="154"/>
      <c r="AR2459" s="154"/>
      <c r="AS2459" s="154"/>
      <c r="AT2459" s="154"/>
      <c r="AU2459" s="154"/>
      <c r="AV2459" s="154"/>
      <c r="AW2459" s="154"/>
      <c r="AX2459" s="154"/>
      <c r="AY2459" s="154"/>
      <c r="AZ2459" s="154"/>
      <c r="BA2459" s="154"/>
      <c r="BB2459" s="154"/>
      <c r="BC2459" s="154"/>
      <c r="BD2459" s="154"/>
      <c r="BE2459" s="154"/>
      <c r="BF2459" s="154"/>
      <c r="BG2459" s="154"/>
      <c r="BH2459" s="154"/>
      <c r="BI2459" s="154"/>
      <c r="BJ2459" s="154"/>
      <c r="BK2459" s="154"/>
      <c r="BL2459" s="154"/>
      <c r="BM2459" s="154"/>
      <c r="BN2459" s="154"/>
      <c r="BO2459" s="154"/>
      <c r="BP2459" s="154"/>
      <c r="BQ2459" s="154"/>
      <c r="BR2459" s="154"/>
      <c r="BS2459" s="154"/>
      <c r="BT2459" s="154"/>
      <c r="BU2459" s="154"/>
      <c r="BV2459" s="154"/>
    </row>
    <row r="2460" spans="1:74" x14ac:dyDescent="0.25">
      <c r="A2460" s="154"/>
      <c r="B2460" s="154"/>
      <c r="C2460" s="154"/>
      <c r="D2460" s="154"/>
      <c r="E2460" s="154"/>
      <c r="F2460" s="154"/>
      <c r="G2460" s="154"/>
      <c r="H2460" s="154"/>
      <c r="I2460" s="154"/>
      <c r="J2460" s="154"/>
      <c r="K2460" s="154"/>
      <c r="L2460" s="154"/>
      <c r="M2460" s="154"/>
      <c r="N2460" s="154"/>
      <c r="O2460" s="154"/>
      <c r="P2460" s="154"/>
      <c r="Q2460" s="154"/>
      <c r="R2460" s="154"/>
      <c r="S2460" s="154"/>
      <c r="T2460" s="154"/>
      <c r="U2460" s="154"/>
      <c r="V2460" s="154"/>
      <c r="W2460" s="154"/>
      <c r="X2460" s="154"/>
      <c r="Y2460" s="154"/>
      <c r="Z2460" s="154"/>
      <c r="AA2460" s="154"/>
      <c r="AB2460" s="154"/>
      <c r="AC2460" s="154"/>
      <c r="AD2460" s="154"/>
      <c r="AE2460" s="154"/>
      <c r="AF2460" s="154"/>
      <c r="AG2460" s="154"/>
      <c r="AH2460" s="154"/>
      <c r="AI2460" s="154"/>
      <c r="AJ2460" s="154"/>
      <c r="AK2460" s="154"/>
      <c r="AL2460" s="154"/>
      <c r="AM2460" s="154"/>
      <c r="AN2460" s="154"/>
      <c r="AO2460" s="154"/>
      <c r="AP2460" s="154"/>
      <c r="AQ2460" s="154"/>
      <c r="AR2460" s="154"/>
      <c r="AS2460" s="154"/>
      <c r="AT2460" s="154"/>
      <c r="AU2460" s="154"/>
      <c r="AV2460" s="154"/>
      <c r="AW2460" s="154"/>
      <c r="AX2460" s="154"/>
      <c r="AY2460" s="154"/>
      <c r="AZ2460" s="154"/>
      <c r="BA2460" s="154"/>
      <c r="BB2460" s="154"/>
      <c r="BC2460" s="154"/>
      <c r="BD2460" s="154"/>
      <c r="BE2460" s="154"/>
      <c r="BF2460" s="154"/>
      <c r="BG2460" s="154"/>
      <c r="BH2460" s="154"/>
      <c r="BI2460" s="154"/>
      <c r="BJ2460" s="154"/>
      <c r="BK2460" s="154"/>
      <c r="BL2460" s="154"/>
      <c r="BM2460" s="154"/>
      <c r="BN2460" s="154"/>
      <c r="BO2460" s="154"/>
      <c r="BP2460" s="154"/>
      <c r="BQ2460" s="154"/>
      <c r="BR2460" s="154"/>
      <c r="BS2460" s="154"/>
      <c r="BT2460" s="154"/>
      <c r="BU2460" s="154"/>
      <c r="BV2460" s="154"/>
    </row>
    <row r="2461" spans="1:74" x14ac:dyDescent="0.25">
      <c r="A2461" s="154"/>
      <c r="B2461" s="154"/>
      <c r="C2461" s="154"/>
      <c r="D2461" s="154"/>
      <c r="E2461" s="154"/>
      <c r="F2461" s="154"/>
      <c r="G2461" s="154"/>
      <c r="H2461" s="154"/>
      <c r="I2461" s="154"/>
      <c r="J2461" s="154"/>
      <c r="K2461" s="154"/>
      <c r="L2461" s="154"/>
      <c r="M2461" s="154"/>
      <c r="N2461" s="154"/>
      <c r="O2461" s="154"/>
      <c r="P2461" s="154"/>
      <c r="Q2461" s="154"/>
      <c r="R2461" s="154"/>
      <c r="S2461" s="154"/>
      <c r="T2461" s="154"/>
      <c r="U2461" s="154"/>
      <c r="V2461" s="154"/>
      <c r="W2461" s="154"/>
      <c r="X2461" s="154"/>
      <c r="Y2461" s="154"/>
      <c r="Z2461" s="154"/>
      <c r="AA2461" s="154"/>
      <c r="AB2461" s="154"/>
      <c r="AC2461" s="154"/>
      <c r="AD2461" s="154"/>
      <c r="AE2461" s="154"/>
      <c r="AF2461" s="154"/>
      <c r="AG2461" s="154"/>
      <c r="AH2461" s="154"/>
      <c r="AI2461" s="154"/>
      <c r="AJ2461" s="154"/>
      <c r="AK2461" s="154"/>
      <c r="AL2461" s="154"/>
      <c r="AM2461" s="154"/>
      <c r="AN2461" s="154"/>
      <c r="AO2461" s="154"/>
      <c r="AP2461" s="154"/>
      <c r="AQ2461" s="154"/>
      <c r="AR2461" s="154"/>
      <c r="AS2461" s="154"/>
      <c r="AT2461" s="154"/>
      <c r="AU2461" s="154"/>
      <c r="AV2461" s="154"/>
      <c r="AW2461" s="154"/>
      <c r="AX2461" s="154"/>
      <c r="AY2461" s="154"/>
      <c r="AZ2461" s="154"/>
      <c r="BA2461" s="154"/>
      <c r="BB2461" s="154"/>
      <c r="BC2461" s="154"/>
      <c r="BD2461" s="154"/>
      <c r="BE2461" s="154"/>
      <c r="BF2461" s="154"/>
      <c r="BG2461" s="154"/>
      <c r="BH2461" s="154"/>
      <c r="BI2461" s="154"/>
      <c r="BJ2461" s="154"/>
      <c r="BK2461" s="154"/>
      <c r="BL2461" s="154"/>
      <c r="BM2461" s="154"/>
      <c r="BN2461" s="154"/>
      <c r="BO2461" s="154"/>
      <c r="BP2461" s="154"/>
      <c r="BQ2461" s="154"/>
      <c r="BR2461" s="154"/>
      <c r="BS2461" s="154"/>
      <c r="BT2461" s="154"/>
      <c r="BU2461" s="154"/>
      <c r="BV2461" s="154"/>
    </row>
    <row r="2462" spans="1:74" x14ac:dyDescent="0.25">
      <c r="A2462" s="154"/>
      <c r="B2462" s="154"/>
      <c r="C2462" s="154"/>
      <c r="D2462" s="154"/>
      <c r="E2462" s="154"/>
      <c r="F2462" s="154"/>
      <c r="G2462" s="154"/>
      <c r="H2462" s="154"/>
      <c r="I2462" s="154"/>
      <c r="J2462" s="154"/>
      <c r="K2462" s="154"/>
      <c r="L2462" s="154"/>
      <c r="M2462" s="154"/>
      <c r="N2462" s="154"/>
      <c r="O2462" s="154"/>
      <c r="P2462" s="154"/>
      <c r="Q2462" s="154"/>
      <c r="R2462" s="154"/>
      <c r="S2462" s="154"/>
      <c r="T2462" s="154"/>
      <c r="U2462" s="154"/>
      <c r="V2462" s="154"/>
      <c r="W2462" s="154"/>
      <c r="X2462" s="154"/>
      <c r="Y2462" s="154"/>
      <c r="Z2462" s="154"/>
      <c r="AA2462" s="154"/>
      <c r="AB2462" s="154"/>
      <c r="AC2462" s="154"/>
      <c r="AD2462" s="154"/>
      <c r="AE2462" s="154"/>
      <c r="AF2462" s="154"/>
      <c r="AG2462" s="154"/>
      <c r="AH2462" s="154"/>
      <c r="AI2462" s="154"/>
      <c r="AJ2462" s="154"/>
      <c r="AK2462" s="154"/>
      <c r="AL2462" s="154"/>
      <c r="AM2462" s="154"/>
      <c r="AN2462" s="154"/>
      <c r="AO2462" s="154"/>
      <c r="AP2462" s="154"/>
      <c r="AQ2462" s="154"/>
      <c r="AR2462" s="154"/>
      <c r="AS2462" s="154"/>
      <c r="AT2462" s="154"/>
      <c r="AU2462" s="154"/>
      <c r="AV2462" s="154"/>
      <c r="AW2462" s="154"/>
      <c r="AX2462" s="154"/>
      <c r="AY2462" s="154"/>
      <c r="AZ2462" s="154"/>
      <c r="BA2462" s="154"/>
      <c r="BB2462" s="154"/>
      <c r="BC2462" s="154"/>
      <c r="BD2462" s="154"/>
      <c r="BE2462" s="154"/>
      <c r="BF2462" s="154"/>
      <c r="BG2462" s="154"/>
      <c r="BH2462" s="154"/>
      <c r="BI2462" s="154"/>
      <c r="BJ2462" s="154"/>
      <c r="BK2462" s="154"/>
      <c r="BL2462" s="154"/>
      <c r="BM2462" s="154"/>
      <c r="BN2462" s="154"/>
      <c r="BO2462" s="154"/>
      <c r="BP2462" s="154"/>
      <c r="BQ2462" s="154"/>
      <c r="BR2462" s="154"/>
      <c r="BS2462" s="154"/>
      <c r="BT2462" s="154"/>
      <c r="BU2462" s="154"/>
      <c r="BV2462" s="154"/>
    </row>
    <row r="2463" spans="1:74" x14ac:dyDescent="0.25">
      <c r="A2463" s="154"/>
      <c r="B2463" s="154"/>
      <c r="C2463" s="154"/>
      <c r="D2463" s="154"/>
      <c r="E2463" s="154"/>
      <c r="F2463" s="154"/>
      <c r="G2463" s="154"/>
      <c r="H2463" s="154"/>
      <c r="I2463" s="154"/>
      <c r="J2463" s="154"/>
      <c r="K2463" s="154"/>
      <c r="L2463" s="154"/>
      <c r="M2463" s="154"/>
      <c r="N2463" s="154"/>
      <c r="O2463" s="154"/>
      <c r="P2463" s="154"/>
      <c r="Q2463" s="154"/>
      <c r="R2463" s="154"/>
      <c r="S2463" s="154"/>
      <c r="T2463" s="154"/>
      <c r="U2463" s="154"/>
      <c r="V2463" s="154"/>
      <c r="W2463" s="154"/>
      <c r="X2463" s="154"/>
      <c r="Y2463" s="154"/>
      <c r="Z2463" s="154"/>
      <c r="AA2463" s="154"/>
      <c r="AB2463" s="154"/>
      <c r="AC2463" s="154"/>
      <c r="AD2463" s="154"/>
      <c r="AE2463" s="154"/>
      <c r="AF2463" s="154"/>
      <c r="AG2463" s="154"/>
      <c r="AH2463" s="154"/>
      <c r="AI2463" s="154"/>
      <c r="AJ2463" s="154"/>
      <c r="AK2463" s="154"/>
      <c r="AL2463" s="154"/>
      <c r="AM2463" s="154"/>
      <c r="AN2463" s="154"/>
      <c r="AO2463" s="154"/>
      <c r="AP2463" s="154"/>
      <c r="AQ2463" s="154"/>
      <c r="AR2463" s="154"/>
      <c r="AS2463" s="154"/>
      <c r="AT2463" s="154"/>
      <c r="AU2463" s="154"/>
      <c r="AV2463" s="154"/>
      <c r="AW2463" s="154"/>
      <c r="AX2463" s="154"/>
      <c r="AY2463" s="154"/>
      <c r="AZ2463" s="154"/>
      <c r="BA2463" s="154"/>
      <c r="BB2463" s="154"/>
      <c r="BC2463" s="154"/>
      <c r="BD2463" s="154"/>
      <c r="BE2463" s="154"/>
      <c r="BF2463" s="154"/>
      <c r="BG2463" s="154"/>
      <c r="BH2463" s="154"/>
      <c r="BI2463" s="154"/>
      <c r="BJ2463" s="154"/>
      <c r="BK2463" s="154"/>
      <c r="BL2463" s="154"/>
      <c r="BM2463" s="154"/>
      <c r="BN2463" s="154"/>
      <c r="BO2463" s="154"/>
      <c r="BP2463" s="154"/>
      <c r="BQ2463" s="154"/>
      <c r="BR2463" s="154"/>
      <c r="BS2463" s="154"/>
      <c r="BT2463" s="154"/>
      <c r="BU2463" s="154"/>
      <c r="BV2463" s="154"/>
    </row>
    <row r="2464" spans="1:74" x14ac:dyDescent="0.25">
      <c r="A2464" s="154"/>
      <c r="B2464" s="154"/>
      <c r="C2464" s="154"/>
      <c r="D2464" s="154"/>
      <c r="E2464" s="154"/>
      <c r="F2464" s="154"/>
      <c r="G2464" s="154"/>
      <c r="H2464" s="154"/>
      <c r="I2464" s="154"/>
      <c r="J2464" s="154"/>
      <c r="K2464" s="154"/>
      <c r="L2464" s="154"/>
      <c r="M2464" s="154"/>
      <c r="N2464" s="154"/>
      <c r="O2464" s="154"/>
      <c r="P2464" s="154"/>
      <c r="Q2464" s="154"/>
      <c r="R2464" s="154"/>
      <c r="S2464" s="154"/>
      <c r="T2464" s="154"/>
      <c r="U2464" s="154"/>
      <c r="V2464" s="154"/>
      <c r="W2464" s="154"/>
      <c r="X2464" s="154"/>
      <c r="Y2464" s="154"/>
      <c r="Z2464" s="154"/>
      <c r="AA2464" s="154"/>
      <c r="AB2464" s="154"/>
      <c r="AC2464" s="154"/>
      <c r="AD2464" s="154"/>
      <c r="AE2464" s="154"/>
      <c r="AF2464" s="154"/>
      <c r="AG2464" s="154"/>
      <c r="AH2464" s="154"/>
      <c r="AI2464" s="154"/>
      <c r="AJ2464" s="154"/>
      <c r="AK2464" s="154"/>
      <c r="AL2464" s="154"/>
      <c r="AM2464" s="154"/>
      <c r="AN2464" s="154"/>
      <c r="AO2464" s="154"/>
      <c r="AP2464" s="154"/>
      <c r="AQ2464" s="154"/>
      <c r="AR2464" s="154"/>
      <c r="AS2464" s="154"/>
      <c r="AT2464" s="154"/>
      <c r="AU2464" s="154"/>
      <c r="AV2464" s="154"/>
      <c r="AW2464" s="154"/>
      <c r="AX2464" s="154"/>
      <c r="AY2464" s="154"/>
      <c r="AZ2464" s="154"/>
      <c r="BA2464" s="154"/>
      <c r="BB2464" s="154"/>
      <c r="BC2464" s="154"/>
      <c r="BD2464" s="154"/>
      <c r="BE2464" s="154"/>
      <c r="BF2464" s="154"/>
      <c r="BG2464" s="154"/>
      <c r="BH2464" s="154"/>
      <c r="BI2464" s="154"/>
      <c r="BJ2464" s="154"/>
      <c r="BK2464" s="154"/>
      <c r="BL2464" s="154"/>
      <c r="BM2464" s="154"/>
      <c r="BN2464" s="154"/>
      <c r="BO2464" s="154"/>
      <c r="BP2464" s="154"/>
      <c r="BQ2464" s="154"/>
      <c r="BR2464" s="154"/>
      <c r="BS2464" s="154"/>
      <c r="BT2464" s="154"/>
      <c r="BU2464" s="154"/>
      <c r="BV2464" s="154"/>
    </row>
    <row r="2465" spans="1:74" x14ac:dyDescent="0.25">
      <c r="A2465" s="154"/>
      <c r="B2465" s="154"/>
      <c r="C2465" s="154"/>
      <c r="D2465" s="154"/>
      <c r="E2465" s="154"/>
      <c r="F2465" s="154"/>
      <c r="G2465" s="154"/>
      <c r="H2465" s="154"/>
      <c r="I2465" s="154"/>
      <c r="J2465" s="154"/>
      <c r="K2465" s="154"/>
      <c r="L2465" s="154"/>
      <c r="M2465" s="154"/>
      <c r="N2465" s="154"/>
      <c r="O2465" s="154"/>
      <c r="P2465" s="154"/>
      <c r="Q2465" s="154"/>
      <c r="R2465" s="154"/>
      <c r="S2465" s="154"/>
      <c r="T2465" s="154"/>
      <c r="U2465" s="154"/>
      <c r="V2465" s="154"/>
      <c r="W2465" s="154"/>
      <c r="X2465" s="154"/>
      <c r="Y2465" s="154"/>
      <c r="Z2465" s="154"/>
      <c r="AA2465" s="154"/>
      <c r="AB2465" s="154"/>
      <c r="AC2465" s="154"/>
      <c r="AD2465" s="154"/>
      <c r="AE2465" s="154"/>
      <c r="AF2465" s="154"/>
      <c r="AG2465" s="154"/>
      <c r="AH2465" s="154"/>
      <c r="AI2465" s="154"/>
      <c r="AJ2465" s="154"/>
      <c r="AK2465" s="154"/>
      <c r="AL2465" s="154"/>
      <c r="AM2465" s="154"/>
      <c r="AN2465" s="154"/>
      <c r="AO2465" s="154"/>
      <c r="AP2465" s="154"/>
      <c r="AQ2465" s="154"/>
      <c r="AR2465" s="154"/>
      <c r="AS2465" s="154"/>
      <c r="AT2465" s="154"/>
      <c r="AU2465" s="154"/>
      <c r="AV2465" s="154"/>
      <c r="AW2465" s="154"/>
      <c r="AX2465" s="154"/>
      <c r="AY2465" s="154"/>
      <c r="AZ2465" s="154"/>
      <c r="BA2465" s="154"/>
      <c r="BB2465" s="154"/>
      <c r="BC2465" s="154"/>
      <c r="BD2465" s="154"/>
      <c r="BE2465" s="154"/>
      <c r="BF2465" s="154"/>
      <c r="BG2465" s="154"/>
      <c r="BH2465" s="154"/>
      <c r="BI2465" s="154"/>
      <c r="BJ2465" s="154"/>
      <c r="BK2465" s="154"/>
      <c r="BL2465" s="154"/>
      <c r="BM2465" s="154"/>
      <c r="BN2465" s="154"/>
      <c r="BO2465" s="154"/>
      <c r="BP2465" s="154"/>
      <c r="BQ2465" s="154"/>
      <c r="BR2465" s="154"/>
      <c r="BS2465" s="154"/>
      <c r="BT2465" s="154"/>
      <c r="BU2465" s="154"/>
      <c r="BV2465" s="154"/>
    </row>
    <row r="2466" spans="1:74" x14ac:dyDescent="0.25">
      <c r="A2466" s="154"/>
      <c r="B2466" s="154"/>
      <c r="C2466" s="154"/>
      <c r="D2466" s="154"/>
      <c r="E2466" s="154"/>
      <c r="F2466" s="154"/>
      <c r="G2466" s="154"/>
      <c r="H2466" s="154"/>
      <c r="I2466" s="154"/>
      <c r="J2466" s="154"/>
      <c r="K2466" s="154"/>
      <c r="L2466" s="154"/>
      <c r="M2466" s="154"/>
      <c r="N2466" s="154"/>
      <c r="O2466" s="154"/>
      <c r="P2466" s="154"/>
      <c r="Q2466" s="154"/>
      <c r="R2466" s="154"/>
      <c r="S2466" s="154"/>
      <c r="T2466" s="154"/>
      <c r="U2466" s="154"/>
      <c r="V2466" s="154"/>
      <c r="W2466" s="154"/>
      <c r="X2466" s="154"/>
      <c r="Y2466" s="154"/>
      <c r="Z2466" s="154"/>
      <c r="AA2466" s="154"/>
      <c r="AB2466" s="154"/>
      <c r="AC2466" s="154"/>
      <c r="AD2466" s="154"/>
      <c r="AE2466" s="154"/>
      <c r="AF2466" s="154"/>
      <c r="AG2466" s="154"/>
      <c r="AH2466" s="154"/>
      <c r="AI2466" s="154"/>
      <c r="AJ2466" s="154"/>
      <c r="AK2466" s="154"/>
      <c r="AL2466" s="154"/>
      <c r="AM2466" s="154"/>
      <c r="AN2466" s="154"/>
      <c r="AO2466" s="154"/>
      <c r="AP2466" s="154"/>
      <c r="AQ2466" s="154"/>
      <c r="AR2466" s="154"/>
      <c r="AS2466" s="154"/>
      <c r="AT2466" s="154"/>
      <c r="AU2466" s="154"/>
      <c r="AV2466" s="154"/>
      <c r="AW2466" s="154"/>
      <c r="AX2466" s="154"/>
      <c r="AY2466" s="154"/>
      <c r="AZ2466" s="154"/>
      <c r="BA2466" s="154"/>
      <c r="BB2466" s="154"/>
      <c r="BC2466" s="154"/>
      <c r="BD2466" s="154"/>
      <c r="BE2466" s="154"/>
      <c r="BF2466" s="154"/>
      <c r="BG2466" s="154"/>
      <c r="BH2466" s="154"/>
      <c r="BI2466" s="154"/>
      <c r="BJ2466" s="154"/>
      <c r="BK2466" s="154"/>
      <c r="BL2466" s="154"/>
      <c r="BM2466" s="154"/>
      <c r="BN2466" s="154"/>
      <c r="BO2466" s="154"/>
      <c r="BP2466" s="154"/>
      <c r="BQ2466" s="154"/>
      <c r="BR2466" s="154"/>
      <c r="BS2466" s="154"/>
      <c r="BT2466" s="154"/>
      <c r="BU2466" s="154"/>
      <c r="BV2466" s="154"/>
    </row>
    <row r="2467" spans="1:74" x14ac:dyDescent="0.25">
      <c r="A2467" s="154"/>
      <c r="B2467" s="154"/>
      <c r="C2467" s="154"/>
      <c r="D2467" s="154"/>
      <c r="E2467" s="154"/>
      <c r="F2467" s="154"/>
      <c r="G2467" s="154"/>
      <c r="H2467" s="154"/>
      <c r="I2467" s="154"/>
      <c r="J2467" s="154"/>
      <c r="K2467" s="154"/>
      <c r="L2467" s="154"/>
      <c r="M2467" s="154"/>
      <c r="N2467" s="154"/>
      <c r="O2467" s="154"/>
      <c r="P2467" s="154"/>
      <c r="Q2467" s="154"/>
      <c r="R2467" s="154"/>
      <c r="S2467" s="154"/>
      <c r="T2467" s="154"/>
      <c r="U2467" s="154"/>
      <c r="V2467" s="154"/>
      <c r="W2467" s="154"/>
      <c r="X2467" s="154"/>
      <c r="Y2467" s="154"/>
      <c r="Z2467" s="154"/>
      <c r="AA2467" s="154"/>
      <c r="AB2467" s="154"/>
      <c r="AC2467" s="154"/>
      <c r="AD2467" s="154"/>
      <c r="AE2467" s="154"/>
      <c r="AF2467" s="154"/>
      <c r="AG2467" s="154"/>
      <c r="AH2467" s="154"/>
      <c r="AI2467" s="154"/>
      <c r="AJ2467" s="154"/>
      <c r="AK2467" s="154"/>
      <c r="AL2467" s="154"/>
      <c r="AM2467" s="154"/>
      <c r="AN2467" s="154"/>
      <c r="AO2467" s="154"/>
      <c r="AP2467" s="154"/>
      <c r="AQ2467" s="154"/>
      <c r="AR2467" s="154"/>
      <c r="AS2467" s="154"/>
      <c r="AT2467" s="154"/>
      <c r="AU2467" s="154"/>
      <c r="AV2467" s="154"/>
      <c r="AW2467" s="154"/>
      <c r="AX2467" s="154"/>
      <c r="AY2467" s="154"/>
      <c r="AZ2467" s="154"/>
      <c r="BA2467" s="154"/>
      <c r="BB2467" s="154"/>
      <c r="BC2467" s="154"/>
      <c r="BD2467" s="154"/>
      <c r="BE2467" s="154"/>
      <c r="BF2467" s="154"/>
      <c r="BG2467" s="154"/>
      <c r="BH2467" s="154"/>
      <c r="BI2467" s="154"/>
      <c r="BJ2467" s="154"/>
      <c r="BK2467" s="154"/>
      <c r="BL2467" s="154"/>
      <c r="BM2467" s="154"/>
      <c r="BN2467" s="154"/>
      <c r="BO2467" s="154"/>
      <c r="BP2467" s="154"/>
      <c r="BQ2467" s="154"/>
      <c r="BR2467" s="154"/>
      <c r="BS2467" s="154"/>
      <c r="BT2467" s="154"/>
      <c r="BU2467" s="154"/>
      <c r="BV2467" s="154"/>
    </row>
    <row r="2468" spans="1:74" x14ac:dyDescent="0.25">
      <c r="A2468" s="154"/>
      <c r="B2468" s="154"/>
      <c r="C2468" s="154"/>
      <c r="D2468" s="154"/>
      <c r="E2468" s="154"/>
      <c r="F2468" s="154"/>
      <c r="G2468" s="154"/>
      <c r="H2468" s="154"/>
      <c r="I2468" s="154"/>
      <c r="J2468" s="154"/>
      <c r="K2468" s="154"/>
      <c r="L2468" s="154"/>
      <c r="M2468" s="154"/>
      <c r="N2468" s="154"/>
      <c r="O2468" s="154"/>
      <c r="P2468" s="154"/>
      <c r="Q2468" s="154"/>
      <c r="R2468" s="154"/>
      <c r="S2468" s="154"/>
      <c r="T2468" s="154"/>
      <c r="U2468" s="154"/>
      <c r="V2468" s="154"/>
      <c r="W2468" s="154"/>
      <c r="X2468" s="154"/>
      <c r="Y2468" s="154"/>
      <c r="Z2468" s="154"/>
      <c r="AA2468" s="154"/>
      <c r="AB2468" s="154"/>
      <c r="AC2468" s="154"/>
      <c r="AD2468" s="154"/>
      <c r="AE2468" s="154"/>
      <c r="AF2468" s="154"/>
      <c r="AG2468" s="154"/>
      <c r="AH2468" s="154"/>
      <c r="AI2468" s="154"/>
      <c r="AJ2468" s="154"/>
      <c r="AK2468" s="154"/>
      <c r="AL2468" s="154"/>
      <c r="AM2468" s="154"/>
      <c r="AN2468" s="154"/>
      <c r="AO2468" s="154"/>
      <c r="AP2468" s="154"/>
      <c r="AQ2468" s="154"/>
      <c r="AR2468" s="154"/>
      <c r="AS2468" s="154"/>
      <c r="AT2468" s="154"/>
      <c r="AU2468" s="154"/>
      <c r="AV2468" s="154"/>
      <c r="AW2468" s="154"/>
      <c r="AX2468" s="154"/>
      <c r="AY2468" s="154"/>
      <c r="AZ2468" s="154"/>
      <c r="BA2468" s="154"/>
      <c r="BB2468" s="154"/>
      <c r="BC2468" s="154"/>
      <c r="BD2468" s="154"/>
      <c r="BE2468" s="154"/>
      <c r="BF2468" s="154"/>
      <c r="BG2468" s="154"/>
      <c r="BH2468" s="154"/>
      <c r="BI2468" s="154"/>
      <c r="BJ2468" s="154"/>
      <c r="BK2468" s="154"/>
      <c r="BL2468" s="154"/>
      <c r="BM2468" s="154"/>
      <c r="BN2468" s="154"/>
      <c r="BO2468" s="154"/>
      <c r="BP2468" s="154"/>
      <c r="BQ2468" s="154"/>
      <c r="BR2468" s="154"/>
      <c r="BS2468" s="154"/>
      <c r="BT2468" s="154"/>
      <c r="BU2468" s="154"/>
      <c r="BV2468" s="154"/>
    </row>
    <row r="2469" spans="1:74" x14ac:dyDescent="0.25">
      <c r="A2469" s="154"/>
      <c r="B2469" s="154"/>
      <c r="C2469" s="154"/>
      <c r="D2469" s="154"/>
      <c r="E2469" s="154"/>
      <c r="F2469" s="154"/>
      <c r="G2469" s="154"/>
      <c r="H2469" s="154"/>
      <c r="I2469" s="154"/>
      <c r="J2469" s="154"/>
      <c r="K2469" s="154"/>
      <c r="L2469" s="154"/>
      <c r="M2469" s="154"/>
      <c r="N2469" s="154"/>
      <c r="O2469" s="154"/>
      <c r="P2469" s="154"/>
      <c r="Q2469" s="154"/>
      <c r="R2469" s="154"/>
      <c r="S2469" s="154"/>
      <c r="T2469" s="154"/>
      <c r="U2469" s="154"/>
      <c r="V2469" s="154"/>
      <c r="W2469" s="154"/>
      <c r="X2469" s="154"/>
      <c r="Y2469" s="154"/>
      <c r="Z2469" s="154"/>
      <c r="AA2469" s="154"/>
      <c r="AB2469" s="154"/>
      <c r="AC2469" s="154"/>
      <c r="AD2469" s="154"/>
      <c r="AE2469" s="154"/>
      <c r="AF2469" s="154"/>
      <c r="AG2469" s="154"/>
      <c r="AH2469" s="154"/>
      <c r="AI2469" s="154"/>
      <c r="AJ2469" s="154"/>
      <c r="AK2469" s="154"/>
      <c r="AL2469" s="154"/>
      <c r="AM2469" s="154"/>
      <c r="AN2469" s="154"/>
      <c r="AO2469" s="154"/>
      <c r="AP2469" s="154"/>
      <c r="AQ2469" s="154"/>
      <c r="AR2469" s="154"/>
      <c r="AS2469" s="154"/>
      <c r="AT2469" s="154"/>
      <c r="AU2469" s="154"/>
      <c r="AV2469" s="154"/>
      <c r="AW2469" s="154"/>
      <c r="AX2469" s="154"/>
      <c r="AY2469" s="154"/>
      <c r="AZ2469" s="154"/>
      <c r="BA2469" s="154"/>
      <c r="BB2469" s="154"/>
      <c r="BC2469" s="154"/>
      <c r="BD2469" s="154"/>
      <c r="BE2469" s="154"/>
      <c r="BF2469" s="154"/>
      <c r="BG2469" s="154"/>
      <c r="BH2469" s="154"/>
      <c r="BI2469" s="154"/>
      <c r="BJ2469" s="154"/>
      <c r="BK2469" s="154"/>
      <c r="BL2469" s="154"/>
      <c r="BM2469" s="154"/>
      <c r="BN2469" s="154"/>
      <c r="BO2469" s="154"/>
      <c r="BP2469" s="154"/>
      <c r="BQ2469" s="154"/>
      <c r="BR2469" s="154"/>
      <c r="BS2469" s="154"/>
      <c r="BT2469" s="154"/>
      <c r="BU2469" s="154"/>
      <c r="BV2469" s="154"/>
    </row>
    <row r="2470" spans="1:74" x14ac:dyDescent="0.25">
      <c r="A2470" s="154"/>
      <c r="B2470" s="154"/>
      <c r="C2470" s="154"/>
      <c r="D2470" s="154"/>
      <c r="E2470" s="154"/>
      <c r="F2470" s="154"/>
      <c r="G2470" s="154"/>
      <c r="H2470" s="154"/>
      <c r="I2470" s="154"/>
      <c r="J2470" s="154"/>
      <c r="K2470" s="154"/>
      <c r="L2470" s="154"/>
      <c r="M2470" s="154"/>
      <c r="N2470" s="154"/>
      <c r="O2470" s="154"/>
      <c r="P2470" s="154"/>
      <c r="Q2470" s="154"/>
      <c r="R2470" s="154"/>
      <c r="S2470" s="154"/>
      <c r="T2470" s="154"/>
      <c r="U2470" s="154"/>
      <c r="V2470" s="154"/>
      <c r="W2470" s="154"/>
      <c r="X2470" s="154"/>
      <c r="Y2470" s="154"/>
      <c r="Z2470" s="154"/>
      <c r="AA2470" s="154"/>
      <c r="AB2470" s="154"/>
      <c r="AC2470" s="154"/>
      <c r="AD2470" s="154"/>
      <c r="AE2470" s="154"/>
      <c r="AF2470" s="154"/>
      <c r="AG2470" s="154"/>
      <c r="AH2470" s="154"/>
      <c r="AI2470" s="154"/>
      <c r="AJ2470" s="154"/>
      <c r="AK2470" s="154"/>
      <c r="AL2470" s="154"/>
      <c r="AM2470" s="154"/>
      <c r="AN2470" s="154"/>
      <c r="AO2470" s="154"/>
      <c r="AP2470" s="154"/>
      <c r="AQ2470" s="154"/>
      <c r="AR2470" s="154"/>
      <c r="AS2470" s="154"/>
      <c r="AT2470" s="154"/>
      <c r="AU2470" s="154"/>
      <c r="AV2470" s="154"/>
      <c r="AW2470" s="154"/>
      <c r="AX2470" s="154"/>
      <c r="AY2470" s="154"/>
      <c r="AZ2470" s="154"/>
      <c r="BA2470" s="154"/>
      <c r="BB2470" s="154"/>
      <c r="BC2470" s="154"/>
      <c r="BD2470" s="154"/>
      <c r="BE2470" s="154"/>
      <c r="BF2470" s="154"/>
      <c r="BG2470" s="154"/>
      <c r="BH2470" s="154"/>
      <c r="BI2470" s="154"/>
      <c r="BJ2470" s="154"/>
      <c r="BK2470" s="154"/>
      <c r="BL2470" s="154"/>
      <c r="BM2470" s="154"/>
      <c r="BN2470" s="154"/>
      <c r="BO2470" s="154"/>
      <c r="BP2470" s="154"/>
      <c r="BQ2470" s="154"/>
      <c r="BR2470" s="154"/>
      <c r="BS2470" s="154"/>
      <c r="BT2470" s="154"/>
      <c r="BU2470" s="154"/>
      <c r="BV2470" s="154"/>
    </row>
    <row r="2471" spans="1:74" x14ac:dyDescent="0.25">
      <c r="A2471" s="154"/>
      <c r="B2471" s="154"/>
      <c r="C2471" s="154"/>
      <c r="D2471" s="154"/>
      <c r="E2471" s="154"/>
      <c r="F2471" s="154"/>
      <c r="G2471" s="154"/>
      <c r="H2471" s="154"/>
      <c r="I2471" s="154"/>
      <c r="J2471" s="154"/>
      <c r="K2471" s="154"/>
      <c r="L2471" s="154"/>
      <c r="M2471" s="154"/>
      <c r="N2471" s="154"/>
      <c r="O2471" s="154"/>
      <c r="P2471" s="154"/>
      <c r="Q2471" s="154"/>
      <c r="R2471" s="154"/>
      <c r="S2471" s="154"/>
      <c r="T2471" s="154"/>
      <c r="U2471" s="154"/>
      <c r="V2471" s="154"/>
      <c r="W2471" s="154"/>
      <c r="X2471" s="154"/>
      <c r="Y2471" s="154"/>
      <c r="Z2471" s="154"/>
      <c r="AA2471" s="154"/>
      <c r="AB2471" s="154"/>
      <c r="AC2471" s="154"/>
      <c r="AD2471" s="154"/>
      <c r="AE2471" s="154"/>
      <c r="AF2471" s="154"/>
      <c r="AG2471" s="154"/>
      <c r="AH2471" s="154"/>
      <c r="AI2471" s="154"/>
      <c r="AJ2471" s="154"/>
      <c r="AK2471" s="154"/>
      <c r="AL2471" s="154"/>
      <c r="AM2471" s="154"/>
      <c r="AN2471" s="154"/>
      <c r="AO2471" s="154"/>
      <c r="AP2471" s="154"/>
      <c r="AQ2471" s="154"/>
      <c r="AR2471" s="154"/>
      <c r="AS2471" s="154"/>
      <c r="AT2471" s="154"/>
      <c r="AU2471" s="154"/>
      <c r="AV2471" s="154"/>
      <c r="AW2471" s="154"/>
      <c r="AX2471" s="154"/>
      <c r="AY2471" s="154"/>
      <c r="AZ2471" s="154"/>
      <c r="BA2471" s="154"/>
      <c r="BB2471" s="154"/>
      <c r="BC2471" s="154"/>
      <c r="BD2471" s="154"/>
      <c r="BE2471" s="154"/>
      <c r="BF2471" s="154"/>
      <c r="BG2471" s="154"/>
      <c r="BH2471" s="154"/>
      <c r="BI2471" s="154"/>
      <c r="BJ2471" s="154"/>
      <c r="BK2471" s="154"/>
      <c r="BL2471" s="154"/>
      <c r="BM2471" s="154"/>
      <c r="BN2471" s="154"/>
      <c r="BO2471" s="154"/>
      <c r="BP2471" s="154"/>
      <c r="BQ2471" s="154"/>
      <c r="BR2471" s="154"/>
      <c r="BS2471" s="154"/>
      <c r="BT2471" s="154"/>
      <c r="BU2471" s="154"/>
      <c r="BV2471" s="154"/>
    </row>
    <row r="2472" spans="1:74" x14ac:dyDescent="0.25">
      <c r="A2472" s="154"/>
      <c r="B2472" s="154"/>
      <c r="C2472" s="154"/>
      <c r="D2472" s="154"/>
      <c r="E2472" s="154"/>
      <c r="F2472" s="154"/>
      <c r="G2472" s="154"/>
      <c r="H2472" s="154"/>
      <c r="I2472" s="154"/>
      <c r="J2472" s="154"/>
      <c r="K2472" s="154"/>
      <c r="L2472" s="154"/>
      <c r="M2472" s="154"/>
      <c r="N2472" s="154"/>
      <c r="O2472" s="154"/>
      <c r="P2472" s="154"/>
      <c r="Q2472" s="154"/>
      <c r="R2472" s="154"/>
      <c r="S2472" s="154"/>
      <c r="T2472" s="154"/>
      <c r="U2472" s="154"/>
      <c r="V2472" s="154"/>
      <c r="W2472" s="154"/>
      <c r="X2472" s="154"/>
      <c r="Y2472" s="154"/>
      <c r="Z2472" s="154"/>
      <c r="AA2472" s="154"/>
      <c r="AB2472" s="154"/>
      <c r="AC2472" s="154"/>
      <c r="AD2472" s="154"/>
      <c r="AE2472" s="154"/>
      <c r="AF2472" s="154"/>
      <c r="AG2472" s="154"/>
      <c r="AH2472" s="154"/>
      <c r="AI2472" s="154"/>
      <c r="AJ2472" s="154"/>
      <c r="AK2472" s="154"/>
      <c r="AL2472" s="154"/>
      <c r="AM2472" s="154"/>
      <c r="AN2472" s="154"/>
      <c r="AO2472" s="154"/>
      <c r="AP2472" s="154"/>
      <c r="AQ2472" s="154"/>
      <c r="AR2472" s="154"/>
      <c r="AS2472" s="154"/>
      <c r="AT2472" s="154"/>
      <c r="AU2472" s="154"/>
      <c r="AV2472" s="154"/>
      <c r="AW2472" s="154"/>
      <c r="AX2472" s="154"/>
      <c r="AY2472" s="154"/>
      <c r="AZ2472" s="154"/>
      <c r="BA2472" s="154"/>
      <c r="BB2472" s="154"/>
      <c r="BC2472" s="154"/>
      <c r="BD2472" s="154"/>
      <c r="BE2472" s="154"/>
      <c r="BF2472" s="154"/>
      <c r="BG2472" s="154"/>
      <c r="BH2472" s="154"/>
      <c r="BI2472" s="154"/>
      <c r="BJ2472" s="154"/>
      <c r="BK2472" s="154"/>
      <c r="BL2472" s="154"/>
      <c r="BM2472" s="154"/>
      <c r="BN2472" s="154"/>
      <c r="BO2472" s="154"/>
      <c r="BP2472" s="154"/>
      <c r="BQ2472" s="154"/>
      <c r="BR2472" s="154"/>
      <c r="BS2472" s="154"/>
      <c r="BT2472" s="154"/>
      <c r="BU2472" s="154"/>
      <c r="BV2472" s="154"/>
    </row>
    <row r="2473" spans="1:74" x14ac:dyDescent="0.25">
      <c r="A2473" s="154"/>
      <c r="B2473" s="154"/>
      <c r="C2473" s="154"/>
      <c r="D2473" s="154"/>
      <c r="E2473" s="154"/>
      <c r="F2473" s="154"/>
      <c r="G2473" s="154"/>
      <c r="H2473" s="154"/>
      <c r="I2473" s="154"/>
      <c r="J2473" s="154"/>
      <c r="K2473" s="154"/>
      <c r="L2473" s="154"/>
      <c r="M2473" s="154"/>
      <c r="N2473" s="154"/>
      <c r="O2473" s="154"/>
      <c r="P2473" s="154"/>
      <c r="Q2473" s="154"/>
      <c r="R2473" s="154"/>
      <c r="S2473" s="154"/>
      <c r="T2473" s="154"/>
      <c r="U2473" s="154"/>
      <c r="V2473" s="154"/>
      <c r="W2473" s="154"/>
      <c r="X2473" s="154"/>
      <c r="Y2473" s="154"/>
      <c r="Z2473" s="154"/>
      <c r="AA2473" s="154"/>
      <c r="AB2473" s="154"/>
      <c r="AC2473" s="154"/>
      <c r="AD2473" s="154"/>
      <c r="AE2473" s="154"/>
      <c r="AF2473" s="154"/>
      <c r="AG2473" s="154"/>
      <c r="AH2473" s="154"/>
      <c r="AI2473" s="154"/>
      <c r="AJ2473" s="154"/>
      <c r="AK2473" s="154"/>
      <c r="AL2473" s="154"/>
      <c r="AM2473" s="154"/>
      <c r="AN2473" s="154"/>
      <c r="AO2473" s="154"/>
      <c r="AP2473" s="154"/>
      <c r="AQ2473" s="154"/>
      <c r="AR2473" s="154"/>
      <c r="AS2473" s="154"/>
      <c r="AT2473" s="154"/>
      <c r="AU2473" s="154"/>
      <c r="AV2473" s="154"/>
      <c r="AW2473" s="154"/>
      <c r="AX2473" s="154"/>
      <c r="AY2473" s="154"/>
      <c r="AZ2473" s="154"/>
      <c r="BA2473" s="154"/>
      <c r="BB2473" s="154"/>
      <c r="BC2473" s="154"/>
      <c r="BD2473" s="154"/>
      <c r="BE2473" s="154"/>
      <c r="BF2473" s="154"/>
      <c r="BG2473" s="154"/>
      <c r="BH2473" s="154"/>
      <c r="BI2473" s="154"/>
      <c r="BJ2473" s="154"/>
      <c r="BK2473" s="154"/>
      <c r="BL2473" s="154"/>
      <c r="BM2473" s="154"/>
      <c r="BN2473" s="154"/>
      <c r="BO2473" s="154"/>
      <c r="BP2473" s="154"/>
      <c r="BQ2473" s="154"/>
      <c r="BR2473" s="154"/>
      <c r="BS2473" s="154"/>
      <c r="BT2473" s="154"/>
      <c r="BU2473" s="154"/>
      <c r="BV2473" s="154"/>
    </row>
    <row r="2474" spans="1:74" x14ac:dyDescent="0.25">
      <c r="A2474" s="154"/>
      <c r="B2474" s="154"/>
      <c r="C2474" s="154"/>
      <c r="D2474" s="154"/>
      <c r="E2474" s="154"/>
      <c r="F2474" s="154"/>
      <c r="G2474" s="154"/>
      <c r="H2474" s="154"/>
      <c r="I2474" s="154"/>
      <c r="J2474" s="154"/>
      <c r="K2474" s="154"/>
      <c r="L2474" s="154"/>
      <c r="M2474" s="154"/>
      <c r="N2474" s="154"/>
      <c r="O2474" s="154"/>
      <c r="P2474" s="154"/>
      <c r="Q2474" s="154"/>
      <c r="R2474" s="154"/>
      <c r="S2474" s="154"/>
      <c r="T2474" s="154"/>
      <c r="U2474" s="154"/>
      <c r="V2474" s="154"/>
      <c r="W2474" s="154"/>
      <c r="X2474" s="154"/>
      <c r="Y2474" s="154"/>
      <c r="Z2474" s="154"/>
      <c r="AA2474" s="154"/>
      <c r="AB2474" s="154"/>
      <c r="AC2474" s="154"/>
      <c r="AD2474" s="154"/>
      <c r="AE2474" s="154"/>
      <c r="AF2474" s="154"/>
      <c r="AG2474" s="154"/>
      <c r="AH2474" s="154"/>
      <c r="AI2474" s="154"/>
      <c r="AJ2474" s="154"/>
      <c r="AK2474" s="154"/>
      <c r="AL2474" s="154"/>
      <c r="AM2474" s="154"/>
      <c r="AN2474" s="154"/>
      <c r="AO2474" s="154"/>
      <c r="AP2474" s="154"/>
      <c r="AQ2474" s="154"/>
      <c r="AR2474" s="154"/>
      <c r="AS2474" s="154"/>
      <c r="AT2474" s="154"/>
      <c r="AU2474" s="154"/>
      <c r="AV2474" s="154"/>
      <c r="AW2474" s="154"/>
      <c r="AX2474" s="154"/>
      <c r="AY2474" s="154"/>
      <c r="AZ2474" s="154"/>
      <c r="BA2474" s="154"/>
      <c r="BB2474" s="154"/>
      <c r="BC2474" s="154"/>
      <c r="BD2474" s="154"/>
      <c r="BE2474" s="154"/>
      <c r="BF2474" s="154"/>
      <c r="BG2474" s="154"/>
      <c r="BH2474" s="154"/>
      <c r="BI2474" s="154"/>
      <c r="BJ2474" s="154"/>
      <c r="BK2474" s="154"/>
      <c r="BL2474" s="154"/>
      <c r="BM2474" s="154"/>
      <c r="BN2474" s="154"/>
      <c r="BO2474" s="154"/>
      <c r="BP2474" s="154"/>
      <c r="BQ2474" s="154"/>
      <c r="BR2474" s="154"/>
      <c r="BS2474" s="154"/>
      <c r="BT2474" s="154"/>
      <c r="BU2474" s="154"/>
      <c r="BV2474" s="154"/>
    </row>
    <row r="2475" spans="1:74" x14ac:dyDescent="0.25">
      <c r="A2475" s="154"/>
      <c r="B2475" s="154"/>
      <c r="C2475" s="154"/>
      <c r="D2475" s="154"/>
      <c r="E2475" s="154"/>
      <c r="F2475" s="154"/>
      <c r="G2475" s="154"/>
      <c r="H2475" s="154"/>
      <c r="I2475" s="154"/>
      <c r="J2475" s="154"/>
      <c r="K2475" s="154"/>
      <c r="L2475" s="154"/>
      <c r="M2475" s="154"/>
      <c r="N2475" s="154"/>
      <c r="O2475" s="154"/>
      <c r="P2475" s="154"/>
      <c r="Q2475" s="154"/>
      <c r="R2475" s="154"/>
      <c r="S2475" s="154"/>
      <c r="T2475" s="154"/>
      <c r="U2475" s="154"/>
      <c r="V2475" s="154"/>
      <c r="W2475" s="154"/>
      <c r="X2475" s="154"/>
      <c r="Y2475" s="154"/>
      <c r="Z2475" s="154"/>
      <c r="AA2475" s="154"/>
      <c r="AB2475" s="154"/>
      <c r="AC2475" s="154"/>
      <c r="AD2475" s="154"/>
      <c r="AE2475" s="154"/>
      <c r="AF2475" s="154"/>
      <c r="AG2475" s="154"/>
      <c r="AH2475" s="154"/>
      <c r="AI2475" s="154"/>
      <c r="AJ2475" s="154"/>
      <c r="AK2475" s="154"/>
      <c r="AL2475" s="154"/>
      <c r="AM2475" s="154"/>
      <c r="AN2475" s="154"/>
      <c r="AO2475" s="154"/>
      <c r="AP2475" s="154"/>
      <c r="AQ2475" s="154"/>
      <c r="AR2475" s="154"/>
      <c r="AS2475" s="154"/>
      <c r="AT2475" s="154"/>
      <c r="AU2475" s="154"/>
      <c r="AV2475" s="154"/>
      <c r="AW2475" s="154"/>
      <c r="AX2475" s="154"/>
      <c r="AY2475" s="154"/>
      <c r="AZ2475" s="154"/>
      <c r="BA2475" s="154"/>
      <c r="BB2475" s="154"/>
      <c r="BC2475" s="154"/>
      <c r="BD2475" s="154"/>
      <c r="BE2475" s="154"/>
      <c r="BF2475" s="154"/>
      <c r="BG2475" s="154"/>
      <c r="BH2475" s="154"/>
      <c r="BI2475" s="154"/>
      <c r="BJ2475" s="154"/>
      <c r="BK2475" s="154"/>
      <c r="BL2475" s="154"/>
      <c r="BM2475" s="154"/>
      <c r="BN2475" s="154"/>
      <c r="BO2475" s="154"/>
      <c r="BP2475" s="154"/>
      <c r="BQ2475" s="154"/>
      <c r="BR2475" s="154"/>
      <c r="BS2475" s="154"/>
      <c r="BT2475" s="154"/>
      <c r="BU2475" s="154"/>
      <c r="BV2475" s="154"/>
    </row>
    <row r="2476" spans="1:74" x14ac:dyDescent="0.25">
      <c r="A2476" s="154"/>
      <c r="B2476" s="154"/>
      <c r="C2476" s="154"/>
      <c r="D2476" s="154"/>
      <c r="E2476" s="154"/>
      <c r="F2476" s="154"/>
      <c r="G2476" s="154"/>
      <c r="H2476" s="154"/>
      <c r="I2476" s="154"/>
      <c r="J2476" s="154"/>
      <c r="K2476" s="154"/>
      <c r="L2476" s="154"/>
      <c r="M2476" s="154"/>
      <c r="N2476" s="154"/>
      <c r="O2476" s="154"/>
      <c r="P2476" s="154"/>
      <c r="Q2476" s="154"/>
      <c r="R2476" s="154"/>
      <c r="S2476" s="154"/>
      <c r="T2476" s="154"/>
      <c r="U2476" s="154"/>
      <c r="V2476" s="154"/>
      <c r="W2476" s="154"/>
      <c r="X2476" s="154"/>
      <c r="Y2476" s="154"/>
      <c r="Z2476" s="154"/>
      <c r="AA2476" s="154"/>
      <c r="AB2476" s="154"/>
      <c r="AC2476" s="154"/>
      <c r="AD2476" s="154"/>
      <c r="AE2476" s="154"/>
      <c r="AF2476" s="154"/>
      <c r="AG2476" s="154"/>
      <c r="AH2476" s="154"/>
      <c r="AI2476" s="154"/>
      <c r="AJ2476" s="154"/>
      <c r="AK2476" s="154"/>
      <c r="AL2476" s="154"/>
      <c r="AM2476" s="154"/>
      <c r="AN2476" s="154"/>
      <c r="AO2476" s="154"/>
      <c r="AP2476" s="154"/>
      <c r="AQ2476" s="154"/>
      <c r="AR2476" s="154"/>
      <c r="AS2476" s="154"/>
      <c r="AT2476" s="154"/>
      <c r="AU2476" s="154"/>
      <c r="AV2476" s="154"/>
      <c r="AW2476" s="154"/>
      <c r="AX2476" s="154"/>
      <c r="AY2476" s="154"/>
      <c r="AZ2476" s="154"/>
      <c r="BA2476" s="154"/>
      <c r="BB2476" s="154"/>
      <c r="BC2476" s="154"/>
      <c r="BD2476" s="154"/>
      <c r="BE2476" s="154"/>
      <c r="BF2476" s="154"/>
      <c r="BG2476" s="154"/>
      <c r="BH2476" s="154"/>
      <c r="BI2476" s="154"/>
      <c r="BJ2476" s="154"/>
      <c r="BK2476" s="154"/>
      <c r="BL2476" s="154"/>
      <c r="BM2476" s="154"/>
      <c r="BN2476" s="154"/>
      <c r="BO2476" s="154"/>
      <c r="BP2476" s="154"/>
      <c r="BQ2476" s="154"/>
      <c r="BR2476" s="154"/>
      <c r="BS2476" s="154"/>
      <c r="BT2476" s="154"/>
      <c r="BU2476" s="154"/>
      <c r="BV2476" s="154"/>
    </row>
    <row r="2477" spans="1:74" x14ac:dyDescent="0.25">
      <c r="A2477" s="154"/>
      <c r="B2477" s="154"/>
      <c r="C2477" s="154"/>
      <c r="D2477" s="154"/>
      <c r="E2477" s="154"/>
      <c r="F2477" s="154"/>
      <c r="G2477" s="154"/>
      <c r="H2477" s="154"/>
      <c r="I2477" s="154"/>
      <c r="J2477" s="154"/>
      <c r="K2477" s="154"/>
      <c r="L2477" s="154"/>
      <c r="M2477" s="154"/>
      <c r="N2477" s="154"/>
      <c r="O2477" s="154"/>
      <c r="P2477" s="154"/>
      <c r="Q2477" s="154"/>
      <c r="R2477" s="154"/>
      <c r="S2477" s="154"/>
      <c r="T2477" s="154"/>
      <c r="U2477" s="154"/>
      <c r="V2477" s="154"/>
      <c r="W2477" s="154"/>
      <c r="X2477" s="154"/>
      <c r="Y2477" s="154"/>
      <c r="Z2477" s="154"/>
      <c r="AA2477" s="154"/>
      <c r="AB2477" s="154"/>
      <c r="AC2477" s="154"/>
      <c r="AD2477" s="154"/>
      <c r="AE2477" s="154"/>
      <c r="AF2477" s="154"/>
      <c r="AG2477" s="154"/>
      <c r="AH2477" s="154"/>
      <c r="AI2477" s="154"/>
      <c r="AJ2477" s="154"/>
      <c r="AK2477" s="154"/>
      <c r="AL2477" s="154"/>
      <c r="AM2477" s="154"/>
      <c r="AN2477" s="154"/>
      <c r="AO2477" s="154"/>
      <c r="AP2477" s="154"/>
      <c r="AQ2477" s="154"/>
      <c r="AR2477" s="154"/>
      <c r="AS2477" s="154"/>
      <c r="AT2477" s="154"/>
      <c r="AU2477" s="154"/>
      <c r="AV2477" s="154"/>
      <c r="AW2477" s="154"/>
      <c r="AX2477" s="154"/>
      <c r="AY2477" s="154"/>
      <c r="AZ2477" s="154"/>
      <c r="BA2477" s="154"/>
      <c r="BB2477" s="154"/>
      <c r="BC2477" s="154"/>
      <c r="BD2477" s="154"/>
      <c r="BE2477" s="154"/>
      <c r="BF2477" s="154"/>
      <c r="BG2477" s="154"/>
      <c r="BH2477" s="154"/>
      <c r="BI2477" s="154"/>
      <c r="BJ2477" s="154"/>
      <c r="BK2477" s="154"/>
      <c r="BL2477" s="154"/>
      <c r="BM2477" s="154"/>
      <c r="BN2477" s="154"/>
      <c r="BO2477" s="154"/>
      <c r="BP2477" s="154"/>
      <c r="BQ2477" s="154"/>
      <c r="BR2477" s="154"/>
      <c r="BS2477" s="154"/>
      <c r="BT2477" s="154"/>
      <c r="BU2477" s="154"/>
      <c r="BV2477" s="154"/>
    </row>
    <row r="2478" spans="1:74" x14ac:dyDescent="0.25">
      <c r="A2478" s="154"/>
      <c r="B2478" s="154"/>
      <c r="C2478" s="154"/>
      <c r="D2478" s="154"/>
      <c r="E2478" s="154"/>
      <c r="F2478" s="154"/>
      <c r="G2478" s="154"/>
      <c r="H2478" s="154"/>
      <c r="I2478" s="154"/>
      <c r="J2478" s="154"/>
      <c r="K2478" s="154"/>
      <c r="L2478" s="154"/>
      <c r="M2478" s="154"/>
      <c r="N2478" s="154"/>
      <c r="O2478" s="154"/>
      <c r="P2478" s="154"/>
      <c r="Q2478" s="154"/>
      <c r="R2478" s="154"/>
      <c r="S2478" s="154"/>
      <c r="T2478" s="154"/>
      <c r="U2478" s="154"/>
      <c r="V2478" s="154"/>
      <c r="W2478" s="154"/>
      <c r="X2478" s="154"/>
      <c r="Y2478" s="154"/>
      <c r="Z2478" s="154"/>
      <c r="AA2478" s="154"/>
      <c r="AB2478" s="154"/>
      <c r="AC2478" s="154"/>
      <c r="AD2478" s="154"/>
      <c r="AE2478" s="154"/>
      <c r="AF2478" s="154"/>
      <c r="AG2478" s="154"/>
      <c r="AH2478" s="154"/>
      <c r="AI2478" s="154"/>
      <c r="AJ2478" s="154"/>
      <c r="AK2478" s="154"/>
      <c r="AL2478" s="154"/>
      <c r="AM2478" s="154"/>
      <c r="AN2478" s="154"/>
      <c r="AO2478" s="154"/>
      <c r="AP2478" s="154"/>
      <c r="AQ2478" s="154"/>
      <c r="AR2478" s="154"/>
      <c r="AS2478" s="154"/>
      <c r="AT2478" s="154"/>
      <c r="AU2478" s="154"/>
      <c r="AV2478" s="154"/>
      <c r="AW2478" s="154"/>
      <c r="AX2478" s="154"/>
      <c r="AY2478" s="154"/>
      <c r="AZ2478" s="154"/>
      <c r="BA2478" s="154"/>
      <c r="BB2478" s="154"/>
      <c r="BC2478" s="154"/>
      <c r="BD2478" s="154"/>
      <c r="BE2478" s="154"/>
      <c r="BF2478" s="154"/>
      <c r="BG2478" s="154"/>
      <c r="BH2478" s="154"/>
      <c r="BI2478" s="154"/>
      <c r="BJ2478" s="154"/>
      <c r="BK2478" s="154"/>
      <c r="BL2478" s="154"/>
      <c r="BM2478" s="154"/>
      <c r="BN2478" s="154"/>
      <c r="BO2478" s="154"/>
      <c r="BP2478" s="154"/>
      <c r="BQ2478" s="154"/>
      <c r="BR2478" s="154"/>
      <c r="BS2478" s="154"/>
      <c r="BT2478" s="154"/>
      <c r="BU2478" s="154"/>
      <c r="BV2478" s="154"/>
    </row>
    <row r="2479" spans="1:74" x14ac:dyDescent="0.25">
      <c r="A2479" s="154"/>
      <c r="B2479" s="154"/>
      <c r="C2479" s="154"/>
      <c r="D2479" s="154"/>
      <c r="E2479" s="154"/>
      <c r="F2479" s="154"/>
      <c r="G2479" s="154"/>
      <c r="H2479" s="154"/>
      <c r="I2479" s="154"/>
      <c r="J2479" s="154"/>
      <c r="K2479" s="154"/>
      <c r="L2479" s="154"/>
      <c r="M2479" s="154"/>
      <c r="N2479" s="154"/>
      <c r="O2479" s="154"/>
      <c r="P2479" s="154"/>
      <c r="Q2479" s="154"/>
      <c r="R2479" s="154"/>
      <c r="S2479" s="154"/>
      <c r="T2479" s="154"/>
      <c r="U2479" s="154"/>
      <c r="V2479" s="154"/>
      <c r="W2479" s="154"/>
      <c r="X2479" s="154"/>
      <c r="Y2479" s="154"/>
      <c r="Z2479" s="154"/>
      <c r="AA2479" s="154"/>
      <c r="AB2479" s="154"/>
      <c r="AC2479" s="154"/>
      <c r="AD2479" s="154"/>
      <c r="AE2479" s="154"/>
      <c r="AF2479" s="154"/>
      <c r="AG2479" s="154"/>
      <c r="AH2479" s="154"/>
      <c r="AI2479" s="154"/>
      <c r="AJ2479" s="154"/>
      <c r="AK2479" s="154"/>
      <c r="AL2479" s="154"/>
      <c r="AM2479" s="154"/>
      <c r="AN2479" s="154"/>
      <c r="AO2479" s="154"/>
      <c r="AP2479" s="154"/>
      <c r="AQ2479" s="154"/>
      <c r="AR2479" s="154"/>
      <c r="AS2479" s="154"/>
      <c r="AT2479" s="154"/>
      <c r="AU2479" s="154"/>
      <c r="AV2479" s="154"/>
      <c r="AW2479" s="154"/>
      <c r="AX2479" s="154"/>
      <c r="AY2479" s="154"/>
      <c r="AZ2479" s="154"/>
      <c r="BA2479" s="154"/>
      <c r="BB2479" s="154"/>
      <c r="BC2479" s="154"/>
      <c r="BD2479" s="154"/>
      <c r="BE2479" s="154"/>
      <c r="BF2479" s="154"/>
      <c r="BG2479" s="154"/>
      <c r="BH2479" s="154"/>
      <c r="BI2479" s="154"/>
      <c r="BJ2479" s="154"/>
      <c r="BK2479" s="154"/>
      <c r="BL2479" s="154"/>
      <c r="BM2479" s="154"/>
      <c r="BN2479" s="154"/>
      <c r="BO2479" s="154"/>
      <c r="BP2479" s="154"/>
      <c r="BQ2479" s="154"/>
      <c r="BR2479" s="154"/>
      <c r="BS2479" s="154"/>
      <c r="BT2479" s="154"/>
      <c r="BU2479" s="154"/>
      <c r="BV2479" s="154"/>
    </row>
    <row r="2480" spans="1:74" x14ac:dyDescent="0.25">
      <c r="A2480" s="154"/>
      <c r="B2480" s="154"/>
      <c r="C2480" s="154"/>
      <c r="D2480" s="154"/>
      <c r="E2480" s="154"/>
      <c r="F2480" s="154"/>
      <c r="G2480" s="154"/>
      <c r="H2480" s="154"/>
      <c r="I2480" s="154"/>
      <c r="J2480" s="154"/>
      <c r="K2480" s="154"/>
      <c r="L2480" s="154"/>
      <c r="M2480" s="154"/>
      <c r="N2480" s="154"/>
      <c r="O2480" s="154"/>
      <c r="P2480" s="154"/>
      <c r="Q2480" s="154"/>
      <c r="R2480" s="154"/>
      <c r="S2480" s="154"/>
      <c r="T2480" s="154"/>
      <c r="U2480" s="154"/>
      <c r="V2480" s="154"/>
      <c r="W2480" s="154"/>
      <c r="X2480" s="154"/>
      <c r="Y2480" s="154"/>
      <c r="Z2480" s="154"/>
      <c r="AA2480" s="154"/>
      <c r="AB2480" s="154"/>
      <c r="AC2480" s="154"/>
      <c r="AD2480" s="154"/>
      <c r="AE2480" s="154"/>
      <c r="AF2480" s="154"/>
      <c r="AG2480" s="154"/>
      <c r="AH2480" s="154"/>
      <c r="AI2480" s="154"/>
      <c r="AJ2480" s="154"/>
      <c r="AK2480" s="154"/>
      <c r="AL2480" s="154"/>
      <c r="AM2480" s="154"/>
      <c r="AN2480" s="154"/>
      <c r="AO2480" s="154"/>
      <c r="AP2480" s="154"/>
      <c r="AQ2480" s="154"/>
      <c r="AR2480" s="154"/>
      <c r="AS2480" s="154"/>
      <c r="AT2480" s="154"/>
      <c r="AU2480" s="154"/>
      <c r="AV2480" s="154"/>
      <c r="AW2480" s="154"/>
      <c r="AX2480" s="154"/>
      <c r="AY2480" s="154"/>
      <c r="AZ2480" s="154"/>
      <c r="BA2480" s="154"/>
      <c r="BB2480" s="154"/>
      <c r="BC2480" s="154"/>
      <c r="BD2480" s="154"/>
      <c r="BE2480" s="154"/>
      <c r="BF2480" s="154"/>
      <c r="BG2480" s="154"/>
      <c r="BH2480" s="154"/>
      <c r="BI2480" s="154"/>
      <c r="BJ2480" s="154"/>
      <c r="BK2480" s="154"/>
      <c r="BL2480" s="154"/>
      <c r="BM2480" s="154"/>
      <c r="BN2480" s="154"/>
      <c r="BO2480" s="154"/>
      <c r="BP2480" s="154"/>
      <c r="BQ2480" s="154"/>
      <c r="BR2480" s="154"/>
      <c r="BS2480" s="154"/>
      <c r="BT2480" s="154"/>
      <c r="BU2480" s="154"/>
      <c r="BV2480" s="154"/>
    </row>
    <row r="2481" spans="1:74" x14ac:dyDescent="0.25">
      <c r="A2481" s="154"/>
      <c r="B2481" s="154"/>
      <c r="C2481" s="154"/>
      <c r="D2481" s="154"/>
      <c r="E2481" s="154"/>
      <c r="F2481" s="154"/>
      <c r="G2481" s="154"/>
      <c r="H2481" s="154"/>
      <c r="I2481" s="154"/>
      <c r="J2481" s="154"/>
      <c r="K2481" s="154"/>
      <c r="L2481" s="154"/>
      <c r="M2481" s="154"/>
      <c r="N2481" s="154"/>
      <c r="O2481" s="154"/>
      <c r="P2481" s="154"/>
      <c r="Q2481" s="154"/>
      <c r="R2481" s="154"/>
      <c r="S2481" s="154"/>
      <c r="T2481" s="154"/>
      <c r="U2481" s="154"/>
      <c r="V2481" s="154"/>
      <c r="W2481" s="154"/>
      <c r="X2481" s="154"/>
      <c r="Y2481" s="154"/>
      <c r="Z2481" s="154"/>
      <c r="AA2481" s="154"/>
      <c r="AB2481" s="154"/>
      <c r="AC2481" s="154"/>
      <c r="AD2481" s="154"/>
      <c r="AE2481" s="154"/>
      <c r="AF2481" s="154"/>
      <c r="AG2481" s="154"/>
      <c r="AH2481" s="154"/>
      <c r="AI2481" s="154"/>
      <c r="AJ2481" s="154"/>
      <c r="AK2481" s="154"/>
      <c r="AL2481" s="154"/>
      <c r="AM2481" s="154"/>
      <c r="AN2481" s="154"/>
      <c r="AO2481" s="154"/>
      <c r="AP2481" s="154"/>
      <c r="AQ2481" s="154"/>
      <c r="AR2481" s="154"/>
      <c r="AS2481" s="154"/>
      <c r="AT2481" s="154"/>
      <c r="AU2481" s="154"/>
      <c r="AV2481" s="154"/>
      <c r="AW2481" s="154"/>
      <c r="AX2481" s="154"/>
      <c r="AY2481" s="154"/>
      <c r="AZ2481" s="154"/>
      <c r="BA2481" s="154"/>
      <c r="BB2481" s="154"/>
      <c r="BC2481" s="154"/>
      <c r="BD2481" s="154"/>
      <c r="BE2481" s="154"/>
      <c r="BF2481" s="154"/>
      <c r="BG2481" s="154"/>
      <c r="BH2481" s="154"/>
      <c r="BI2481" s="154"/>
      <c r="BJ2481" s="154"/>
      <c r="BK2481" s="154"/>
      <c r="BL2481" s="154"/>
      <c r="BM2481" s="154"/>
      <c r="BN2481" s="154"/>
      <c r="BO2481" s="154"/>
      <c r="BP2481" s="154"/>
      <c r="BQ2481" s="154"/>
      <c r="BR2481" s="154"/>
      <c r="BS2481" s="154"/>
      <c r="BT2481" s="154"/>
      <c r="BU2481" s="154"/>
      <c r="BV2481" s="154"/>
    </row>
    <row r="2482" spans="1:74" x14ac:dyDescent="0.25">
      <c r="A2482" s="154"/>
      <c r="B2482" s="154"/>
      <c r="C2482" s="154"/>
      <c r="D2482" s="154"/>
      <c r="E2482" s="154"/>
      <c r="F2482" s="154"/>
      <c r="G2482" s="154"/>
      <c r="H2482" s="154"/>
      <c r="I2482" s="154"/>
      <c r="J2482" s="154"/>
      <c r="K2482" s="154"/>
      <c r="L2482" s="154"/>
      <c r="M2482" s="154"/>
      <c r="N2482" s="154"/>
      <c r="O2482" s="154"/>
      <c r="P2482" s="154"/>
      <c r="Q2482" s="154"/>
      <c r="R2482" s="154"/>
      <c r="S2482" s="154"/>
      <c r="T2482" s="154"/>
      <c r="U2482" s="154"/>
      <c r="V2482" s="154"/>
      <c r="W2482" s="154"/>
      <c r="X2482" s="154"/>
      <c r="Y2482" s="154"/>
      <c r="Z2482" s="154"/>
      <c r="AA2482" s="154"/>
      <c r="AB2482" s="154"/>
      <c r="AC2482" s="154"/>
      <c r="AD2482" s="154"/>
      <c r="AE2482" s="154"/>
      <c r="AF2482" s="154"/>
      <c r="AG2482" s="154"/>
      <c r="AH2482" s="154"/>
      <c r="AI2482" s="154"/>
      <c r="AJ2482" s="154"/>
      <c r="AK2482" s="154"/>
      <c r="AL2482" s="154"/>
      <c r="AM2482" s="154"/>
      <c r="AN2482" s="154"/>
      <c r="AO2482" s="154"/>
      <c r="AP2482" s="154"/>
      <c r="AQ2482" s="154"/>
      <c r="AR2482" s="154"/>
      <c r="AS2482" s="154"/>
      <c r="AT2482" s="154"/>
      <c r="AU2482" s="154"/>
      <c r="AV2482" s="154"/>
      <c r="AW2482" s="154"/>
      <c r="AX2482" s="154"/>
      <c r="AY2482" s="154"/>
      <c r="AZ2482" s="154"/>
      <c r="BA2482" s="154"/>
      <c r="BB2482" s="154"/>
      <c r="BC2482" s="154"/>
      <c r="BD2482" s="154"/>
      <c r="BE2482" s="154"/>
      <c r="BF2482" s="154"/>
      <c r="BG2482" s="154"/>
      <c r="BH2482" s="154"/>
      <c r="BI2482" s="154"/>
      <c r="BJ2482" s="154"/>
      <c r="BK2482" s="154"/>
      <c r="BL2482" s="154"/>
      <c r="BM2482" s="154"/>
      <c r="BN2482" s="154"/>
      <c r="BO2482" s="154"/>
      <c r="BP2482" s="154"/>
      <c r="BQ2482" s="154"/>
      <c r="BR2482" s="154"/>
      <c r="BS2482" s="154"/>
      <c r="BT2482" s="154"/>
      <c r="BU2482" s="154"/>
      <c r="BV2482" s="154"/>
    </row>
    <row r="2483" spans="1:74" x14ac:dyDescent="0.25">
      <c r="A2483" s="154"/>
      <c r="B2483" s="154"/>
      <c r="C2483" s="154"/>
      <c r="D2483" s="154"/>
      <c r="E2483" s="154"/>
      <c r="F2483" s="154"/>
      <c r="G2483" s="154"/>
      <c r="H2483" s="154"/>
      <c r="I2483" s="154"/>
      <c r="J2483" s="154"/>
      <c r="K2483" s="154"/>
      <c r="L2483" s="154"/>
      <c r="M2483" s="154"/>
      <c r="N2483" s="154"/>
      <c r="O2483" s="154"/>
      <c r="P2483" s="154"/>
      <c r="Q2483" s="154"/>
      <c r="R2483" s="154"/>
      <c r="S2483" s="154"/>
      <c r="T2483" s="154"/>
      <c r="U2483" s="154"/>
      <c r="V2483" s="154"/>
      <c r="W2483" s="154"/>
      <c r="X2483" s="154"/>
      <c r="Y2483" s="154"/>
      <c r="Z2483" s="154"/>
      <c r="AA2483" s="154"/>
      <c r="AB2483" s="154"/>
      <c r="AC2483" s="154"/>
      <c r="AD2483" s="154"/>
      <c r="AE2483" s="154"/>
      <c r="AF2483" s="154"/>
      <c r="AG2483" s="154"/>
      <c r="AH2483" s="154"/>
      <c r="AI2483" s="154"/>
      <c r="AJ2483" s="154"/>
      <c r="AK2483" s="154"/>
      <c r="AL2483" s="154"/>
      <c r="AM2483" s="154"/>
      <c r="AN2483" s="154"/>
      <c r="AO2483" s="154"/>
      <c r="AP2483" s="154"/>
      <c r="AQ2483" s="154"/>
      <c r="AR2483" s="154"/>
      <c r="AS2483" s="154"/>
      <c r="AT2483" s="154"/>
      <c r="AU2483" s="154"/>
      <c r="AV2483" s="154"/>
      <c r="AW2483" s="154"/>
      <c r="AX2483" s="154"/>
      <c r="AY2483" s="154"/>
      <c r="AZ2483" s="154"/>
      <c r="BA2483" s="154"/>
      <c r="BB2483" s="154"/>
      <c r="BC2483" s="154"/>
      <c r="BD2483" s="154"/>
      <c r="BE2483" s="154"/>
      <c r="BF2483" s="154"/>
      <c r="BG2483" s="154"/>
      <c r="BH2483" s="154"/>
      <c r="BI2483" s="154"/>
      <c r="BJ2483" s="154"/>
      <c r="BK2483" s="154"/>
      <c r="BL2483" s="154"/>
      <c r="BM2483" s="154"/>
      <c r="BN2483" s="154"/>
      <c r="BO2483" s="154"/>
      <c r="BP2483" s="154"/>
      <c r="BQ2483" s="154"/>
      <c r="BR2483" s="154"/>
      <c r="BS2483" s="154"/>
      <c r="BT2483" s="154"/>
      <c r="BU2483" s="154"/>
      <c r="BV2483" s="154"/>
    </row>
    <row r="2484" spans="1:74" x14ac:dyDescent="0.25">
      <c r="A2484" s="154"/>
      <c r="B2484" s="154"/>
      <c r="C2484" s="154"/>
      <c r="D2484" s="154"/>
      <c r="E2484" s="154"/>
      <c r="F2484" s="154"/>
      <c r="G2484" s="154"/>
      <c r="H2484" s="154"/>
      <c r="I2484" s="154"/>
      <c r="J2484" s="154"/>
      <c r="K2484" s="154"/>
      <c r="L2484" s="154"/>
      <c r="M2484" s="154"/>
      <c r="N2484" s="154"/>
      <c r="O2484" s="154"/>
      <c r="P2484" s="154"/>
      <c r="Q2484" s="154"/>
      <c r="R2484" s="154"/>
      <c r="S2484" s="154"/>
      <c r="T2484" s="154"/>
      <c r="U2484" s="154"/>
      <c r="V2484" s="154"/>
      <c r="W2484" s="154"/>
      <c r="X2484" s="154"/>
      <c r="Y2484" s="154"/>
      <c r="Z2484" s="154"/>
      <c r="AA2484" s="154"/>
      <c r="AB2484" s="154"/>
      <c r="AC2484" s="154"/>
      <c r="AD2484" s="154"/>
      <c r="AE2484" s="154"/>
      <c r="AF2484" s="154"/>
      <c r="AG2484" s="154"/>
      <c r="AH2484" s="154"/>
      <c r="AI2484" s="154"/>
      <c r="AJ2484" s="154"/>
      <c r="AK2484" s="154"/>
      <c r="AL2484" s="154"/>
      <c r="AM2484" s="154"/>
      <c r="AN2484" s="154"/>
      <c r="AO2484" s="154"/>
      <c r="AP2484" s="154"/>
      <c r="AQ2484" s="154"/>
      <c r="AR2484" s="154"/>
      <c r="AS2484" s="154"/>
      <c r="AT2484" s="154"/>
      <c r="AU2484" s="154"/>
      <c r="AV2484" s="154"/>
      <c r="AW2484" s="154"/>
      <c r="AX2484" s="154"/>
      <c r="AY2484" s="154"/>
      <c r="AZ2484" s="154"/>
      <c r="BA2484" s="154"/>
      <c r="BB2484" s="154"/>
      <c r="BC2484" s="154"/>
      <c r="BD2484" s="154"/>
      <c r="BE2484" s="154"/>
      <c r="BF2484" s="154"/>
      <c r="BG2484" s="154"/>
      <c r="BH2484" s="154"/>
      <c r="BI2484" s="154"/>
      <c r="BJ2484" s="154"/>
      <c r="BK2484" s="154"/>
      <c r="BL2484" s="154"/>
      <c r="BM2484" s="154"/>
      <c r="BN2484" s="154"/>
      <c r="BO2484" s="154"/>
      <c r="BP2484" s="154"/>
      <c r="BQ2484" s="154"/>
      <c r="BR2484" s="154"/>
      <c r="BS2484" s="154"/>
      <c r="BT2484" s="154"/>
      <c r="BU2484" s="154"/>
      <c r="BV2484" s="154"/>
    </row>
    <row r="2485" spans="1:74" x14ac:dyDescent="0.25">
      <c r="A2485" s="154"/>
      <c r="B2485" s="154"/>
      <c r="C2485" s="154"/>
      <c r="D2485" s="154"/>
      <c r="E2485" s="154"/>
      <c r="F2485" s="154"/>
      <c r="G2485" s="154"/>
      <c r="H2485" s="154"/>
      <c r="I2485" s="154"/>
      <c r="J2485" s="154"/>
      <c r="K2485" s="154"/>
      <c r="L2485" s="154"/>
      <c r="M2485" s="154"/>
      <c r="N2485" s="154"/>
      <c r="O2485" s="154"/>
      <c r="P2485" s="154"/>
      <c r="Q2485" s="154"/>
      <c r="R2485" s="154"/>
      <c r="S2485" s="154"/>
      <c r="T2485" s="154"/>
      <c r="U2485" s="154"/>
      <c r="V2485" s="154"/>
      <c r="W2485" s="154"/>
      <c r="X2485" s="154"/>
      <c r="Y2485" s="154"/>
      <c r="Z2485" s="154"/>
      <c r="AA2485" s="154"/>
      <c r="AB2485" s="154"/>
      <c r="AC2485" s="154"/>
      <c r="AD2485" s="154"/>
      <c r="AE2485" s="154"/>
      <c r="AF2485" s="154"/>
      <c r="AG2485" s="154"/>
      <c r="AH2485" s="154"/>
      <c r="AI2485" s="154"/>
      <c r="AJ2485" s="154"/>
      <c r="AK2485" s="154"/>
      <c r="AL2485" s="154"/>
      <c r="AM2485" s="154"/>
      <c r="AN2485" s="154"/>
      <c r="AO2485" s="154"/>
      <c r="AP2485" s="154"/>
      <c r="AQ2485" s="154"/>
      <c r="AR2485" s="154"/>
      <c r="AS2485" s="154"/>
      <c r="AT2485" s="154"/>
      <c r="AU2485" s="154"/>
      <c r="AV2485" s="154"/>
      <c r="AW2485" s="154"/>
      <c r="AX2485" s="154"/>
      <c r="AY2485" s="154"/>
      <c r="AZ2485" s="154"/>
      <c r="BA2485" s="154"/>
      <c r="BB2485" s="154"/>
      <c r="BC2485" s="154"/>
      <c r="BD2485" s="154"/>
      <c r="BE2485" s="154"/>
      <c r="BF2485" s="154"/>
      <c r="BG2485" s="154"/>
      <c r="BH2485" s="154"/>
      <c r="BI2485" s="154"/>
      <c r="BJ2485" s="154"/>
      <c r="BK2485" s="154"/>
      <c r="BL2485" s="154"/>
      <c r="BM2485" s="154"/>
      <c r="BN2485" s="154"/>
      <c r="BO2485" s="154"/>
      <c r="BP2485" s="154"/>
      <c r="BQ2485" s="154"/>
      <c r="BR2485" s="154"/>
      <c r="BS2485" s="154"/>
      <c r="BT2485" s="154"/>
      <c r="BU2485" s="154"/>
      <c r="BV2485" s="154"/>
    </row>
    <row r="2486" spans="1:74" x14ac:dyDescent="0.25">
      <c r="A2486" s="154"/>
      <c r="B2486" s="154"/>
      <c r="C2486" s="154"/>
      <c r="D2486" s="154"/>
      <c r="E2486" s="154"/>
      <c r="F2486" s="154"/>
      <c r="G2486" s="154"/>
      <c r="H2486" s="154"/>
      <c r="I2486" s="154"/>
      <c r="J2486" s="154"/>
      <c r="K2486" s="154"/>
      <c r="L2486" s="154"/>
      <c r="M2486" s="154"/>
      <c r="N2486" s="154"/>
      <c r="O2486" s="154"/>
      <c r="P2486" s="154"/>
      <c r="Q2486" s="154"/>
      <c r="R2486" s="154"/>
      <c r="S2486" s="154"/>
      <c r="T2486" s="154"/>
      <c r="U2486" s="154"/>
      <c r="V2486" s="154"/>
      <c r="W2486" s="154"/>
      <c r="X2486" s="154"/>
      <c r="Y2486" s="154"/>
      <c r="Z2486" s="154"/>
      <c r="AA2486" s="154"/>
      <c r="AB2486" s="154"/>
      <c r="AC2486" s="154"/>
      <c r="AD2486" s="154"/>
      <c r="AE2486" s="154"/>
      <c r="AF2486" s="154"/>
      <c r="AG2486" s="154"/>
      <c r="AH2486" s="154"/>
      <c r="AI2486" s="154"/>
      <c r="AJ2486" s="154"/>
      <c r="AK2486" s="154"/>
      <c r="AL2486" s="154"/>
      <c r="AM2486" s="154"/>
      <c r="AN2486" s="154"/>
      <c r="AO2486" s="154"/>
      <c r="AP2486" s="154"/>
      <c r="AQ2486" s="154"/>
      <c r="AR2486" s="154"/>
      <c r="AS2486" s="154"/>
      <c r="AT2486" s="154"/>
      <c r="AU2486" s="154"/>
      <c r="AV2486" s="154"/>
      <c r="AW2486" s="154"/>
      <c r="AX2486" s="154"/>
      <c r="AY2486" s="154"/>
      <c r="AZ2486" s="154"/>
      <c r="BA2486" s="154"/>
      <c r="BB2486" s="154"/>
      <c r="BC2486" s="154"/>
      <c r="BD2486" s="154"/>
      <c r="BE2486" s="154"/>
      <c r="BF2486" s="154"/>
      <c r="BG2486" s="154"/>
      <c r="BH2486" s="154"/>
      <c r="BI2486" s="154"/>
      <c r="BJ2486" s="154"/>
      <c r="BK2486" s="154"/>
      <c r="BL2486" s="154"/>
      <c r="BM2486" s="154"/>
      <c r="BN2486" s="154"/>
      <c r="BO2486" s="154"/>
      <c r="BP2486" s="154"/>
      <c r="BQ2486" s="154"/>
      <c r="BR2486" s="154"/>
      <c r="BS2486" s="154"/>
      <c r="BT2486" s="154"/>
      <c r="BU2486" s="154"/>
      <c r="BV2486" s="154"/>
    </row>
    <row r="2487" spans="1:74" x14ac:dyDescent="0.25">
      <c r="A2487" s="154"/>
      <c r="B2487" s="154"/>
      <c r="C2487" s="154"/>
      <c r="D2487" s="154"/>
      <c r="E2487" s="154"/>
      <c r="F2487" s="154"/>
      <c r="G2487" s="154"/>
      <c r="H2487" s="154"/>
      <c r="I2487" s="154"/>
      <c r="J2487" s="154"/>
      <c r="K2487" s="154"/>
      <c r="L2487" s="154"/>
      <c r="M2487" s="154"/>
      <c r="N2487" s="154"/>
      <c r="O2487" s="154"/>
      <c r="P2487" s="154"/>
      <c r="Q2487" s="154"/>
      <c r="R2487" s="154"/>
      <c r="S2487" s="154"/>
      <c r="T2487" s="154"/>
      <c r="U2487" s="154"/>
      <c r="V2487" s="154"/>
      <c r="W2487" s="154"/>
      <c r="X2487" s="154"/>
      <c r="Y2487" s="154"/>
      <c r="Z2487" s="154"/>
      <c r="AA2487" s="154"/>
      <c r="AB2487" s="154"/>
      <c r="AC2487" s="154"/>
      <c r="AD2487" s="154"/>
      <c r="AE2487" s="154"/>
      <c r="AF2487" s="154"/>
      <c r="AG2487" s="154"/>
      <c r="AH2487" s="154"/>
      <c r="AI2487" s="154"/>
      <c r="AJ2487" s="154"/>
      <c r="AK2487" s="154"/>
      <c r="AL2487" s="154"/>
      <c r="AM2487" s="154"/>
      <c r="AN2487" s="154"/>
      <c r="AO2487" s="154"/>
      <c r="AP2487" s="154"/>
      <c r="AQ2487" s="154"/>
      <c r="AR2487" s="154"/>
      <c r="AS2487" s="154"/>
      <c r="AT2487" s="154"/>
      <c r="AU2487" s="154"/>
      <c r="AV2487" s="154"/>
      <c r="AW2487" s="154"/>
      <c r="AX2487" s="154"/>
      <c r="AY2487" s="154"/>
      <c r="AZ2487" s="154"/>
      <c r="BA2487" s="154"/>
      <c r="BB2487" s="154"/>
      <c r="BC2487" s="154"/>
      <c r="BD2487" s="154"/>
      <c r="BE2487" s="154"/>
      <c r="BF2487" s="154"/>
      <c r="BG2487" s="154"/>
      <c r="BH2487" s="154"/>
      <c r="BI2487" s="154"/>
      <c r="BJ2487" s="154"/>
      <c r="BK2487" s="154"/>
      <c r="BL2487" s="154"/>
      <c r="BM2487" s="154"/>
      <c r="BN2487" s="154"/>
      <c r="BO2487" s="154"/>
      <c r="BP2487" s="154"/>
      <c r="BQ2487" s="154"/>
      <c r="BR2487" s="154"/>
      <c r="BS2487" s="154"/>
      <c r="BT2487" s="154"/>
      <c r="BU2487" s="154"/>
      <c r="BV2487" s="154"/>
    </row>
    <row r="2488" spans="1:74" x14ac:dyDescent="0.25">
      <c r="A2488" s="154"/>
      <c r="B2488" s="154"/>
      <c r="C2488" s="154"/>
      <c r="D2488" s="154"/>
      <c r="E2488" s="154"/>
      <c r="F2488" s="154"/>
      <c r="G2488" s="154"/>
      <c r="H2488" s="154"/>
      <c r="I2488" s="154"/>
      <c r="J2488" s="154"/>
      <c r="K2488" s="154"/>
      <c r="L2488" s="154"/>
      <c r="M2488" s="154"/>
      <c r="N2488" s="154"/>
      <c r="O2488" s="154"/>
      <c r="P2488" s="154"/>
      <c r="Q2488" s="154"/>
      <c r="R2488" s="154"/>
      <c r="S2488" s="154"/>
      <c r="T2488" s="154"/>
      <c r="U2488" s="154"/>
      <c r="V2488" s="154"/>
      <c r="W2488" s="154"/>
      <c r="X2488" s="154"/>
      <c r="Y2488" s="154"/>
      <c r="Z2488" s="154"/>
      <c r="AA2488" s="154"/>
      <c r="AB2488" s="154"/>
      <c r="AC2488" s="154"/>
      <c r="AD2488" s="154"/>
      <c r="AE2488" s="154"/>
      <c r="AF2488" s="154"/>
      <c r="AG2488" s="154"/>
      <c r="AH2488" s="154"/>
      <c r="AI2488" s="154"/>
      <c r="AJ2488" s="154"/>
      <c r="AK2488" s="154"/>
      <c r="AL2488" s="154"/>
      <c r="AM2488" s="154"/>
      <c r="AN2488" s="154"/>
      <c r="AO2488" s="154"/>
      <c r="AP2488" s="154"/>
      <c r="AQ2488" s="154"/>
      <c r="AR2488" s="154"/>
      <c r="AS2488" s="154"/>
      <c r="AT2488" s="154"/>
      <c r="AU2488" s="154"/>
      <c r="AV2488" s="154"/>
      <c r="AW2488" s="154"/>
      <c r="AX2488" s="154"/>
      <c r="AY2488" s="154"/>
      <c r="AZ2488" s="154"/>
      <c r="BA2488" s="154"/>
      <c r="BB2488" s="154"/>
      <c r="BC2488" s="154"/>
      <c r="BD2488" s="154"/>
      <c r="BE2488" s="154"/>
      <c r="BF2488" s="154"/>
      <c r="BG2488" s="154"/>
      <c r="BH2488" s="154"/>
      <c r="BI2488" s="154"/>
      <c r="BJ2488" s="154"/>
      <c r="BK2488" s="154"/>
      <c r="BL2488" s="154"/>
      <c r="BM2488" s="154"/>
      <c r="BN2488" s="154"/>
      <c r="BO2488" s="154"/>
      <c r="BP2488" s="154"/>
      <c r="BQ2488" s="154"/>
      <c r="BR2488" s="154"/>
      <c r="BS2488" s="154"/>
      <c r="BT2488" s="154"/>
      <c r="BU2488" s="154"/>
      <c r="BV2488" s="154"/>
    </row>
    <row r="2489" spans="1:74" x14ac:dyDescent="0.25">
      <c r="A2489" s="154"/>
      <c r="B2489" s="154"/>
      <c r="C2489" s="154"/>
      <c r="D2489" s="154"/>
      <c r="E2489" s="154"/>
      <c r="F2489" s="154"/>
      <c r="G2489" s="154"/>
      <c r="H2489" s="154"/>
      <c r="I2489" s="154"/>
      <c r="J2489" s="154"/>
      <c r="K2489" s="154"/>
      <c r="L2489" s="154"/>
      <c r="M2489" s="154"/>
      <c r="N2489" s="154"/>
      <c r="O2489" s="154"/>
      <c r="P2489" s="154"/>
      <c r="Q2489" s="154"/>
      <c r="R2489" s="154"/>
      <c r="S2489" s="154"/>
      <c r="T2489" s="154"/>
      <c r="U2489" s="154"/>
      <c r="V2489" s="154"/>
      <c r="W2489" s="154"/>
      <c r="X2489" s="154"/>
      <c r="Y2489" s="154"/>
      <c r="Z2489" s="154"/>
      <c r="AA2489" s="154"/>
      <c r="AB2489" s="154"/>
      <c r="AC2489" s="154"/>
      <c r="AD2489" s="154"/>
      <c r="AE2489" s="154"/>
      <c r="AF2489" s="154"/>
      <c r="AG2489" s="154"/>
      <c r="AH2489" s="154"/>
      <c r="AI2489" s="154"/>
      <c r="AJ2489" s="154"/>
      <c r="AK2489" s="154"/>
      <c r="AL2489" s="154"/>
      <c r="AM2489" s="154"/>
      <c r="AN2489" s="154"/>
      <c r="AO2489" s="154"/>
      <c r="AP2489" s="154"/>
      <c r="AQ2489" s="154"/>
      <c r="AR2489" s="154"/>
      <c r="AS2489" s="154"/>
      <c r="AT2489" s="154"/>
      <c r="AU2489" s="154"/>
      <c r="AV2489" s="154"/>
      <c r="AW2489" s="154"/>
      <c r="AX2489" s="154"/>
      <c r="AY2489" s="154"/>
      <c r="AZ2489" s="154"/>
      <c r="BA2489" s="154"/>
      <c r="BB2489" s="154"/>
      <c r="BC2489" s="154"/>
      <c r="BD2489" s="154"/>
      <c r="BE2489" s="154"/>
      <c r="BF2489" s="154"/>
      <c r="BG2489" s="154"/>
      <c r="BH2489" s="154"/>
      <c r="BI2489" s="154"/>
      <c r="BJ2489" s="154"/>
      <c r="BK2489" s="154"/>
      <c r="BL2489" s="154"/>
      <c r="BM2489" s="154"/>
      <c r="BN2489" s="154"/>
      <c r="BO2489" s="154"/>
      <c r="BP2489" s="154"/>
      <c r="BQ2489" s="154"/>
      <c r="BR2489" s="154"/>
      <c r="BS2489" s="154"/>
      <c r="BT2489" s="154"/>
      <c r="BU2489" s="154"/>
      <c r="BV2489" s="154"/>
    </row>
    <row r="2490" spans="1:74" x14ac:dyDescent="0.25">
      <c r="A2490" s="154"/>
      <c r="B2490" s="154"/>
      <c r="C2490" s="154"/>
      <c r="D2490" s="154"/>
      <c r="E2490" s="154"/>
      <c r="F2490" s="154"/>
      <c r="G2490" s="154"/>
      <c r="H2490" s="154"/>
      <c r="I2490" s="154"/>
      <c r="J2490" s="154"/>
      <c r="K2490" s="154"/>
      <c r="L2490" s="154"/>
      <c r="M2490" s="154"/>
      <c r="N2490" s="154"/>
      <c r="O2490" s="154"/>
      <c r="P2490" s="154"/>
      <c r="Q2490" s="154"/>
      <c r="R2490" s="154"/>
      <c r="S2490" s="154"/>
      <c r="T2490" s="154"/>
      <c r="U2490" s="154"/>
      <c r="V2490" s="154"/>
      <c r="W2490" s="154"/>
      <c r="X2490" s="154"/>
      <c r="Y2490" s="154"/>
      <c r="Z2490" s="154"/>
      <c r="AA2490" s="154"/>
      <c r="AB2490" s="154"/>
      <c r="AC2490" s="154"/>
      <c r="AD2490" s="154"/>
      <c r="AE2490" s="154"/>
      <c r="AF2490" s="154"/>
      <c r="AG2490" s="154"/>
      <c r="AH2490" s="154"/>
      <c r="AI2490" s="154"/>
      <c r="AJ2490" s="154"/>
      <c r="AK2490" s="154"/>
      <c r="AL2490" s="154"/>
      <c r="AM2490" s="154"/>
      <c r="AN2490" s="154"/>
      <c r="AO2490" s="154"/>
      <c r="AP2490" s="154"/>
      <c r="AQ2490" s="154"/>
      <c r="AR2490" s="154"/>
      <c r="AS2490" s="154"/>
      <c r="AT2490" s="154"/>
      <c r="AU2490" s="154"/>
      <c r="AV2490" s="154"/>
      <c r="AW2490" s="154"/>
      <c r="AX2490" s="154"/>
      <c r="AY2490" s="154"/>
      <c r="AZ2490" s="154"/>
      <c r="BA2490" s="154"/>
      <c r="BB2490" s="154"/>
      <c r="BC2490" s="154"/>
      <c r="BD2490" s="154"/>
      <c r="BE2490" s="154"/>
      <c r="BF2490" s="154"/>
      <c r="BG2490" s="154"/>
      <c r="BH2490" s="154"/>
      <c r="BI2490" s="154"/>
      <c r="BJ2490" s="154"/>
      <c r="BK2490" s="154"/>
      <c r="BL2490" s="154"/>
      <c r="BM2490" s="154"/>
      <c r="BN2490" s="154"/>
      <c r="BO2490" s="154"/>
      <c r="BP2490" s="154"/>
      <c r="BQ2490" s="154"/>
      <c r="BR2490" s="154"/>
      <c r="BS2490" s="154"/>
      <c r="BT2490" s="154"/>
      <c r="BU2490" s="154"/>
      <c r="BV2490" s="154"/>
    </row>
    <row r="2491" spans="1:74" x14ac:dyDescent="0.25">
      <c r="A2491" s="154"/>
      <c r="B2491" s="154"/>
      <c r="C2491" s="154"/>
      <c r="D2491" s="154"/>
      <c r="E2491" s="154"/>
      <c r="F2491" s="154"/>
      <c r="G2491" s="154"/>
      <c r="H2491" s="154"/>
      <c r="I2491" s="154"/>
      <c r="J2491" s="154"/>
      <c r="K2491" s="154"/>
      <c r="L2491" s="154"/>
      <c r="M2491" s="154"/>
      <c r="N2491" s="154"/>
      <c r="O2491" s="154"/>
      <c r="P2491" s="154"/>
      <c r="Q2491" s="154"/>
      <c r="R2491" s="154"/>
      <c r="S2491" s="154"/>
      <c r="T2491" s="154"/>
      <c r="U2491" s="154"/>
      <c r="V2491" s="154"/>
      <c r="W2491" s="154"/>
      <c r="X2491" s="154"/>
      <c r="Y2491" s="154"/>
      <c r="Z2491" s="154"/>
      <c r="AA2491" s="154"/>
      <c r="AB2491" s="154"/>
      <c r="AC2491" s="154"/>
      <c r="AD2491" s="154"/>
      <c r="AE2491" s="154"/>
      <c r="AF2491" s="154"/>
      <c r="AG2491" s="154"/>
      <c r="AH2491" s="154"/>
      <c r="AI2491" s="154"/>
      <c r="AJ2491" s="154"/>
      <c r="AK2491" s="154"/>
      <c r="AL2491" s="154"/>
      <c r="AM2491" s="154"/>
      <c r="AN2491" s="154"/>
      <c r="AO2491" s="154"/>
      <c r="AP2491" s="154"/>
      <c r="AQ2491" s="154"/>
      <c r="AR2491" s="154"/>
      <c r="AS2491" s="154"/>
      <c r="AT2491" s="154"/>
      <c r="AU2491" s="154"/>
      <c r="AV2491" s="154"/>
      <c r="AW2491" s="154"/>
      <c r="AX2491" s="154"/>
      <c r="AY2491" s="154"/>
      <c r="AZ2491" s="154"/>
      <c r="BA2491" s="154"/>
      <c r="BB2491" s="154"/>
      <c r="BC2491" s="154"/>
      <c r="BD2491" s="154"/>
      <c r="BE2491" s="154"/>
      <c r="BF2491" s="154"/>
      <c r="BG2491" s="154"/>
      <c r="BH2491" s="154"/>
      <c r="BI2491" s="154"/>
      <c r="BJ2491" s="154"/>
      <c r="BK2491" s="154"/>
      <c r="BL2491" s="154"/>
      <c r="BM2491" s="154"/>
      <c r="BN2491" s="154"/>
      <c r="BO2491" s="154"/>
      <c r="BP2491" s="154"/>
      <c r="BQ2491" s="154"/>
      <c r="BR2491" s="154"/>
      <c r="BS2491" s="154"/>
      <c r="BT2491" s="154"/>
      <c r="BU2491" s="154"/>
      <c r="BV2491" s="154"/>
    </row>
    <row r="2492" spans="1:74" x14ac:dyDescent="0.25">
      <c r="A2492" s="154"/>
      <c r="B2492" s="154"/>
      <c r="C2492" s="154"/>
      <c r="D2492" s="154"/>
      <c r="E2492" s="154"/>
      <c r="F2492" s="154"/>
      <c r="G2492" s="154"/>
      <c r="H2492" s="154"/>
      <c r="I2492" s="154"/>
      <c r="J2492" s="154"/>
      <c r="K2492" s="154"/>
      <c r="L2492" s="154"/>
      <c r="M2492" s="154"/>
      <c r="N2492" s="154"/>
      <c r="O2492" s="154"/>
      <c r="P2492" s="154"/>
      <c r="Q2492" s="154"/>
      <c r="R2492" s="154"/>
      <c r="S2492" s="154"/>
      <c r="T2492" s="154"/>
      <c r="U2492" s="154"/>
      <c r="V2492" s="154"/>
      <c r="W2492" s="154"/>
      <c r="X2492" s="154"/>
      <c r="Y2492" s="154"/>
      <c r="Z2492" s="154"/>
      <c r="AA2492" s="154"/>
      <c r="AB2492" s="154"/>
      <c r="AC2492" s="154"/>
      <c r="AD2492" s="154"/>
      <c r="AE2492" s="154"/>
      <c r="AF2492" s="154"/>
      <c r="AG2492" s="154"/>
      <c r="AH2492" s="154"/>
      <c r="AI2492" s="154"/>
      <c r="AJ2492" s="154"/>
      <c r="AK2492" s="154"/>
      <c r="AL2492" s="154"/>
      <c r="AM2492" s="154"/>
      <c r="AN2492" s="154"/>
      <c r="AO2492" s="154"/>
      <c r="AP2492" s="154"/>
      <c r="AQ2492" s="154"/>
      <c r="AR2492" s="154"/>
      <c r="AS2492" s="154"/>
      <c r="AT2492" s="154"/>
      <c r="AU2492" s="154"/>
      <c r="AV2492" s="154"/>
      <c r="AW2492" s="154"/>
      <c r="AX2492" s="154"/>
      <c r="AY2492" s="154"/>
      <c r="AZ2492" s="154"/>
      <c r="BA2492" s="154"/>
      <c r="BB2492" s="154"/>
      <c r="BC2492" s="154"/>
      <c r="BD2492" s="154"/>
      <c r="BE2492" s="154"/>
      <c r="BF2492" s="154"/>
      <c r="BG2492" s="154"/>
      <c r="BH2492" s="154"/>
      <c r="BI2492" s="154"/>
      <c r="BJ2492" s="154"/>
      <c r="BK2492" s="154"/>
      <c r="BL2492" s="154"/>
      <c r="BM2492" s="154"/>
      <c r="BN2492" s="154"/>
      <c r="BO2492" s="154"/>
      <c r="BP2492" s="154"/>
      <c r="BQ2492" s="154"/>
      <c r="BR2492" s="154"/>
      <c r="BS2492" s="154"/>
      <c r="BT2492" s="154"/>
      <c r="BU2492" s="154"/>
      <c r="BV2492" s="154"/>
    </row>
    <row r="2493" spans="1:74" x14ac:dyDescent="0.25">
      <c r="A2493" s="154"/>
      <c r="B2493" s="154"/>
      <c r="C2493" s="154"/>
      <c r="D2493" s="154"/>
      <c r="E2493" s="154"/>
      <c r="F2493" s="154"/>
      <c r="G2493" s="154"/>
      <c r="H2493" s="154"/>
      <c r="I2493" s="154"/>
      <c r="J2493" s="154"/>
      <c r="K2493" s="154"/>
      <c r="L2493" s="154"/>
      <c r="M2493" s="154"/>
      <c r="N2493" s="154"/>
      <c r="O2493" s="154"/>
      <c r="P2493" s="154"/>
      <c r="Q2493" s="154"/>
      <c r="R2493" s="154"/>
      <c r="S2493" s="154"/>
      <c r="T2493" s="154"/>
      <c r="U2493" s="154"/>
      <c r="V2493" s="154"/>
      <c r="W2493" s="154"/>
      <c r="X2493" s="154"/>
      <c r="Y2493" s="154"/>
      <c r="Z2493" s="154"/>
      <c r="AA2493" s="154"/>
      <c r="AB2493" s="154"/>
      <c r="AC2493" s="154"/>
      <c r="AD2493" s="154"/>
      <c r="AE2493" s="154"/>
      <c r="AF2493" s="154"/>
      <c r="AG2493" s="154"/>
      <c r="AH2493" s="154"/>
      <c r="AI2493" s="154"/>
      <c r="AJ2493" s="154"/>
      <c r="AK2493" s="154"/>
      <c r="AL2493" s="154"/>
      <c r="AM2493" s="154"/>
      <c r="AN2493" s="154"/>
      <c r="AO2493" s="154"/>
      <c r="AP2493" s="154"/>
      <c r="AQ2493" s="154"/>
      <c r="AR2493" s="154"/>
      <c r="AS2493" s="154"/>
      <c r="AT2493" s="154"/>
      <c r="AU2493" s="154"/>
      <c r="AV2493" s="154"/>
      <c r="AW2493" s="154"/>
      <c r="AX2493" s="154"/>
      <c r="AY2493" s="154"/>
      <c r="AZ2493" s="154"/>
      <c r="BA2493" s="154"/>
      <c r="BB2493" s="154"/>
      <c r="BC2493" s="154"/>
      <c r="BD2493" s="154"/>
      <c r="BE2493" s="154"/>
      <c r="BF2493" s="154"/>
      <c r="BG2493" s="154"/>
      <c r="BH2493" s="154"/>
      <c r="BI2493" s="154"/>
      <c r="BJ2493" s="154"/>
      <c r="BK2493" s="154"/>
      <c r="BL2493" s="154"/>
      <c r="BM2493" s="154"/>
      <c r="BN2493" s="154"/>
      <c r="BO2493" s="154"/>
      <c r="BP2493" s="154"/>
      <c r="BQ2493" s="154"/>
      <c r="BR2493" s="154"/>
      <c r="BS2493" s="154"/>
      <c r="BT2493" s="154"/>
      <c r="BU2493" s="154"/>
      <c r="BV2493" s="154"/>
    </row>
    <row r="2494" spans="1:74" x14ac:dyDescent="0.25">
      <c r="A2494" s="154"/>
      <c r="B2494" s="154"/>
      <c r="C2494" s="154"/>
      <c r="D2494" s="154"/>
      <c r="E2494" s="154"/>
      <c r="F2494" s="154"/>
      <c r="G2494" s="154"/>
      <c r="H2494" s="154"/>
      <c r="I2494" s="154"/>
      <c r="J2494" s="154"/>
      <c r="K2494" s="154"/>
      <c r="L2494" s="154"/>
      <c r="M2494" s="154"/>
      <c r="N2494" s="154"/>
      <c r="O2494" s="154"/>
      <c r="P2494" s="154"/>
      <c r="Q2494" s="154"/>
      <c r="R2494" s="154"/>
      <c r="S2494" s="154"/>
      <c r="T2494" s="154"/>
      <c r="U2494" s="154"/>
      <c r="V2494" s="154"/>
      <c r="W2494" s="154"/>
      <c r="X2494" s="154"/>
      <c r="Y2494" s="154"/>
      <c r="Z2494" s="154"/>
      <c r="AA2494" s="154"/>
      <c r="AB2494" s="154"/>
      <c r="AC2494" s="154"/>
      <c r="AD2494" s="154"/>
      <c r="AE2494" s="154"/>
      <c r="AF2494" s="154"/>
      <c r="AG2494" s="154"/>
      <c r="AH2494" s="154"/>
      <c r="AI2494" s="154"/>
      <c r="AJ2494" s="154"/>
      <c r="AK2494" s="154"/>
      <c r="AL2494" s="154"/>
      <c r="AM2494" s="154"/>
      <c r="AN2494" s="154"/>
      <c r="AO2494" s="154"/>
      <c r="AP2494" s="154"/>
      <c r="AQ2494" s="154"/>
      <c r="AR2494" s="154"/>
      <c r="AS2494" s="154"/>
      <c r="AT2494" s="154"/>
      <c r="AU2494" s="154"/>
      <c r="AV2494" s="154"/>
      <c r="AW2494" s="154"/>
      <c r="AX2494" s="154"/>
      <c r="AY2494" s="154"/>
      <c r="AZ2494" s="154"/>
      <c r="BA2494" s="154"/>
      <c r="BB2494" s="154"/>
      <c r="BC2494" s="154"/>
      <c r="BD2494" s="154"/>
      <c r="BE2494" s="154"/>
      <c r="BF2494" s="154"/>
      <c r="BG2494" s="154"/>
      <c r="BH2494" s="154"/>
      <c r="BI2494" s="154"/>
      <c r="BJ2494" s="154"/>
      <c r="BK2494" s="154"/>
      <c r="BL2494" s="154"/>
      <c r="BM2494" s="154"/>
      <c r="BN2494" s="154"/>
      <c r="BO2494" s="154"/>
      <c r="BP2494" s="154"/>
      <c r="BQ2494" s="154"/>
      <c r="BR2494" s="154"/>
      <c r="BS2494" s="154"/>
      <c r="BT2494" s="154"/>
      <c r="BU2494" s="154"/>
      <c r="BV2494" s="154"/>
    </row>
    <row r="2495" spans="1:74" x14ac:dyDescent="0.25">
      <c r="A2495" s="154"/>
      <c r="B2495" s="154"/>
      <c r="C2495" s="154"/>
      <c r="D2495" s="154"/>
      <c r="E2495" s="154"/>
      <c r="F2495" s="154"/>
      <c r="G2495" s="154"/>
      <c r="H2495" s="154"/>
      <c r="I2495" s="154"/>
      <c r="J2495" s="154"/>
      <c r="K2495" s="154"/>
      <c r="L2495" s="154"/>
      <c r="M2495" s="154"/>
      <c r="N2495" s="154"/>
      <c r="O2495" s="154"/>
      <c r="P2495" s="154"/>
      <c r="Q2495" s="154"/>
      <c r="R2495" s="154"/>
      <c r="S2495" s="154"/>
      <c r="T2495" s="154"/>
      <c r="U2495" s="154"/>
      <c r="V2495" s="154"/>
      <c r="W2495" s="154"/>
      <c r="X2495" s="154"/>
      <c r="Y2495" s="154"/>
      <c r="Z2495" s="154"/>
      <c r="AA2495" s="154"/>
      <c r="AB2495" s="154"/>
      <c r="AC2495" s="154"/>
      <c r="AD2495" s="154"/>
      <c r="AE2495" s="154"/>
      <c r="AF2495" s="154"/>
      <c r="AG2495" s="154"/>
      <c r="AH2495" s="154"/>
      <c r="AI2495" s="154"/>
      <c r="AJ2495" s="154"/>
      <c r="AK2495" s="154"/>
      <c r="AL2495" s="154"/>
      <c r="AM2495" s="154"/>
      <c r="AN2495" s="154"/>
      <c r="AO2495" s="154"/>
      <c r="AP2495" s="154"/>
      <c r="AQ2495" s="154"/>
      <c r="AR2495" s="154"/>
      <c r="AS2495" s="154"/>
      <c r="AT2495" s="154"/>
      <c r="AU2495" s="154"/>
      <c r="AV2495" s="154"/>
      <c r="AW2495" s="154"/>
      <c r="AX2495" s="154"/>
      <c r="AY2495" s="154"/>
      <c r="AZ2495" s="154"/>
      <c r="BA2495" s="154"/>
      <c r="BB2495" s="154"/>
      <c r="BC2495" s="154"/>
      <c r="BD2495" s="154"/>
      <c r="BE2495" s="154"/>
      <c r="BF2495" s="154"/>
      <c r="BG2495" s="154"/>
      <c r="BH2495" s="154"/>
      <c r="BI2495" s="154"/>
      <c r="BJ2495" s="154"/>
      <c r="BK2495" s="154"/>
      <c r="BL2495" s="154"/>
      <c r="BM2495" s="154"/>
      <c r="BN2495" s="154"/>
      <c r="BO2495" s="154"/>
      <c r="BP2495" s="154"/>
      <c r="BQ2495" s="154"/>
      <c r="BR2495" s="154"/>
      <c r="BS2495" s="154"/>
      <c r="BT2495" s="154"/>
      <c r="BU2495" s="154"/>
      <c r="BV2495" s="154"/>
    </row>
    <row r="2496" spans="1:74" x14ac:dyDescent="0.25">
      <c r="A2496" s="154"/>
      <c r="B2496" s="154"/>
      <c r="C2496" s="154"/>
      <c r="D2496" s="154"/>
      <c r="E2496" s="154"/>
      <c r="F2496" s="154"/>
      <c r="G2496" s="154"/>
      <c r="H2496" s="154"/>
      <c r="I2496" s="154"/>
      <c r="J2496" s="154"/>
      <c r="K2496" s="154"/>
      <c r="L2496" s="154"/>
      <c r="M2496" s="154"/>
      <c r="N2496" s="154"/>
      <c r="O2496" s="154"/>
      <c r="P2496" s="154"/>
      <c r="Q2496" s="154"/>
      <c r="R2496" s="154"/>
      <c r="S2496" s="154"/>
      <c r="T2496" s="154"/>
      <c r="U2496" s="154"/>
      <c r="V2496" s="154"/>
      <c r="W2496" s="154"/>
      <c r="X2496" s="154"/>
      <c r="Y2496" s="154"/>
      <c r="Z2496" s="154"/>
      <c r="AA2496" s="154"/>
      <c r="AB2496" s="154"/>
      <c r="AC2496" s="154"/>
      <c r="AD2496" s="154"/>
      <c r="AE2496" s="154"/>
      <c r="AF2496" s="154"/>
      <c r="AG2496" s="154"/>
      <c r="AH2496" s="154"/>
      <c r="AI2496" s="154"/>
      <c r="AJ2496" s="154"/>
      <c r="AK2496" s="154"/>
      <c r="AL2496" s="154"/>
      <c r="AM2496" s="154"/>
      <c r="AN2496" s="154"/>
      <c r="AO2496" s="154"/>
      <c r="AP2496" s="154"/>
      <c r="AQ2496" s="154"/>
      <c r="AR2496" s="154"/>
      <c r="AS2496" s="154"/>
      <c r="AT2496" s="154"/>
      <c r="AU2496" s="154"/>
      <c r="AV2496" s="154"/>
      <c r="AW2496" s="154"/>
      <c r="AX2496" s="154"/>
      <c r="AY2496" s="154"/>
      <c r="AZ2496" s="154"/>
      <c r="BA2496" s="154"/>
      <c r="BB2496" s="154"/>
      <c r="BC2496" s="154"/>
      <c r="BD2496" s="154"/>
      <c r="BE2496" s="154"/>
      <c r="BF2496" s="154"/>
      <c r="BG2496" s="154"/>
      <c r="BH2496" s="154"/>
      <c r="BI2496" s="154"/>
      <c r="BJ2496" s="154"/>
      <c r="BK2496" s="154"/>
      <c r="BL2496" s="154"/>
      <c r="BM2496" s="154"/>
      <c r="BN2496" s="154"/>
      <c r="BO2496" s="154"/>
      <c r="BP2496" s="154"/>
      <c r="BQ2496" s="154"/>
      <c r="BR2496" s="154"/>
      <c r="BS2496" s="154"/>
      <c r="BT2496" s="154"/>
      <c r="BU2496" s="154"/>
      <c r="BV2496" s="154"/>
    </row>
    <row r="2497" spans="1:74" x14ac:dyDescent="0.25">
      <c r="A2497" s="154"/>
      <c r="B2497" s="154"/>
      <c r="C2497" s="154"/>
      <c r="D2497" s="154"/>
      <c r="E2497" s="154"/>
      <c r="F2497" s="154"/>
      <c r="G2497" s="154"/>
      <c r="H2497" s="154"/>
      <c r="I2497" s="154"/>
      <c r="J2497" s="154"/>
      <c r="K2497" s="154"/>
      <c r="L2497" s="154"/>
      <c r="M2497" s="154"/>
      <c r="N2497" s="154"/>
      <c r="O2497" s="154"/>
      <c r="P2497" s="154"/>
      <c r="Q2497" s="154"/>
      <c r="R2497" s="154"/>
      <c r="S2497" s="154"/>
      <c r="T2497" s="154"/>
      <c r="U2497" s="154"/>
      <c r="V2497" s="154"/>
      <c r="W2497" s="154"/>
      <c r="X2497" s="154"/>
      <c r="Y2497" s="154"/>
      <c r="Z2497" s="154"/>
      <c r="AA2497" s="154"/>
      <c r="AB2497" s="154"/>
      <c r="AC2497" s="154"/>
      <c r="AD2497" s="154"/>
      <c r="AE2497" s="154"/>
      <c r="AF2497" s="154"/>
      <c r="AG2497" s="154"/>
      <c r="AH2497" s="154"/>
      <c r="AI2497" s="154"/>
      <c r="AJ2497" s="154"/>
      <c r="AK2497" s="154"/>
      <c r="AL2497" s="154"/>
      <c r="AM2497" s="154"/>
      <c r="AN2497" s="154"/>
      <c r="AO2497" s="154"/>
      <c r="AP2497" s="154"/>
      <c r="AQ2497" s="154"/>
      <c r="AR2497" s="154"/>
      <c r="AS2497" s="154"/>
      <c r="AT2497" s="154"/>
      <c r="AU2497" s="154"/>
      <c r="AV2497" s="154"/>
      <c r="AW2497" s="154"/>
      <c r="AX2497" s="154"/>
      <c r="AY2497" s="154"/>
      <c r="AZ2497" s="154"/>
      <c r="BA2497" s="154"/>
      <c r="BB2497" s="154"/>
      <c r="BC2497" s="154"/>
      <c r="BD2497" s="154"/>
      <c r="BE2497" s="154"/>
      <c r="BF2497" s="154"/>
      <c r="BG2497" s="154"/>
      <c r="BH2497" s="154"/>
      <c r="BI2497" s="154"/>
      <c r="BJ2497" s="154"/>
      <c r="BK2497" s="154"/>
      <c r="BL2497" s="154"/>
      <c r="BM2497" s="154"/>
      <c r="BN2497" s="154"/>
      <c r="BO2497" s="154"/>
      <c r="BP2497" s="154"/>
      <c r="BQ2497" s="154"/>
      <c r="BR2497" s="154"/>
      <c r="BS2497" s="154"/>
      <c r="BT2497" s="154"/>
      <c r="BU2497" s="154"/>
      <c r="BV2497" s="154"/>
    </row>
    <row r="2498" spans="1:74" x14ac:dyDescent="0.25">
      <c r="A2498" s="154"/>
      <c r="B2498" s="154"/>
      <c r="C2498" s="154"/>
      <c r="D2498" s="154"/>
      <c r="E2498" s="154"/>
      <c r="F2498" s="154"/>
      <c r="G2498" s="154"/>
      <c r="H2498" s="154"/>
      <c r="I2498" s="154"/>
      <c r="J2498" s="154"/>
      <c r="K2498" s="154"/>
      <c r="L2498" s="154"/>
      <c r="M2498" s="154"/>
      <c r="N2498" s="154"/>
      <c r="O2498" s="154"/>
      <c r="P2498" s="154"/>
      <c r="Q2498" s="154"/>
      <c r="R2498" s="154"/>
      <c r="S2498" s="154"/>
      <c r="T2498" s="154"/>
      <c r="U2498" s="154"/>
      <c r="V2498" s="154"/>
      <c r="W2498" s="154"/>
      <c r="X2498" s="154"/>
      <c r="Y2498" s="154"/>
      <c r="Z2498" s="154"/>
      <c r="AA2498" s="154"/>
      <c r="AB2498" s="154"/>
      <c r="AC2498" s="154"/>
      <c r="AD2498" s="154"/>
      <c r="AE2498" s="154"/>
      <c r="AF2498" s="154"/>
      <c r="AG2498" s="154"/>
      <c r="AH2498" s="154"/>
      <c r="AI2498" s="154"/>
      <c r="AJ2498" s="154"/>
      <c r="AK2498" s="154"/>
      <c r="AL2498" s="154"/>
      <c r="AM2498" s="154"/>
      <c r="AN2498" s="154"/>
      <c r="AO2498" s="154"/>
      <c r="AP2498" s="154"/>
      <c r="AQ2498" s="154"/>
      <c r="AR2498" s="154"/>
      <c r="AS2498" s="154"/>
      <c r="AT2498" s="154"/>
      <c r="AU2498" s="154"/>
      <c r="AV2498" s="154"/>
      <c r="AW2498" s="154"/>
      <c r="AX2498" s="154"/>
      <c r="AY2498" s="154"/>
      <c r="AZ2498" s="154"/>
      <c r="BA2498" s="154"/>
      <c r="BB2498" s="154"/>
      <c r="BC2498" s="154"/>
      <c r="BD2498" s="154"/>
      <c r="BE2498" s="154"/>
      <c r="BF2498" s="154"/>
      <c r="BG2498" s="154"/>
      <c r="BH2498" s="154"/>
      <c r="BI2498" s="154"/>
      <c r="BJ2498" s="154"/>
      <c r="BK2498" s="154"/>
      <c r="BL2498" s="154"/>
      <c r="BM2498" s="154"/>
      <c r="BN2498" s="154"/>
      <c r="BO2498" s="154"/>
      <c r="BP2498" s="154"/>
      <c r="BQ2498" s="154"/>
      <c r="BR2498" s="154"/>
      <c r="BS2498" s="154"/>
      <c r="BT2498" s="154"/>
      <c r="BU2498" s="154"/>
      <c r="BV2498" s="154"/>
    </row>
    <row r="2499" spans="1:74" x14ac:dyDescent="0.25">
      <c r="A2499" s="154"/>
      <c r="B2499" s="154"/>
      <c r="C2499" s="154"/>
      <c r="D2499" s="154"/>
      <c r="E2499" s="154"/>
      <c r="F2499" s="154"/>
      <c r="G2499" s="154"/>
      <c r="H2499" s="154"/>
      <c r="I2499" s="154"/>
      <c r="J2499" s="154"/>
      <c r="K2499" s="154"/>
      <c r="L2499" s="154"/>
      <c r="M2499" s="154"/>
      <c r="N2499" s="154"/>
      <c r="O2499" s="154"/>
      <c r="P2499" s="154"/>
      <c r="Q2499" s="154"/>
      <c r="R2499" s="154"/>
      <c r="S2499" s="154"/>
      <c r="T2499" s="154"/>
      <c r="U2499" s="154"/>
      <c r="V2499" s="154"/>
      <c r="W2499" s="154"/>
      <c r="X2499" s="154"/>
      <c r="Y2499" s="154"/>
      <c r="Z2499" s="154"/>
      <c r="AA2499" s="154"/>
      <c r="AB2499" s="154"/>
      <c r="AC2499" s="154"/>
      <c r="AD2499" s="154"/>
      <c r="AE2499" s="154"/>
      <c r="AF2499" s="154"/>
      <c r="AG2499" s="154"/>
      <c r="AH2499" s="154"/>
      <c r="AI2499" s="154"/>
      <c r="AJ2499" s="154"/>
      <c r="AK2499" s="154"/>
      <c r="AL2499" s="154"/>
      <c r="AM2499" s="154"/>
      <c r="AN2499" s="154"/>
      <c r="AO2499" s="154"/>
      <c r="AP2499" s="154"/>
      <c r="AQ2499" s="154"/>
      <c r="AR2499" s="154"/>
      <c r="AS2499" s="154"/>
      <c r="AT2499" s="154"/>
      <c r="AU2499" s="154"/>
      <c r="AV2499" s="154"/>
      <c r="AW2499" s="154"/>
      <c r="AX2499" s="154"/>
      <c r="AY2499" s="154"/>
      <c r="AZ2499" s="154"/>
      <c r="BA2499" s="154"/>
      <c r="BB2499" s="154"/>
      <c r="BC2499" s="154"/>
      <c r="BD2499" s="154"/>
      <c r="BE2499" s="154"/>
      <c r="BF2499" s="154"/>
      <c r="BG2499" s="154"/>
      <c r="BH2499" s="154"/>
      <c r="BI2499" s="154"/>
      <c r="BJ2499" s="154"/>
      <c r="BK2499" s="154"/>
      <c r="BL2499" s="154"/>
      <c r="BM2499" s="154"/>
      <c r="BN2499" s="154"/>
      <c r="BO2499" s="154"/>
      <c r="BP2499" s="154"/>
      <c r="BQ2499" s="154"/>
      <c r="BR2499" s="154"/>
      <c r="BS2499" s="154"/>
      <c r="BT2499" s="154"/>
      <c r="BU2499" s="154"/>
      <c r="BV2499" s="154"/>
    </row>
    <row r="2500" spans="1:74" x14ac:dyDescent="0.25">
      <c r="A2500" s="154"/>
      <c r="B2500" s="154"/>
      <c r="C2500" s="154"/>
      <c r="D2500" s="154"/>
      <c r="E2500" s="154"/>
      <c r="F2500" s="154"/>
      <c r="G2500" s="154"/>
      <c r="H2500" s="154"/>
      <c r="I2500" s="154"/>
      <c r="J2500" s="154"/>
      <c r="K2500" s="154"/>
      <c r="L2500" s="154"/>
      <c r="M2500" s="154"/>
      <c r="N2500" s="154"/>
      <c r="O2500" s="154"/>
      <c r="P2500" s="154"/>
      <c r="Q2500" s="154"/>
      <c r="R2500" s="154"/>
      <c r="S2500" s="154"/>
      <c r="T2500" s="154"/>
      <c r="U2500" s="154"/>
      <c r="V2500" s="154"/>
      <c r="W2500" s="154"/>
      <c r="X2500" s="154"/>
      <c r="Y2500" s="154"/>
      <c r="Z2500" s="154"/>
      <c r="AA2500" s="154"/>
      <c r="AB2500" s="154"/>
      <c r="AC2500" s="154"/>
      <c r="AD2500" s="154"/>
      <c r="AE2500" s="154"/>
      <c r="AF2500" s="154"/>
      <c r="AG2500" s="154"/>
      <c r="AH2500" s="154"/>
      <c r="AI2500" s="154"/>
      <c r="AJ2500" s="154"/>
      <c r="AK2500" s="154"/>
      <c r="AL2500" s="154"/>
      <c r="AM2500" s="154"/>
      <c r="AN2500" s="154"/>
      <c r="AO2500" s="154"/>
      <c r="AP2500" s="154"/>
      <c r="AQ2500" s="154"/>
      <c r="AR2500" s="154"/>
      <c r="AS2500" s="154"/>
      <c r="AT2500" s="154"/>
      <c r="AU2500" s="154"/>
      <c r="AV2500" s="154"/>
      <c r="AW2500" s="154"/>
      <c r="AX2500" s="154"/>
      <c r="AY2500" s="154"/>
      <c r="AZ2500" s="154"/>
      <c r="BA2500" s="154"/>
      <c r="BB2500" s="154"/>
      <c r="BC2500" s="154"/>
      <c r="BD2500" s="154"/>
      <c r="BE2500" s="154"/>
      <c r="BF2500" s="154"/>
      <c r="BG2500" s="154"/>
      <c r="BH2500" s="154"/>
      <c r="BI2500" s="154"/>
      <c r="BJ2500" s="154"/>
      <c r="BK2500" s="154"/>
      <c r="BL2500" s="154"/>
      <c r="BM2500" s="154"/>
      <c r="BN2500" s="154"/>
      <c r="BO2500" s="154"/>
      <c r="BP2500" s="154"/>
      <c r="BQ2500" s="154"/>
      <c r="BR2500" s="154"/>
      <c r="BS2500" s="154"/>
      <c r="BT2500" s="154"/>
      <c r="BU2500" s="154"/>
      <c r="BV2500" s="154"/>
    </row>
    <row r="2501" spans="1:74" x14ac:dyDescent="0.25">
      <c r="A2501" s="154"/>
      <c r="B2501" s="154"/>
      <c r="C2501" s="154"/>
      <c r="D2501" s="154"/>
      <c r="E2501" s="154"/>
      <c r="F2501" s="154"/>
      <c r="G2501" s="154"/>
      <c r="H2501" s="154"/>
      <c r="I2501" s="154"/>
      <c r="J2501" s="154"/>
      <c r="K2501" s="154"/>
      <c r="L2501" s="154"/>
      <c r="M2501" s="154"/>
      <c r="N2501" s="154"/>
      <c r="O2501" s="154"/>
      <c r="P2501" s="154"/>
      <c r="Q2501" s="154"/>
      <c r="R2501" s="154"/>
      <c r="S2501" s="154"/>
      <c r="T2501" s="154"/>
      <c r="U2501" s="154"/>
      <c r="V2501" s="154"/>
      <c r="W2501" s="154"/>
      <c r="X2501" s="154"/>
      <c r="Y2501" s="154"/>
      <c r="Z2501" s="154"/>
      <c r="AA2501" s="154"/>
      <c r="AB2501" s="154"/>
      <c r="AC2501" s="154"/>
      <c r="AD2501" s="154"/>
      <c r="AE2501" s="154"/>
      <c r="AF2501" s="154"/>
      <c r="AG2501" s="154"/>
      <c r="AH2501" s="154"/>
      <c r="AI2501" s="154"/>
      <c r="AJ2501" s="154"/>
      <c r="AK2501" s="154"/>
      <c r="AL2501" s="154"/>
      <c r="AM2501" s="154"/>
      <c r="AN2501" s="154"/>
      <c r="AO2501" s="154"/>
      <c r="AP2501" s="154"/>
      <c r="AQ2501" s="154"/>
      <c r="AR2501" s="154"/>
      <c r="AS2501" s="154"/>
      <c r="AT2501" s="154"/>
      <c r="AU2501" s="154"/>
      <c r="AV2501" s="154"/>
      <c r="AW2501" s="154"/>
      <c r="AX2501" s="154"/>
      <c r="AY2501" s="154"/>
      <c r="AZ2501" s="154"/>
      <c r="BA2501" s="154"/>
      <c r="BB2501" s="154"/>
      <c r="BC2501" s="154"/>
      <c r="BD2501" s="154"/>
      <c r="BE2501" s="154"/>
      <c r="BF2501" s="154"/>
      <c r="BG2501" s="154"/>
      <c r="BH2501" s="154"/>
      <c r="BI2501" s="154"/>
      <c r="BJ2501" s="154"/>
      <c r="BK2501" s="154"/>
      <c r="BL2501" s="154"/>
      <c r="BM2501" s="154"/>
      <c r="BN2501" s="154"/>
      <c r="BO2501" s="154"/>
      <c r="BP2501" s="154"/>
      <c r="BQ2501" s="154"/>
      <c r="BR2501" s="154"/>
      <c r="BS2501" s="154"/>
      <c r="BT2501" s="154"/>
      <c r="BU2501" s="154"/>
      <c r="BV2501" s="154"/>
    </row>
    <row r="2502" spans="1:74" x14ac:dyDescent="0.25">
      <c r="A2502" s="154"/>
      <c r="B2502" s="154"/>
      <c r="C2502" s="154"/>
      <c r="D2502" s="154"/>
      <c r="E2502" s="154"/>
      <c r="F2502" s="154"/>
      <c r="G2502" s="154"/>
      <c r="H2502" s="154"/>
      <c r="I2502" s="154"/>
      <c r="J2502" s="154"/>
      <c r="K2502" s="154"/>
      <c r="L2502" s="154"/>
      <c r="M2502" s="154"/>
      <c r="N2502" s="154"/>
      <c r="O2502" s="154"/>
      <c r="P2502" s="154"/>
      <c r="Q2502" s="154"/>
      <c r="R2502" s="154"/>
      <c r="S2502" s="154"/>
      <c r="T2502" s="154"/>
      <c r="U2502" s="154"/>
      <c r="V2502" s="154"/>
      <c r="W2502" s="154"/>
      <c r="X2502" s="154"/>
      <c r="Y2502" s="154"/>
      <c r="Z2502" s="154"/>
      <c r="AA2502" s="154"/>
      <c r="AB2502" s="154"/>
      <c r="AC2502" s="154"/>
      <c r="AD2502" s="154"/>
      <c r="AE2502" s="154"/>
      <c r="AF2502" s="154"/>
      <c r="AG2502" s="154"/>
      <c r="AH2502" s="154"/>
      <c r="AI2502" s="154"/>
      <c r="AJ2502" s="154"/>
      <c r="AK2502" s="154"/>
      <c r="AL2502" s="154"/>
      <c r="AM2502" s="154"/>
      <c r="AN2502" s="154"/>
      <c r="AO2502" s="154"/>
      <c r="AP2502" s="154"/>
      <c r="AQ2502" s="154"/>
      <c r="AR2502" s="154"/>
      <c r="AS2502" s="154"/>
      <c r="AT2502" s="154"/>
      <c r="AU2502" s="154"/>
      <c r="AV2502" s="154"/>
      <c r="AW2502" s="154"/>
      <c r="AX2502" s="154"/>
      <c r="AY2502" s="154"/>
      <c r="AZ2502" s="154"/>
      <c r="BA2502" s="154"/>
      <c r="BB2502" s="154"/>
      <c r="BC2502" s="154"/>
      <c r="BD2502" s="154"/>
      <c r="BE2502" s="154"/>
      <c r="BF2502" s="154"/>
      <c r="BG2502" s="154"/>
      <c r="BH2502" s="154"/>
      <c r="BI2502" s="154"/>
      <c r="BJ2502" s="154"/>
      <c r="BK2502" s="154"/>
      <c r="BL2502" s="154"/>
      <c r="BM2502" s="154"/>
      <c r="BN2502" s="154"/>
      <c r="BO2502" s="154"/>
      <c r="BP2502" s="154"/>
      <c r="BQ2502" s="154"/>
      <c r="BR2502" s="154"/>
      <c r="BS2502" s="154"/>
      <c r="BT2502" s="154"/>
      <c r="BU2502" s="154"/>
      <c r="BV2502" s="154"/>
    </row>
    <row r="2503" spans="1:74" x14ac:dyDescent="0.25">
      <c r="A2503" s="154"/>
      <c r="B2503" s="154"/>
      <c r="C2503" s="154"/>
      <c r="D2503" s="154"/>
      <c r="E2503" s="154"/>
      <c r="F2503" s="154"/>
      <c r="G2503" s="154"/>
      <c r="H2503" s="154"/>
      <c r="I2503" s="154"/>
      <c r="J2503" s="154"/>
      <c r="K2503" s="154"/>
      <c r="L2503" s="154"/>
      <c r="M2503" s="154"/>
      <c r="N2503" s="154"/>
      <c r="O2503" s="154"/>
      <c r="P2503" s="154"/>
      <c r="Q2503" s="154"/>
      <c r="R2503" s="154"/>
      <c r="S2503" s="154"/>
      <c r="T2503" s="154"/>
      <c r="U2503" s="154"/>
      <c r="V2503" s="154"/>
      <c r="W2503" s="154"/>
      <c r="X2503" s="154"/>
      <c r="Y2503" s="154"/>
      <c r="Z2503" s="154"/>
      <c r="AA2503" s="154"/>
      <c r="AB2503" s="154"/>
      <c r="AC2503" s="154"/>
      <c r="AD2503" s="154"/>
      <c r="AE2503" s="154"/>
      <c r="AF2503" s="154"/>
      <c r="AG2503" s="154"/>
      <c r="AH2503" s="154"/>
      <c r="AI2503" s="154"/>
      <c r="AJ2503" s="154"/>
      <c r="AK2503" s="154"/>
      <c r="AL2503" s="154"/>
      <c r="AM2503" s="154"/>
      <c r="AN2503" s="154"/>
      <c r="AO2503" s="154"/>
      <c r="AP2503" s="154"/>
      <c r="AQ2503" s="154"/>
      <c r="AR2503" s="154"/>
      <c r="AS2503" s="154"/>
      <c r="AT2503" s="154"/>
      <c r="AU2503" s="154"/>
      <c r="AV2503" s="154"/>
      <c r="AW2503" s="154"/>
      <c r="AX2503" s="154"/>
      <c r="AY2503" s="154"/>
      <c r="AZ2503" s="154"/>
      <c r="BA2503" s="154"/>
      <c r="BB2503" s="154"/>
      <c r="BC2503" s="154"/>
      <c r="BD2503" s="154"/>
      <c r="BE2503" s="154"/>
      <c r="BF2503" s="154"/>
      <c r="BG2503" s="154"/>
      <c r="BH2503" s="154"/>
      <c r="BI2503" s="154"/>
      <c r="BJ2503" s="154"/>
      <c r="BK2503" s="154"/>
      <c r="BL2503" s="154"/>
      <c r="BM2503" s="154"/>
      <c r="BN2503" s="154"/>
      <c r="BO2503" s="154"/>
      <c r="BP2503" s="154"/>
      <c r="BQ2503" s="154"/>
      <c r="BR2503" s="154"/>
      <c r="BS2503" s="154"/>
      <c r="BT2503" s="154"/>
      <c r="BU2503" s="154"/>
      <c r="BV2503" s="154"/>
    </row>
    <row r="2504" spans="1:74" x14ac:dyDescent="0.25">
      <c r="A2504" s="154"/>
      <c r="B2504" s="154"/>
      <c r="C2504" s="154"/>
      <c r="D2504" s="154"/>
      <c r="E2504" s="154"/>
      <c r="F2504" s="154"/>
      <c r="G2504" s="154"/>
      <c r="H2504" s="154"/>
      <c r="I2504" s="154"/>
      <c r="J2504" s="154"/>
      <c r="K2504" s="154"/>
      <c r="L2504" s="154"/>
      <c r="M2504" s="154"/>
      <c r="N2504" s="154"/>
      <c r="O2504" s="154"/>
      <c r="P2504" s="154"/>
      <c r="Q2504" s="154"/>
      <c r="R2504" s="154"/>
      <c r="S2504" s="154"/>
      <c r="T2504" s="154"/>
      <c r="U2504" s="154"/>
      <c r="V2504" s="154"/>
      <c r="W2504" s="154"/>
      <c r="X2504" s="154"/>
      <c r="Y2504" s="154"/>
      <c r="Z2504" s="154"/>
      <c r="AA2504" s="154"/>
      <c r="AB2504" s="154"/>
      <c r="AC2504" s="154"/>
      <c r="AD2504" s="154"/>
      <c r="AE2504" s="154"/>
      <c r="AF2504" s="154"/>
      <c r="AG2504" s="154"/>
      <c r="AH2504" s="154"/>
      <c r="AI2504" s="154"/>
      <c r="AJ2504" s="154"/>
      <c r="AK2504" s="154"/>
      <c r="AL2504" s="154"/>
      <c r="AM2504" s="154"/>
      <c r="AN2504" s="154"/>
      <c r="AO2504" s="154"/>
      <c r="AP2504" s="154"/>
      <c r="AQ2504" s="154"/>
      <c r="AR2504" s="154"/>
      <c r="AS2504" s="154"/>
      <c r="AT2504" s="154"/>
      <c r="AU2504" s="154"/>
      <c r="AV2504" s="154"/>
      <c r="AW2504" s="154"/>
      <c r="AX2504" s="154"/>
      <c r="AY2504" s="154"/>
      <c r="AZ2504" s="154"/>
      <c r="BA2504" s="154"/>
      <c r="BB2504" s="154"/>
      <c r="BC2504" s="154"/>
      <c r="BD2504" s="154"/>
      <c r="BE2504" s="154"/>
      <c r="BF2504" s="154"/>
      <c r="BG2504" s="154"/>
      <c r="BH2504" s="154"/>
      <c r="BI2504" s="154"/>
      <c r="BJ2504" s="154"/>
      <c r="BK2504" s="154"/>
      <c r="BL2504" s="154"/>
      <c r="BM2504" s="154"/>
      <c r="BN2504" s="154"/>
      <c r="BO2504" s="154"/>
      <c r="BP2504" s="154"/>
      <c r="BQ2504" s="154"/>
      <c r="BR2504" s="154"/>
      <c r="BS2504" s="154"/>
      <c r="BT2504" s="154"/>
      <c r="BU2504" s="154"/>
      <c r="BV2504" s="154"/>
    </row>
    <row r="2505" spans="1:74" x14ac:dyDescent="0.25">
      <c r="A2505" s="154"/>
      <c r="B2505" s="154"/>
      <c r="C2505" s="154"/>
      <c r="D2505" s="154"/>
      <c r="E2505" s="154"/>
      <c r="F2505" s="154"/>
      <c r="G2505" s="154"/>
      <c r="H2505" s="154"/>
      <c r="I2505" s="154"/>
      <c r="J2505" s="154"/>
      <c r="K2505" s="154"/>
      <c r="L2505" s="154"/>
      <c r="M2505" s="154"/>
      <c r="N2505" s="154"/>
      <c r="O2505" s="154"/>
      <c r="P2505" s="154"/>
      <c r="Q2505" s="154"/>
      <c r="R2505" s="154"/>
      <c r="S2505" s="154"/>
      <c r="T2505" s="154"/>
      <c r="U2505" s="154"/>
      <c r="V2505" s="154"/>
      <c r="W2505" s="154"/>
      <c r="X2505" s="154"/>
      <c r="Y2505" s="154"/>
      <c r="Z2505" s="154"/>
      <c r="AA2505" s="154"/>
      <c r="AB2505" s="154"/>
      <c r="AC2505" s="154"/>
      <c r="AD2505" s="154"/>
      <c r="AE2505" s="154"/>
      <c r="AF2505" s="154"/>
      <c r="AG2505" s="154"/>
      <c r="AH2505" s="154"/>
      <c r="AI2505" s="154"/>
      <c r="AJ2505" s="154"/>
      <c r="AK2505" s="154"/>
      <c r="AL2505" s="154"/>
      <c r="AM2505" s="154"/>
      <c r="AN2505" s="154"/>
      <c r="AO2505" s="154"/>
      <c r="AP2505" s="154"/>
      <c r="AQ2505" s="154"/>
      <c r="AR2505" s="154"/>
      <c r="AS2505" s="154"/>
      <c r="AT2505" s="154"/>
      <c r="AU2505" s="154"/>
      <c r="AV2505" s="154"/>
      <c r="AW2505" s="154"/>
      <c r="AX2505" s="154"/>
      <c r="AY2505" s="154"/>
      <c r="AZ2505" s="154"/>
      <c r="BA2505" s="154"/>
      <c r="BB2505" s="154"/>
      <c r="BC2505" s="154"/>
      <c r="BD2505" s="154"/>
      <c r="BE2505" s="154"/>
      <c r="BF2505" s="154"/>
      <c r="BG2505" s="154"/>
      <c r="BH2505" s="154"/>
      <c r="BI2505" s="154"/>
      <c r="BJ2505" s="154"/>
      <c r="BK2505" s="154"/>
      <c r="BL2505" s="154"/>
      <c r="BM2505" s="154"/>
      <c r="BN2505" s="154"/>
      <c r="BO2505" s="154"/>
      <c r="BP2505" s="154"/>
      <c r="BQ2505" s="154"/>
      <c r="BR2505" s="154"/>
      <c r="BS2505" s="154"/>
      <c r="BT2505" s="154"/>
      <c r="BU2505" s="154"/>
      <c r="BV2505" s="154"/>
    </row>
    <row r="2506" spans="1:74" x14ac:dyDescent="0.25">
      <c r="A2506" s="154"/>
      <c r="B2506" s="154"/>
      <c r="C2506" s="154"/>
      <c r="D2506" s="154"/>
      <c r="E2506" s="154"/>
      <c r="F2506" s="154"/>
      <c r="G2506" s="154"/>
      <c r="H2506" s="154"/>
      <c r="I2506" s="154"/>
      <c r="J2506" s="154"/>
      <c r="K2506" s="154"/>
      <c r="L2506" s="154"/>
      <c r="M2506" s="154"/>
      <c r="N2506" s="154"/>
      <c r="O2506" s="154"/>
      <c r="P2506" s="154"/>
      <c r="Q2506" s="154"/>
      <c r="R2506" s="154"/>
      <c r="S2506" s="154"/>
      <c r="T2506" s="154"/>
      <c r="U2506" s="154"/>
      <c r="V2506" s="154"/>
      <c r="W2506" s="154"/>
      <c r="X2506" s="154"/>
      <c r="Y2506" s="154"/>
      <c r="Z2506" s="154"/>
      <c r="AA2506" s="154"/>
      <c r="AB2506" s="154"/>
      <c r="AC2506" s="154"/>
      <c r="AD2506" s="154"/>
      <c r="AE2506" s="154"/>
      <c r="AF2506" s="154"/>
      <c r="AG2506" s="154"/>
      <c r="AH2506" s="154"/>
      <c r="AI2506" s="154"/>
      <c r="AJ2506" s="154"/>
      <c r="AK2506" s="154"/>
      <c r="AL2506" s="154"/>
      <c r="AM2506" s="154"/>
      <c r="AN2506" s="154"/>
      <c r="AO2506" s="154"/>
      <c r="AP2506" s="154"/>
      <c r="AQ2506" s="154"/>
      <c r="AR2506" s="154"/>
      <c r="AS2506" s="154"/>
      <c r="AT2506" s="154"/>
      <c r="AU2506" s="154"/>
      <c r="AV2506" s="154"/>
      <c r="AW2506" s="154"/>
      <c r="AX2506" s="154"/>
      <c r="AY2506" s="154"/>
      <c r="AZ2506" s="154"/>
      <c r="BA2506" s="154"/>
      <c r="BB2506" s="154"/>
      <c r="BC2506" s="154"/>
      <c r="BD2506" s="154"/>
      <c r="BE2506" s="154"/>
      <c r="BF2506" s="154"/>
      <c r="BG2506" s="154"/>
      <c r="BH2506" s="154"/>
      <c r="BI2506" s="154"/>
      <c r="BJ2506" s="154"/>
      <c r="BK2506" s="154"/>
      <c r="BL2506" s="154"/>
      <c r="BM2506" s="154"/>
      <c r="BN2506" s="154"/>
      <c r="BO2506" s="154"/>
      <c r="BP2506" s="154"/>
      <c r="BQ2506" s="154"/>
      <c r="BR2506" s="154"/>
      <c r="BS2506" s="154"/>
      <c r="BT2506" s="154"/>
      <c r="BU2506" s="154"/>
      <c r="BV2506" s="154"/>
    </row>
    <row r="2507" spans="1:74" x14ac:dyDescent="0.25">
      <c r="A2507" s="154"/>
      <c r="B2507" s="154"/>
      <c r="C2507" s="154"/>
      <c r="D2507" s="154"/>
      <c r="E2507" s="154"/>
      <c r="F2507" s="154"/>
      <c r="G2507" s="154"/>
      <c r="H2507" s="154"/>
      <c r="I2507" s="154"/>
      <c r="J2507" s="154"/>
      <c r="K2507" s="154"/>
      <c r="L2507" s="154"/>
      <c r="M2507" s="154"/>
      <c r="N2507" s="154"/>
      <c r="O2507" s="154"/>
      <c r="P2507" s="154"/>
      <c r="Q2507" s="154"/>
      <c r="R2507" s="154"/>
      <c r="S2507" s="154"/>
      <c r="T2507" s="154"/>
      <c r="U2507" s="154"/>
      <c r="V2507" s="154"/>
      <c r="W2507" s="154"/>
      <c r="X2507" s="154"/>
      <c r="Y2507" s="154"/>
      <c r="Z2507" s="154"/>
      <c r="AA2507" s="154"/>
      <c r="AB2507" s="154"/>
      <c r="AC2507" s="154"/>
      <c r="AD2507" s="154"/>
      <c r="AE2507" s="154"/>
      <c r="AF2507" s="154"/>
      <c r="AG2507" s="154"/>
      <c r="AH2507" s="154"/>
      <c r="AI2507" s="154"/>
      <c r="AJ2507" s="154"/>
      <c r="AK2507" s="154"/>
      <c r="AL2507" s="154"/>
      <c r="AM2507" s="154"/>
      <c r="AN2507" s="154"/>
      <c r="AO2507" s="154"/>
      <c r="AP2507" s="154"/>
      <c r="AQ2507" s="154"/>
      <c r="AR2507" s="154"/>
      <c r="AS2507" s="154"/>
      <c r="AT2507" s="154"/>
      <c r="AU2507" s="154"/>
      <c r="AV2507" s="154"/>
      <c r="AW2507" s="154"/>
      <c r="AX2507" s="154"/>
      <c r="AY2507" s="154"/>
      <c r="AZ2507" s="154"/>
      <c r="BA2507" s="154"/>
      <c r="BB2507" s="154"/>
      <c r="BC2507" s="154"/>
      <c r="BD2507" s="154"/>
      <c r="BE2507" s="154"/>
      <c r="BF2507" s="154"/>
      <c r="BG2507" s="154"/>
      <c r="BH2507" s="154"/>
      <c r="BI2507" s="154"/>
      <c r="BJ2507" s="154"/>
      <c r="BK2507" s="154"/>
      <c r="BL2507" s="154"/>
      <c r="BM2507" s="154"/>
      <c r="BN2507" s="154"/>
      <c r="BO2507" s="154"/>
      <c r="BP2507" s="154"/>
      <c r="BQ2507" s="154"/>
      <c r="BR2507" s="154"/>
      <c r="BS2507" s="154"/>
      <c r="BT2507" s="154"/>
      <c r="BU2507" s="154"/>
      <c r="BV2507" s="154"/>
    </row>
    <row r="2508" spans="1:74" x14ac:dyDescent="0.25">
      <c r="A2508" s="154"/>
      <c r="B2508" s="154"/>
      <c r="C2508" s="154"/>
      <c r="D2508" s="154"/>
      <c r="E2508" s="154"/>
      <c r="F2508" s="154"/>
      <c r="G2508" s="154"/>
      <c r="H2508" s="154"/>
      <c r="I2508" s="154"/>
      <c r="J2508" s="154"/>
      <c r="K2508" s="154"/>
      <c r="L2508" s="154"/>
      <c r="M2508" s="154"/>
      <c r="N2508" s="154"/>
      <c r="O2508" s="154"/>
      <c r="P2508" s="154"/>
      <c r="Q2508" s="154"/>
      <c r="R2508" s="154"/>
      <c r="S2508" s="154"/>
      <c r="T2508" s="154"/>
      <c r="U2508" s="154"/>
      <c r="V2508" s="154"/>
      <c r="W2508" s="154"/>
      <c r="X2508" s="154"/>
      <c r="Y2508" s="154"/>
      <c r="Z2508" s="154"/>
      <c r="AA2508" s="154"/>
      <c r="AB2508" s="154"/>
      <c r="AC2508" s="154"/>
      <c r="AD2508" s="154"/>
      <c r="AE2508" s="154"/>
      <c r="AF2508" s="154"/>
      <c r="AG2508" s="154"/>
      <c r="AH2508" s="154"/>
      <c r="AI2508" s="154"/>
      <c r="AJ2508" s="154"/>
      <c r="AK2508" s="154"/>
      <c r="AL2508" s="154"/>
      <c r="AM2508" s="154"/>
      <c r="AN2508" s="154"/>
      <c r="AO2508" s="154"/>
      <c r="AP2508" s="154"/>
      <c r="AQ2508" s="154"/>
      <c r="AR2508" s="154"/>
      <c r="AS2508" s="154"/>
      <c r="AT2508" s="154"/>
      <c r="AU2508" s="154"/>
      <c r="AV2508" s="154"/>
      <c r="AW2508" s="154"/>
      <c r="AX2508" s="154"/>
      <c r="AY2508" s="154"/>
      <c r="AZ2508" s="154"/>
      <c r="BA2508" s="154"/>
      <c r="BB2508" s="154"/>
      <c r="BC2508" s="154"/>
      <c r="BD2508" s="154"/>
      <c r="BE2508" s="154"/>
      <c r="BF2508" s="154"/>
      <c r="BG2508" s="154"/>
      <c r="BH2508" s="154"/>
      <c r="BI2508" s="154"/>
      <c r="BJ2508" s="154"/>
      <c r="BK2508" s="154"/>
      <c r="BL2508" s="154"/>
      <c r="BM2508" s="154"/>
      <c r="BN2508" s="154"/>
      <c r="BO2508" s="154"/>
      <c r="BP2508" s="154"/>
      <c r="BQ2508" s="154"/>
      <c r="BR2508" s="154"/>
      <c r="BS2508" s="154"/>
      <c r="BT2508" s="154"/>
      <c r="BU2508" s="154"/>
      <c r="BV2508" s="154"/>
    </row>
    <row r="2509" spans="1:74" x14ac:dyDescent="0.25">
      <c r="A2509" s="154"/>
      <c r="B2509" s="154"/>
      <c r="C2509" s="154"/>
      <c r="D2509" s="154"/>
      <c r="E2509" s="154"/>
      <c r="F2509" s="154"/>
      <c r="G2509" s="154"/>
      <c r="H2509" s="154"/>
      <c r="I2509" s="154"/>
      <c r="J2509" s="154"/>
      <c r="K2509" s="154"/>
      <c r="L2509" s="154"/>
      <c r="M2509" s="154"/>
      <c r="N2509" s="154"/>
      <c r="O2509" s="154"/>
      <c r="P2509" s="154"/>
      <c r="Q2509" s="154"/>
      <c r="R2509" s="154"/>
      <c r="S2509" s="154"/>
      <c r="T2509" s="154"/>
      <c r="U2509" s="154"/>
      <c r="V2509" s="154"/>
      <c r="W2509" s="154"/>
      <c r="X2509" s="154"/>
      <c r="Y2509" s="154"/>
      <c r="Z2509" s="154"/>
      <c r="AA2509" s="154"/>
      <c r="AB2509" s="154"/>
      <c r="AC2509" s="154"/>
      <c r="AD2509" s="154"/>
      <c r="AE2509" s="154"/>
      <c r="AF2509" s="154"/>
      <c r="AG2509" s="154"/>
      <c r="AH2509" s="154"/>
      <c r="AI2509" s="154"/>
      <c r="AJ2509" s="154"/>
      <c r="AK2509" s="154"/>
      <c r="AL2509" s="154"/>
      <c r="AM2509" s="154"/>
      <c r="AN2509" s="154"/>
      <c r="AO2509" s="154"/>
      <c r="AP2509" s="154"/>
      <c r="AQ2509" s="154"/>
      <c r="AR2509" s="154"/>
      <c r="AS2509" s="154"/>
      <c r="AT2509" s="154"/>
      <c r="AU2509" s="154"/>
      <c r="AV2509" s="154"/>
      <c r="AW2509" s="154"/>
      <c r="AX2509" s="154"/>
      <c r="AY2509" s="154"/>
      <c r="AZ2509" s="154"/>
      <c r="BA2509" s="154"/>
      <c r="BB2509" s="154"/>
      <c r="BC2509" s="154"/>
      <c r="BD2509" s="154"/>
      <c r="BE2509" s="154"/>
      <c r="BF2509" s="154"/>
      <c r="BG2509" s="154"/>
      <c r="BH2509" s="154"/>
      <c r="BI2509" s="154"/>
      <c r="BJ2509" s="154"/>
      <c r="BK2509" s="154"/>
      <c r="BL2509" s="154"/>
      <c r="BM2509" s="154"/>
      <c r="BN2509" s="154"/>
      <c r="BO2509" s="154"/>
      <c r="BP2509" s="154"/>
      <c r="BQ2509" s="154"/>
      <c r="BR2509" s="154"/>
      <c r="BS2509" s="154"/>
      <c r="BT2509" s="154"/>
      <c r="BU2509" s="154"/>
      <c r="BV2509" s="154"/>
    </row>
    <row r="2510" spans="1:74" x14ac:dyDescent="0.25">
      <c r="A2510" s="154"/>
      <c r="B2510" s="154"/>
      <c r="C2510" s="154"/>
      <c r="D2510" s="154"/>
      <c r="E2510" s="154"/>
      <c r="F2510" s="154"/>
      <c r="G2510" s="154"/>
      <c r="H2510" s="154"/>
      <c r="I2510" s="154"/>
      <c r="J2510" s="154"/>
      <c r="K2510" s="154"/>
      <c r="L2510" s="154"/>
      <c r="M2510" s="154"/>
      <c r="N2510" s="154"/>
      <c r="O2510" s="154"/>
      <c r="P2510" s="154"/>
      <c r="Q2510" s="154"/>
      <c r="R2510" s="154"/>
      <c r="S2510" s="154"/>
      <c r="T2510" s="154"/>
      <c r="U2510" s="154"/>
      <c r="V2510" s="154"/>
      <c r="W2510" s="154"/>
      <c r="X2510" s="154"/>
      <c r="Y2510" s="154"/>
      <c r="Z2510" s="154"/>
      <c r="AA2510" s="154"/>
      <c r="AB2510" s="154"/>
      <c r="AC2510" s="154"/>
      <c r="AD2510" s="154"/>
      <c r="AE2510" s="154"/>
      <c r="AF2510" s="154"/>
      <c r="AG2510" s="154"/>
      <c r="AH2510" s="154"/>
      <c r="AI2510" s="154"/>
      <c r="AJ2510" s="154"/>
      <c r="AK2510" s="154"/>
      <c r="AL2510" s="154"/>
      <c r="AM2510" s="154"/>
      <c r="AN2510" s="154"/>
      <c r="AO2510" s="154"/>
      <c r="AP2510" s="154"/>
      <c r="AQ2510" s="154"/>
      <c r="AR2510" s="154"/>
      <c r="AS2510" s="154"/>
      <c r="AT2510" s="154"/>
      <c r="AU2510" s="154"/>
      <c r="AV2510" s="154"/>
      <c r="AW2510" s="154"/>
      <c r="AX2510" s="154"/>
      <c r="AY2510" s="154"/>
      <c r="AZ2510" s="154"/>
      <c r="BA2510" s="154"/>
      <c r="BB2510" s="154"/>
      <c r="BC2510" s="154"/>
      <c r="BD2510" s="154"/>
      <c r="BE2510" s="154"/>
      <c r="BF2510" s="154"/>
      <c r="BG2510" s="154"/>
      <c r="BH2510" s="154"/>
      <c r="BI2510" s="154"/>
      <c r="BJ2510" s="154"/>
      <c r="BK2510" s="154"/>
      <c r="BL2510" s="154"/>
      <c r="BM2510" s="154"/>
      <c r="BN2510" s="154"/>
      <c r="BO2510" s="154"/>
      <c r="BP2510" s="154"/>
      <c r="BQ2510" s="154"/>
      <c r="BR2510" s="154"/>
      <c r="BS2510" s="154"/>
      <c r="BT2510" s="154"/>
      <c r="BU2510" s="154"/>
      <c r="BV2510" s="154"/>
    </row>
    <row r="2511" spans="1:74" x14ac:dyDescent="0.25">
      <c r="A2511" s="154"/>
      <c r="B2511" s="154"/>
      <c r="C2511" s="154"/>
      <c r="D2511" s="154"/>
      <c r="E2511" s="154"/>
      <c r="F2511" s="154"/>
      <c r="G2511" s="154"/>
      <c r="H2511" s="154"/>
      <c r="I2511" s="154"/>
      <c r="J2511" s="154"/>
      <c r="K2511" s="154"/>
      <c r="L2511" s="154"/>
      <c r="M2511" s="154"/>
      <c r="N2511" s="154"/>
      <c r="O2511" s="154"/>
      <c r="P2511" s="154"/>
      <c r="Q2511" s="154"/>
      <c r="R2511" s="154"/>
      <c r="S2511" s="154"/>
      <c r="T2511" s="154"/>
      <c r="U2511" s="154"/>
      <c r="V2511" s="154"/>
      <c r="W2511" s="154"/>
      <c r="X2511" s="154"/>
      <c r="Y2511" s="154"/>
      <c r="Z2511" s="154"/>
      <c r="AA2511" s="154"/>
      <c r="AB2511" s="154"/>
      <c r="AC2511" s="154"/>
      <c r="AD2511" s="154"/>
      <c r="AE2511" s="154"/>
      <c r="AF2511" s="154"/>
      <c r="AG2511" s="154"/>
      <c r="AH2511" s="154"/>
      <c r="AI2511" s="154"/>
      <c r="AJ2511" s="154"/>
      <c r="AK2511" s="154"/>
      <c r="AL2511" s="154"/>
      <c r="AM2511" s="154"/>
      <c r="AN2511" s="154"/>
      <c r="AO2511" s="154"/>
      <c r="AP2511" s="154"/>
      <c r="AQ2511" s="154"/>
      <c r="AR2511" s="154"/>
      <c r="AS2511" s="154"/>
      <c r="AT2511" s="154"/>
      <c r="AU2511" s="154"/>
      <c r="AV2511" s="154"/>
      <c r="AW2511" s="154"/>
      <c r="AX2511" s="154"/>
      <c r="AY2511" s="154"/>
      <c r="AZ2511" s="154"/>
      <c r="BA2511" s="154"/>
      <c r="BB2511" s="154"/>
      <c r="BC2511" s="154"/>
      <c r="BD2511" s="154"/>
      <c r="BE2511" s="154"/>
      <c r="BF2511" s="154"/>
      <c r="BG2511" s="154"/>
      <c r="BH2511" s="154"/>
      <c r="BI2511" s="154"/>
      <c r="BJ2511" s="154"/>
      <c r="BK2511" s="154"/>
      <c r="BL2511" s="154"/>
      <c r="BM2511" s="154"/>
      <c r="BN2511" s="154"/>
      <c r="BO2511" s="154"/>
      <c r="BP2511" s="154"/>
      <c r="BQ2511" s="154"/>
      <c r="BR2511" s="154"/>
      <c r="BS2511" s="154"/>
      <c r="BT2511" s="154"/>
      <c r="BU2511" s="154"/>
      <c r="BV2511" s="154"/>
    </row>
    <row r="2512" spans="1:74" x14ac:dyDescent="0.25">
      <c r="A2512" s="154"/>
      <c r="B2512" s="154"/>
      <c r="C2512" s="154"/>
      <c r="D2512" s="154"/>
      <c r="E2512" s="154"/>
      <c r="F2512" s="154"/>
      <c r="G2512" s="154"/>
      <c r="H2512" s="154"/>
      <c r="I2512" s="154"/>
      <c r="J2512" s="154"/>
      <c r="K2512" s="154"/>
      <c r="L2512" s="154"/>
      <c r="M2512" s="154"/>
      <c r="N2512" s="154"/>
      <c r="O2512" s="154"/>
      <c r="P2512" s="154"/>
      <c r="Q2512" s="154"/>
      <c r="R2512" s="154"/>
      <c r="S2512" s="154"/>
      <c r="T2512" s="154"/>
      <c r="U2512" s="154"/>
      <c r="V2512" s="154"/>
      <c r="W2512" s="154"/>
      <c r="X2512" s="154"/>
      <c r="Y2512" s="154"/>
      <c r="Z2512" s="154"/>
      <c r="AA2512" s="154"/>
      <c r="AB2512" s="154"/>
      <c r="AC2512" s="154"/>
      <c r="AD2512" s="154"/>
      <c r="AE2512" s="154"/>
      <c r="AF2512" s="154"/>
      <c r="AG2512" s="154"/>
      <c r="AH2512" s="154"/>
      <c r="AI2512" s="154"/>
      <c r="AJ2512" s="154"/>
      <c r="AK2512" s="154"/>
      <c r="AL2512" s="154"/>
      <c r="AM2512" s="154"/>
      <c r="AN2512" s="154"/>
      <c r="AO2512" s="154"/>
      <c r="AP2512" s="154"/>
      <c r="AQ2512" s="154"/>
      <c r="AR2512" s="154"/>
      <c r="AS2512" s="154"/>
      <c r="AT2512" s="154"/>
      <c r="AU2512" s="154"/>
      <c r="AV2512" s="154"/>
      <c r="AW2512" s="154"/>
      <c r="AX2512" s="154"/>
      <c r="AY2512" s="154"/>
      <c r="AZ2512" s="154"/>
      <c r="BA2512" s="154"/>
      <c r="BB2512" s="154"/>
      <c r="BC2512" s="154"/>
      <c r="BD2512" s="154"/>
      <c r="BE2512" s="154"/>
      <c r="BF2512" s="154"/>
      <c r="BG2512" s="154"/>
      <c r="BH2512" s="154"/>
      <c r="BI2512" s="154"/>
      <c r="BJ2512" s="154"/>
      <c r="BK2512" s="154"/>
      <c r="BL2512" s="154"/>
      <c r="BM2512" s="154"/>
      <c r="BN2512" s="154"/>
      <c r="BO2512" s="154"/>
      <c r="BP2512" s="154"/>
      <c r="BQ2512" s="154"/>
      <c r="BR2512" s="154"/>
      <c r="BS2512" s="154"/>
      <c r="BT2512" s="154"/>
      <c r="BU2512" s="154"/>
      <c r="BV2512" s="154"/>
    </row>
    <row r="2513" spans="1:74" x14ac:dyDescent="0.25">
      <c r="A2513" s="154"/>
      <c r="B2513" s="154"/>
      <c r="C2513" s="154"/>
      <c r="D2513" s="154"/>
      <c r="E2513" s="154"/>
      <c r="F2513" s="154"/>
      <c r="G2513" s="154"/>
      <c r="H2513" s="154"/>
      <c r="I2513" s="154"/>
      <c r="J2513" s="154"/>
      <c r="K2513" s="154"/>
      <c r="L2513" s="154"/>
      <c r="M2513" s="154"/>
      <c r="N2513" s="154"/>
      <c r="O2513" s="154"/>
      <c r="P2513" s="154"/>
      <c r="Q2513" s="154"/>
      <c r="R2513" s="154"/>
      <c r="S2513" s="154"/>
      <c r="T2513" s="154"/>
      <c r="U2513" s="154"/>
      <c r="V2513" s="154"/>
      <c r="W2513" s="154"/>
      <c r="X2513" s="154"/>
      <c r="Y2513" s="154"/>
      <c r="Z2513" s="154"/>
      <c r="AA2513" s="154"/>
      <c r="AB2513" s="154"/>
      <c r="AC2513" s="154"/>
      <c r="AD2513" s="154"/>
      <c r="AE2513" s="154"/>
      <c r="AF2513" s="154"/>
      <c r="AG2513" s="154"/>
      <c r="AH2513" s="154"/>
      <c r="AI2513" s="154"/>
      <c r="AJ2513" s="154"/>
      <c r="AK2513" s="154"/>
      <c r="AL2513" s="154"/>
      <c r="AM2513" s="154"/>
      <c r="AN2513" s="154"/>
      <c r="AO2513" s="154"/>
      <c r="AP2513" s="154"/>
      <c r="AQ2513" s="154"/>
      <c r="AR2513" s="154"/>
      <c r="AS2513" s="154"/>
      <c r="AT2513" s="154"/>
      <c r="AU2513" s="154"/>
      <c r="AV2513" s="154"/>
      <c r="AW2513" s="154"/>
      <c r="AX2513" s="154"/>
      <c r="AY2513" s="154"/>
      <c r="AZ2513" s="154"/>
      <c r="BA2513" s="154"/>
      <c r="BB2513" s="154"/>
      <c r="BC2513" s="154"/>
      <c r="BD2513" s="154"/>
      <c r="BE2513" s="154"/>
      <c r="BF2513" s="154"/>
      <c r="BG2513" s="154"/>
      <c r="BH2513" s="154"/>
      <c r="BI2513" s="154"/>
      <c r="BJ2513" s="154"/>
      <c r="BK2513" s="154"/>
      <c r="BL2513" s="154"/>
      <c r="BM2513" s="154"/>
      <c r="BN2513" s="154"/>
      <c r="BO2513" s="154"/>
      <c r="BP2513" s="154"/>
      <c r="BQ2513" s="154"/>
      <c r="BR2513" s="154"/>
      <c r="BS2513" s="154"/>
      <c r="BT2513" s="154"/>
      <c r="BU2513" s="154"/>
      <c r="BV2513" s="154"/>
    </row>
    <row r="2514" spans="1:74" x14ac:dyDescent="0.25">
      <c r="A2514" s="154"/>
      <c r="B2514" s="154"/>
      <c r="C2514" s="154"/>
      <c r="D2514" s="154"/>
      <c r="E2514" s="154"/>
      <c r="F2514" s="154"/>
      <c r="G2514" s="154"/>
      <c r="H2514" s="154"/>
      <c r="I2514" s="154"/>
      <c r="J2514" s="154"/>
      <c r="K2514" s="154"/>
      <c r="L2514" s="154"/>
      <c r="M2514" s="154"/>
      <c r="N2514" s="154"/>
      <c r="O2514" s="154"/>
      <c r="P2514" s="154"/>
      <c r="Q2514" s="154"/>
      <c r="R2514" s="154"/>
      <c r="S2514" s="154"/>
      <c r="T2514" s="154"/>
      <c r="U2514" s="154"/>
      <c r="V2514" s="154"/>
      <c r="W2514" s="154"/>
      <c r="X2514" s="154"/>
      <c r="Y2514" s="154"/>
      <c r="Z2514" s="154"/>
      <c r="AA2514" s="154"/>
      <c r="AB2514" s="154"/>
      <c r="AC2514" s="154"/>
      <c r="AD2514" s="154"/>
      <c r="AE2514" s="154"/>
      <c r="AF2514" s="154"/>
      <c r="AG2514" s="154"/>
      <c r="AH2514" s="154"/>
      <c r="AI2514" s="154"/>
      <c r="AJ2514" s="154"/>
      <c r="AK2514" s="154"/>
      <c r="AL2514" s="154"/>
      <c r="AM2514" s="154"/>
      <c r="AN2514" s="154"/>
      <c r="AO2514" s="154"/>
      <c r="AP2514" s="154"/>
      <c r="AQ2514" s="154"/>
      <c r="AR2514" s="154"/>
      <c r="AS2514" s="154"/>
      <c r="AT2514" s="154"/>
      <c r="AU2514" s="154"/>
      <c r="AV2514" s="154"/>
      <c r="AW2514" s="154"/>
      <c r="AX2514" s="154"/>
      <c r="AY2514" s="154"/>
      <c r="AZ2514" s="154"/>
      <c r="BA2514" s="154"/>
      <c r="BB2514" s="154"/>
      <c r="BC2514" s="154"/>
      <c r="BD2514" s="154"/>
      <c r="BE2514" s="154"/>
      <c r="BF2514" s="154"/>
      <c r="BG2514" s="154"/>
      <c r="BH2514" s="154"/>
      <c r="BI2514" s="154"/>
      <c r="BJ2514" s="154"/>
      <c r="BK2514" s="154"/>
      <c r="BL2514" s="154"/>
      <c r="BM2514" s="154"/>
      <c r="BN2514" s="154"/>
      <c r="BO2514" s="154"/>
      <c r="BP2514" s="154"/>
      <c r="BQ2514" s="154"/>
      <c r="BR2514" s="154"/>
      <c r="BS2514" s="154"/>
      <c r="BT2514" s="154"/>
      <c r="BU2514" s="154"/>
      <c r="BV2514" s="154"/>
    </row>
    <row r="2515" spans="1:74" x14ac:dyDescent="0.25">
      <c r="A2515" s="154"/>
      <c r="B2515" s="154"/>
      <c r="C2515" s="154"/>
      <c r="D2515" s="154"/>
      <c r="E2515" s="154"/>
      <c r="F2515" s="154"/>
      <c r="G2515" s="154"/>
      <c r="H2515" s="154"/>
      <c r="I2515" s="154"/>
      <c r="J2515" s="154"/>
      <c r="K2515" s="154"/>
      <c r="L2515" s="154"/>
      <c r="M2515" s="154"/>
      <c r="N2515" s="154"/>
      <c r="O2515" s="154"/>
      <c r="P2515" s="154"/>
      <c r="Q2515" s="154"/>
      <c r="R2515" s="154"/>
      <c r="S2515" s="154"/>
      <c r="T2515" s="154"/>
      <c r="U2515" s="154"/>
      <c r="V2515" s="154"/>
      <c r="W2515" s="154"/>
      <c r="X2515" s="154"/>
      <c r="Y2515" s="154"/>
      <c r="Z2515" s="154"/>
      <c r="AA2515" s="154"/>
      <c r="AB2515" s="154"/>
      <c r="AC2515" s="154"/>
      <c r="AD2515" s="154"/>
      <c r="AE2515" s="154"/>
      <c r="AF2515" s="154"/>
      <c r="AG2515" s="154"/>
      <c r="AH2515" s="154"/>
      <c r="AI2515" s="154"/>
      <c r="AJ2515" s="154"/>
      <c r="AK2515" s="154"/>
      <c r="AL2515" s="154"/>
      <c r="AM2515" s="154"/>
      <c r="AN2515" s="154"/>
      <c r="AO2515" s="154"/>
      <c r="AP2515" s="154"/>
      <c r="AQ2515" s="154"/>
      <c r="AR2515" s="154"/>
      <c r="AS2515" s="154"/>
      <c r="AT2515" s="154"/>
      <c r="AU2515" s="154"/>
      <c r="AV2515" s="154"/>
      <c r="AW2515" s="154"/>
      <c r="AX2515" s="154"/>
      <c r="AY2515" s="154"/>
      <c r="AZ2515" s="154"/>
      <c r="BA2515" s="154"/>
      <c r="BB2515" s="154"/>
      <c r="BC2515" s="154"/>
      <c r="BD2515" s="154"/>
      <c r="BE2515" s="154"/>
      <c r="BF2515" s="154"/>
      <c r="BG2515" s="154"/>
      <c r="BH2515" s="154"/>
      <c r="BI2515" s="154"/>
      <c r="BJ2515" s="154"/>
      <c r="BK2515" s="154"/>
      <c r="BL2515" s="154"/>
      <c r="BM2515" s="154"/>
      <c r="BN2515" s="154"/>
      <c r="BO2515" s="154"/>
      <c r="BP2515" s="154"/>
      <c r="BQ2515" s="154"/>
      <c r="BR2515" s="154"/>
      <c r="BS2515" s="154"/>
      <c r="BT2515" s="154"/>
      <c r="BU2515" s="154"/>
      <c r="BV2515" s="154"/>
    </row>
    <row r="2516" spans="1:74" x14ac:dyDescent="0.25">
      <c r="A2516" s="154"/>
      <c r="B2516" s="154"/>
      <c r="C2516" s="154"/>
      <c r="D2516" s="154"/>
      <c r="E2516" s="154"/>
      <c r="F2516" s="154"/>
      <c r="G2516" s="154"/>
      <c r="H2516" s="154"/>
      <c r="I2516" s="154"/>
      <c r="J2516" s="154"/>
      <c r="K2516" s="154"/>
      <c r="L2516" s="154"/>
      <c r="M2516" s="154"/>
      <c r="N2516" s="154"/>
      <c r="O2516" s="154"/>
      <c r="P2516" s="154"/>
      <c r="Q2516" s="154"/>
      <c r="R2516" s="154"/>
      <c r="S2516" s="154"/>
      <c r="T2516" s="154"/>
      <c r="U2516" s="154"/>
      <c r="V2516" s="154"/>
      <c r="W2516" s="154"/>
      <c r="X2516" s="154"/>
      <c r="Y2516" s="154"/>
      <c r="Z2516" s="154"/>
      <c r="AA2516" s="154"/>
      <c r="AB2516" s="154"/>
      <c r="AC2516" s="154"/>
      <c r="AD2516" s="154"/>
      <c r="AE2516" s="154"/>
      <c r="AF2516" s="154"/>
      <c r="AG2516" s="154"/>
      <c r="AH2516" s="154"/>
      <c r="AI2516" s="154"/>
      <c r="AJ2516" s="154"/>
      <c r="AK2516" s="154"/>
      <c r="AL2516" s="154"/>
      <c r="AM2516" s="154"/>
      <c r="AN2516" s="154"/>
      <c r="AO2516" s="154"/>
      <c r="AP2516" s="154"/>
      <c r="AQ2516" s="154"/>
      <c r="AR2516" s="154"/>
      <c r="AS2516" s="154"/>
      <c r="AT2516" s="154"/>
      <c r="AU2516" s="154"/>
      <c r="AV2516" s="154"/>
      <c r="AW2516" s="154"/>
      <c r="AX2516" s="154"/>
      <c r="AY2516" s="154"/>
      <c r="AZ2516" s="154"/>
      <c r="BA2516" s="154"/>
      <c r="BB2516" s="154"/>
      <c r="BC2516" s="154"/>
      <c r="BD2516" s="154"/>
      <c r="BE2516" s="154"/>
      <c r="BF2516" s="154"/>
      <c r="BG2516" s="154"/>
      <c r="BH2516" s="154"/>
      <c r="BI2516" s="154"/>
      <c r="BJ2516" s="154"/>
      <c r="BK2516" s="154"/>
      <c r="BL2516" s="154"/>
      <c r="BM2516" s="154"/>
      <c r="BN2516" s="154"/>
      <c r="BO2516" s="154"/>
      <c r="BP2516" s="154"/>
      <c r="BQ2516" s="154"/>
      <c r="BR2516" s="154"/>
      <c r="BS2516" s="154"/>
      <c r="BT2516" s="154"/>
      <c r="BU2516" s="154"/>
      <c r="BV2516" s="154"/>
    </row>
    <row r="2517" spans="1:74" x14ac:dyDescent="0.25">
      <c r="A2517" s="154"/>
      <c r="B2517" s="154"/>
      <c r="C2517" s="154"/>
      <c r="D2517" s="154"/>
      <c r="E2517" s="154"/>
      <c r="F2517" s="154"/>
      <c r="G2517" s="154"/>
      <c r="H2517" s="154"/>
      <c r="I2517" s="154"/>
      <c r="J2517" s="154"/>
      <c r="K2517" s="154"/>
      <c r="L2517" s="154"/>
      <c r="M2517" s="154"/>
      <c r="N2517" s="154"/>
      <c r="O2517" s="154"/>
      <c r="P2517" s="154"/>
      <c r="Q2517" s="154"/>
      <c r="R2517" s="154"/>
      <c r="S2517" s="154"/>
      <c r="T2517" s="154"/>
      <c r="U2517" s="154"/>
      <c r="V2517" s="154"/>
      <c r="W2517" s="154"/>
      <c r="X2517" s="154"/>
      <c r="Y2517" s="154"/>
      <c r="Z2517" s="154"/>
      <c r="AA2517" s="154"/>
      <c r="AB2517" s="154"/>
      <c r="AC2517" s="154"/>
      <c r="AD2517" s="154"/>
      <c r="AE2517" s="154"/>
      <c r="AF2517" s="154"/>
      <c r="AG2517" s="154"/>
      <c r="AH2517" s="154"/>
      <c r="AI2517" s="154"/>
      <c r="AJ2517" s="154"/>
      <c r="AK2517" s="154"/>
      <c r="AL2517" s="154"/>
      <c r="AM2517" s="154"/>
      <c r="AN2517" s="154"/>
      <c r="AO2517" s="154"/>
      <c r="AP2517" s="154"/>
      <c r="AQ2517" s="154"/>
      <c r="AR2517" s="154"/>
      <c r="AS2517" s="154"/>
      <c r="AT2517" s="154"/>
      <c r="AU2517" s="154"/>
      <c r="AV2517" s="154"/>
      <c r="AW2517" s="154"/>
      <c r="AX2517" s="154"/>
      <c r="AY2517" s="154"/>
      <c r="AZ2517" s="154"/>
      <c r="BA2517" s="154"/>
      <c r="BB2517" s="154"/>
      <c r="BC2517" s="154"/>
      <c r="BD2517" s="154"/>
      <c r="BE2517" s="154"/>
      <c r="BF2517" s="154"/>
      <c r="BG2517" s="154"/>
      <c r="BH2517" s="154"/>
      <c r="BI2517" s="154"/>
      <c r="BJ2517" s="154"/>
      <c r="BK2517" s="154"/>
      <c r="BL2517" s="154"/>
      <c r="BM2517" s="154"/>
      <c r="BN2517" s="154"/>
      <c r="BO2517" s="154"/>
      <c r="BP2517" s="154"/>
      <c r="BQ2517" s="154"/>
      <c r="BR2517" s="154"/>
      <c r="BS2517" s="154"/>
      <c r="BT2517" s="154"/>
      <c r="BU2517" s="154"/>
      <c r="BV2517" s="154"/>
    </row>
    <row r="2518" spans="1:74" x14ac:dyDescent="0.25">
      <c r="A2518" s="154"/>
      <c r="B2518" s="154"/>
      <c r="C2518" s="154"/>
      <c r="D2518" s="154"/>
      <c r="E2518" s="154"/>
      <c r="F2518" s="154"/>
      <c r="G2518" s="154"/>
      <c r="H2518" s="154"/>
      <c r="I2518" s="154"/>
      <c r="J2518" s="154"/>
      <c r="K2518" s="154"/>
      <c r="L2518" s="154"/>
      <c r="M2518" s="154"/>
      <c r="N2518" s="154"/>
      <c r="O2518" s="154"/>
      <c r="P2518" s="154"/>
      <c r="Q2518" s="154"/>
      <c r="R2518" s="154"/>
      <c r="S2518" s="154"/>
      <c r="T2518" s="154"/>
      <c r="U2518" s="154"/>
      <c r="V2518" s="154"/>
      <c r="W2518" s="154"/>
      <c r="X2518" s="154"/>
      <c r="Y2518" s="154"/>
      <c r="Z2518" s="154"/>
      <c r="AA2518" s="154"/>
      <c r="AB2518" s="154"/>
      <c r="AC2518" s="154"/>
      <c r="AD2518" s="154"/>
      <c r="AE2518" s="154"/>
      <c r="AF2518" s="154"/>
      <c r="AG2518" s="154"/>
      <c r="AH2518" s="154"/>
      <c r="AI2518" s="154"/>
      <c r="AJ2518" s="154"/>
      <c r="AK2518" s="154"/>
      <c r="AL2518" s="154"/>
      <c r="AM2518" s="154"/>
      <c r="AN2518" s="154"/>
      <c r="AO2518" s="154"/>
      <c r="AP2518" s="154"/>
      <c r="AQ2518" s="154"/>
      <c r="AR2518" s="154"/>
      <c r="AS2518" s="154"/>
      <c r="AT2518" s="154"/>
      <c r="AU2518" s="154"/>
      <c r="AV2518" s="154"/>
      <c r="AW2518" s="154"/>
      <c r="AX2518" s="154"/>
      <c r="AY2518" s="154"/>
      <c r="AZ2518" s="154"/>
      <c r="BA2518" s="154"/>
      <c r="BB2518" s="154"/>
      <c r="BC2518" s="154"/>
      <c r="BD2518" s="154"/>
      <c r="BE2518" s="154"/>
      <c r="BF2518" s="154"/>
      <c r="BG2518" s="154"/>
      <c r="BH2518" s="154"/>
      <c r="BI2518" s="154"/>
      <c r="BJ2518" s="154"/>
      <c r="BK2518" s="154"/>
      <c r="BL2518" s="154"/>
      <c r="BM2518" s="154"/>
      <c r="BN2518" s="154"/>
      <c r="BO2518" s="154"/>
      <c r="BP2518" s="154"/>
      <c r="BQ2518" s="154"/>
      <c r="BR2518" s="154"/>
      <c r="BS2518" s="154"/>
      <c r="BT2518" s="154"/>
      <c r="BU2518" s="154"/>
      <c r="BV2518" s="154"/>
    </row>
    <row r="2519" spans="1:74" x14ac:dyDescent="0.25">
      <c r="A2519" s="154"/>
      <c r="B2519" s="154"/>
      <c r="C2519" s="154"/>
      <c r="D2519" s="154"/>
      <c r="E2519" s="154"/>
      <c r="F2519" s="154"/>
      <c r="G2519" s="154"/>
      <c r="H2519" s="154"/>
      <c r="I2519" s="154"/>
      <c r="J2519" s="154"/>
      <c r="K2519" s="154"/>
      <c r="L2519" s="154"/>
      <c r="M2519" s="154"/>
      <c r="N2519" s="154"/>
      <c r="O2519" s="154"/>
      <c r="P2519" s="154"/>
      <c r="Q2519" s="154"/>
      <c r="R2519" s="154"/>
      <c r="S2519" s="154"/>
      <c r="T2519" s="154"/>
      <c r="U2519" s="154"/>
      <c r="V2519" s="154"/>
      <c r="W2519" s="154"/>
      <c r="X2519" s="154"/>
      <c r="Y2519" s="154"/>
      <c r="Z2519" s="154"/>
      <c r="AA2519" s="154"/>
      <c r="AB2519" s="154"/>
      <c r="AC2519" s="154"/>
      <c r="AD2519" s="154"/>
      <c r="AE2519" s="154"/>
      <c r="AF2519" s="154"/>
      <c r="AG2519" s="154"/>
      <c r="AH2519" s="154"/>
      <c r="AI2519" s="154"/>
      <c r="AJ2519" s="154"/>
      <c r="AK2519" s="154"/>
      <c r="AL2519" s="154"/>
      <c r="AM2519" s="154"/>
      <c r="AN2519" s="154"/>
      <c r="AO2519" s="154"/>
      <c r="AP2519" s="154"/>
      <c r="AQ2519" s="154"/>
      <c r="AR2519" s="154"/>
      <c r="AS2519" s="154"/>
      <c r="AT2519" s="154"/>
      <c r="AU2519" s="154"/>
      <c r="AV2519" s="154"/>
      <c r="AW2519" s="154"/>
      <c r="AX2519" s="154"/>
      <c r="AY2519" s="154"/>
      <c r="AZ2519" s="154"/>
      <c r="BA2519" s="154"/>
      <c r="BB2519" s="154"/>
      <c r="BC2519" s="154"/>
      <c r="BD2519" s="154"/>
      <c r="BE2519" s="154"/>
      <c r="BF2519" s="154"/>
      <c r="BG2519" s="154"/>
      <c r="BH2519" s="154"/>
      <c r="BI2519" s="154"/>
      <c r="BJ2519" s="154"/>
      <c r="BK2519" s="154"/>
      <c r="BL2519" s="154"/>
      <c r="BM2519" s="154"/>
      <c r="BN2519" s="154"/>
      <c r="BO2519" s="154"/>
      <c r="BP2519" s="154"/>
      <c r="BQ2519" s="154"/>
      <c r="BR2519" s="154"/>
      <c r="BS2519" s="154"/>
      <c r="BT2519" s="154"/>
      <c r="BU2519" s="154"/>
      <c r="BV2519" s="154"/>
    </row>
    <row r="2520" spans="1:74" x14ac:dyDescent="0.25">
      <c r="A2520" s="154"/>
      <c r="B2520" s="154"/>
      <c r="C2520" s="154"/>
      <c r="D2520" s="154"/>
      <c r="E2520" s="154"/>
      <c r="F2520" s="154"/>
      <c r="G2520" s="154"/>
      <c r="H2520" s="154"/>
      <c r="I2520" s="154"/>
      <c r="J2520" s="154"/>
      <c r="K2520" s="154"/>
      <c r="L2520" s="154"/>
      <c r="M2520" s="154"/>
      <c r="N2520" s="154"/>
      <c r="O2520" s="154"/>
      <c r="P2520" s="154"/>
      <c r="Q2520" s="154"/>
      <c r="R2520" s="154"/>
      <c r="S2520" s="154"/>
      <c r="T2520" s="154"/>
      <c r="U2520" s="154"/>
      <c r="V2520" s="154"/>
      <c r="W2520" s="154"/>
      <c r="X2520" s="154"/>
      <c r="Y2520" s="154"/>
      <c r="Z2520" s="154"/>
      <c r="AA2520" s="154"/>
      <c r="AB2520" s="154"/>
      <c r="AC2520" s="154"/>
      <c r="AD2520" s="154"/>
      <c r="AE2520" s="154"/>
      <c r="AF2520" s="154"/>
      <c r="AG2520" s="154"/>
      <c r="AH2520" s="154"/>
      <c r="AI2520" s="154"/>
      <c r="AJ2520" s="154"/>
      <c r="AK2520" s="154"/>
      <c r="AL2520" s="154"/>
      <c r="AM2520" s="154"/>
      <c r="AN2520" s="154"/>
      <c r="AO2520" s="154"/>
      <c r="AP2520" s="154"/>
      <c r="AQ2520" s="154"/>
      <c r="AR2520" s="154"/>
      <c r="AS2520" s="154"/>
      <c r="AT2520" s="154"/>
      <c r="AU2520" s="154"/>
      <c r="AV2520" s="154"/>
      <c r="AW2520" s="154"/>
      <c r="AX2520" s="154"/>
      <c r="AY2520" s="154"/>
      <c r="AZ2520" s="154"/>
      <c r="BA2520" s="154"/>
      <c r="BB2520" s="154"/>
      <c r="BC2520" s="154"/>
      <c r="BD2520" s="154"/>
      <c r="BE2520" s="154"/>
      <c r="BF2520" s="154"/>
      <c r="BG2520" s="154"/>
      <c r="BH2520" s="154"/>
      <c r="BI2520" s="154"/>
      <c r="BJ2520" s="154"/>
      <c r="BK2520" s="154"/>
      <c r="BL2520" s="154"/>
      <c r="BM2520" s="154"/>
      <c r="BN2520" s="154"/>
      <c r="BO2520" s="154"/>
      <c r="BP2520" s="154"/>
      <c r="BQ2520" s="154"/>
      <c r="BR2520" s="154"/>
      <c r="BS2520" s="154"/>
      <c r="BT2520" s="154"/>
      <c r="BU2520" s="154"/>
      <c r="BV2520" s="154"/>
    </row>
    <row r="2521" spans="1:74" x14ac:dyDescent="0.25">
      <c r="A2521" s="154"/>
      <c r="B2521" s="154"/>
      <c r="C2521" s="154"/>
      <c r="D2521" s="154"/>
      <c r="E2521" s="154"/>
      <c r="F2521" s="154"/>
      <c r="G2521" s="154"/>
      <c r="H2521" s="154"/>
      <c r="I2521" s="154"/>
      <c r="J2521" s="154"/>
      <c r="K2521" s="154"/>
      <c r="L2521" s="154"/>
      <c r="M2521" s="154"/>
      <c r="N2521" s="154"/>
      <c r="O2521" s="154"/>
      <c r="P2521" s="154"/>
      <c r="Q2521" s="154"/>
      <c r="R2521" s="154"/>
      <c r="S2521" s="154"/>
      <c r="T2521" s="154"/>
      <c r="U2521" s="154"/>
      <c r="V2521" s="154"/>
      <c r="W2521" s="154"/>
      <c r="X2521" s="154"/>
      <c r="Y2521" s="154"/>
      <c r="Z2521" s="154"/>
      <c r="AA2521" s="154"/>
      <c r="AB2521" s="154"/>
      <c r="AC2521" s="154"/>
      <c r="AD2521" s="154"/>
      <c r="AE2521" s="154"/>
      <c r="AF2521" s="154"/>
      <c r="AG2521" s="154"/>
      <c r="AH2521" s="154"/>
      <c r="AI2521" s="154"/>
      <c r="AJ2521" s="154"/>
      <c r="AK2521" s="154"/>
      <c r="AL2521" s="154"/>
      <c r="AM2521" s="154"/>
      <c r="AN2521" s="154"/>
      <c r="AO2521" s="154"/>
      <c r="AP2521" s="154"/>
      <c r="AQ2521" s="154"/>
      <c r="AR2521" s="154"/>
      <c r="AS2521" s="154"/>
      <c r="AT2521" s="154"/>
      <c r="AU2521" s="154"/>
      <c r="AV2521" s="154"/>
      <c r="AW2521" s="154"/>
      <c r="AX2521" s="154"/>
      <c r="AY2521" s="154"/>
      <c r="AZ2521" s="154"/>
      <c r="BA2521" s="154"/>
      <c r="BB2521" s="154"/>
      <c r="BC2521" s="154"/>
      <c r="BD2521" s="154"/>
      <c r="BE2521" s="154"/>
      <c r="BF2521" s="154"/>
      <c r="BG2521" s="154"/>
      <c r="BH2521" s="154"/>
      <c r="BI2521" s="154"/>
      <c r="BJ2521" s="154"/>
      <c r="BK2521" s="154"/>
      <c r="BL2521" s="154"/>
      <c r="BM2521" s="154"/>
      <c r="BN2521" s="154"/>
      <c r="BO2521" s="154"/>
      <c r="BP2521" s="154"/>
      <c r="BQ2521" s="154"/>
      <c r="BR2521" s="154"/>
      <c r="BS2521" s="154"/>
      <c r="BT2521" s="154"/>
      <c r="BU2521" s="154"/>
      <c r="BV2521" s="154"/>
    </row>
    <row r="2522" spans="1:74" x14ac:dyDescent="0.25">
      <c r="A2522" s="154"/>
      <c r="B2522" s="154"/>
      <c r="C2522" s="154"/>
      <c r="D2522" s="154"/>
      <c r="E2522" s="154"/>
      <c r="F2522" s="154"/>
      <c r="G2522" s="154"/>
      <c r="H2522" s="154"/>
      <c r="I2522" s="154"/>
      <c r="J2522" s="154"/>
      <c r="K2522" s="154"/>
      <c r="L2522" s="154"/>
      <c r="M2522" s="154"/>
      <c r="N2522" s="154"/>
      <c r="O2522" s="154"/>
      <c r="P2522" s="154"/>
      <c r="Q2522" s="154"/>
      <c r="R2522" s="154"/>
      <c r="S2522" s="154"/>
      <c r="T2522" s="154"/>
      <c r="U2522" s="154"/>
      <c r="V2522" s="154"/>
      <c r="W2522" s="154"/>
      <c r="X2522" s="154"/>
      <c r="Y2522" s="154"/>
      <c r="Z2522" s="154"/>
      <c r="AA2522" s="154"/>
      <c r="AB2522" s="154"/>
      <c r="AC2522" s="154"/>
      <c r="AD2522" s="154"/>
      <c r="AE2522" s="154"/>
      <c r="AF2522" s="154"/>
      <c r="AG2522" s="154"/>
      <c r="AH2522" s="154"/>
      <c r="AI2522" s="154"/>
      <c r="AJ2522" s="154"/>
      <c r="AK2522" s="154"/>
      <c r="AL2522" s="154"/>
      <c r="AM2522" s="154"/>
      <c r="AN2522" s="154"/>
      <c r="AO2522" s="154"/>
      <c r="AP2522" s="154"/>
      <c r="AQ2522" s="154"/>
      <c r="AR2522" s="154"/>
      <c r="AS2522" s="154"/>
      <c r="AT2522" s="154"/>
      <c r="AU2522" s="154"/>
      <c r="AV2522" s="154"/>
      <c r="AW2522" s="154"/>
      <c r="AX2522" s="154"/>
      <c r="AY2522" s="154"/>
      <c r="AZ2522" s="154"/>
      <c r="BA2522" s="154"/>
      <c r="BB2522" s="154"/>
      <c r="BC2522" s="154"/>
      <c r="BD2522" s="154"/>
      <c r="BE2522" s="154"/>
      <c r="BF2522" s="154"/>
      <c r="BG2522" s="154"/>
      <c r="BH2522" s="154"/>
      <c r="BI2522" s="154"/>
      <c r="BJ2522" s="154"/>
      <c r="BK2522" s="154"/>
      <c r="BL2522" s="154"/>
      <c r="BM2522" s="154"/>
      <c r="BN2522" s="154"/>
      <c r="BO2522" s="154"/>
      <c r="BP2522" s="154"/>
      <c r="BQ2522" s="154"/>
      <c r="BR2522" s="154"/>
      <c r="BS2522" s="154"/>
      <c r="BT2522" s="154"/>
      <c r="BU2522" s="154"/>
      <c r="BV2522" s="154"/>
    </row>
    <row r="2523" spans="1:74" x14ac:dyDescent="0.25">
      <c r="A2523" s="154"/>
      <c r="B2523" s="154"/>
      <c r="C2523" s="154"/>
      <c r="D2523" s="154"/>
      <c r="E2523" s="154"/>
      <c r="F2523" s="154"/>
      <c r="G2523" s="154"/>
      <c r="H2523" s="154"/>
      <c r="I2523" s="154"/>
      <c r="J2523" s="154"/>
      <c r="K2523" s="154"/>
      <c r="L2523" s="154"/>
      <c r="M2523" s="154"/>
      <c r="N2523" s="154"/>
      <c r="O2523" s="154"/>
      <c r="P2523" s="154"/>
      <c r="Q2523" s="154"/>
      <c r="R2523" s="154"/>
      <c r="S2523" s="154"/>
      <c r="T2523" s="154"/>
      <c r="U2523" s="154"/>
      <c r="V2523" s="154"/>
      <c r="W2523" s="154"/>
      <c r="X2523" s="154"/>
      <c r="Y2523" s="154"/>
      <c r="Z2523" s="154"/>
      <c r="AA2523" s="154"/>
      <c r="AB2523" s="154"/>
      <c r="AC2523" s="154"/>
      <c r="AD2523" s="154"/>
      <c r="AE2523" s="154"/>
      <c r="AF2523" s="154"/>
      <c r="AG2523" s="154"/>
      <c r="AH2523" s="154"/>
      <c r="AI2523" s="154"/>
      <c r="AJ2523" s="154"/>
      <c r="AK2523" s="154"/>
      <c r="AL2523" s="154"/>
      <c r="AM2523" s="154"/>
      <c r="AN2523" s="154"/>
      <c r="AO2523" s="154"/>
      <c r="AP2523" s="154"/>
      <c r="AQ2523" s="154"/>
      <c r="AR2523" s="154"/>
      <c r="AS2523" s="154"/>
      <c r="AT2523" s="154"/>
      <c r="AU2523" s="154"/>
      <c r="AV2523" s="154"/>
      <c r="AW2523" s="154"/>
      <c r="AX2523" s="154"/>
      <c r="AY2523" s="154"/>
      <c r="AZ2523" s="154"/>
      <c r="BA2523" s="154"/>
      <c r="BB2523" s="154"/>
      <c r="BC2523" s="154"/>
      <c r="BD2523" s="154"/>
      <c r="BE2523" s="154"/>
      <c r="BF2523" s="154"/>
      <c r="BG2523" s="154"/>
      <c r="BH2523" s="154"/>
      <c r="BI2523" s="154"/>
      <c r="BJ2523" s="154"/>
      <c r="BK2523" s="154"/>
      <c r="BL2523" s="154"/>
      <c r="BM2523" s="154"/>
      <c r="BN2523" s="154"/>
      <c r="BO2523" s="154"/>
      <c r="BP2523" s="154"/>
      <c r="BQ2523" s="154"/>
      <c r="BR2523" s="154"/>
      <c r="BS2523" s="154"/>
      <c r="BT2523" s="154"/>
      <c r="BU2523" s="154"/>
      <c r="BV2523" s="154"/>
    </row>
    <row r="2524" spans="1:74" x14ac:dyDescent="0.25">
      <c r="A2524" s="154"/>
      <c r="B2524" s="154"/>
      <c r="C2524" s="154"/>
      <c r="D2524" s="154"/>
      <c r="E2524" s="154"/>
      <c r="F2524" s="154"/>
      <c r="G2524" s="154"/>
      <c r="H2524" s="154"/>
      <c r="I2524" s="154"/>
      <c r="J2524" s="154"/>
      <c r="K2524" s="154"/>
      <c r="L2524" s="154"/>
      <c r="M2524" s="154"/>
      <c r="N2524" s="154"/>
      <c r="O2524" s="154"/>
      <c r="P2524" s="154"/>
      <c r="Q2524" s="154"/>
      <c r="R2524" s="154"/>
      <c r="S2524" s="154"/>
      <c r="T2524" s="154"/>
      <c r="U2524" s="154"/>
      <c r="V2524" s="154"/>
      <c r="W2524" s="154"/>
      <c r="X2524" s="154"/>
      <c r="Y2524" s="154"/>
      <c r="Z2524" s="154"/>
      <c r="AA2524" s="154"/>
      <c r="AB2524" s="154"/>
      <c r="AC2524" s="154"/>
      <c r="AD2524" s="154"/>
      <c r="AE2524" s="154"/>
      <c r="AF2524" s="154"/>
      <c r="AG2524" s="154"/>
      <c r="AH2524" s="154"/>
      <c r="AI2524" s="154"/>
      <c r="AJ2524" s="154"/>
      <c r="AK2524" s="154"/>
      <c r="AL2524" s="154"/>
      <c r="AM2524" s="154"/>
      <c r="AN2524" s="154"/>
      <c r="AO2524" s="154"/>
      <c r="AP2524" s="154"/>
      <c r="AQ2524" s="154"/>
      <c r="AR2524" s="154"/>
      <c r="AS2524" s="154"/>
      <c r="AT2524" s="154"/>
      <c r="AU2524" s="154"/>
      <c r="AV2524" s="154"/>
      <c r="AW2524" s="154"/>
      <c r="AX2524" s="154"/>
      <c r="AY2524" s="154"/>
      <c r="AZ2524" s="154"/>
      <c r="BA2524" s="154"/>
      <c r="BB2524" s="154"/>
      <c r="BC2524" s="154"/>
      <c r="BD2524" s="154"/>
      <c r="BE2524" s="154"/>
      <c r="BF2524" s="154"/>
      <c r="BG2524" s="154"/>
      <c r="BH2524" s="154"/>
      <c r="BI2524" s="154"/>
      <c r="BJ2524" s="154"/>
      <c r="BK2524" s="154"/>
      <c r="BL2524" s="154"/>
      <c r="BM2524" s="154"/>
      <c r="BN2524" s="154"/>
      <c r="BO2524" s="154"/>
      <c r="BP2524" s="154"/>
      <c r="BQ2524" s="154"/>
      <c r="BR2524" s="154"/>
      <c r="BS2524" s="154"/>
      <c r="BT2524" s="154"/>
      <c r="BU2524" s="154"/>
      <c r="BV2524" s="154"/>
    </row>
    <row r="2525" spans="1:74" x14ac:dyDescent="0.25">
      <c r="A2525" s="154"/>
      <c r="B2525" s="154"/>
      <c r="C2525" s="154"/>
      <c r="D2525" s="154"/>
      <c r="E2525" s="154"/>
      <c r="F2525" s="154"/>
      <c r="G2525" s="154"/>
      <c r="H2525" s="154"/>
      <c r="I2525" s="154"/>
      <c r="J2525" s="154"/>
      <c r="K2525" s="154"/>
      <c r="L2525" s="154"/>
      <c r="M2525" s="154"/>
      <c r="N2525" s="154"/>
      <c r="O2525" s="154"/>
      <c r="P2525" s="154"/>
      <c r="Q2525" s="154"/>
      <c r="R2525" s="154"/>
      <c r="S2525" s="154"/>
      <c r="T2525" s="154"/>
      <c r="U2525" s="154"/>
      <c r="V2525" s="154"/>
      <c r="W2525" s="154"/>
      <c r="X2525" s="154"/>
      <c r="Y2525" s="154"/>
      <c r="Z2525" s="154"/>
      <c r="AA2525" s="154"/>
      <c r="AB2525" s="154"/>
      <c r="AC2525" s="154"/>
      <c r="AD2525" s="154"/>
      <c r="AE2525" s="154"/>
      <c r="AF2525" s="154"/>
      <c r="AG2525" s="154"/>
      <c r="AH2525" s="154"/>
      <c r="AI2525" s="154"/>
      <c r="AJ2525" s="154"/>
      <c r="AK2525" s="154"/>
      <c r="AL2525" s="154"/>
      <c r="AM2525" s="154"/>
      <c r="AN2525" s="154"/>
      <c r="AO2525" s="154"/>
      <c r="AP2525" s="154"/>
      <c r="AQ2525" s="154"/>
      <c r="AR2525" s="154"/>
      <c r="AS2525" s="154"/>
      <c r="AT2525" s="154"/>
      <c r="AU2525" s="154"/>
      <c r="AV2525" s="154"/>
      <c r="AW2525" s="154"/>
      <c r="AX2525" s="154"/>
      <c r="AY2525" s="154"/>
      <c r="AZ2525" s="154"/>
      <c r="BA2525" s="154"/>
      <c r="BB2525" s="154"/>
      <c r="BC2525" s="154"/>
      <c r="BD2525" s="154"/>
      <c r="BE2525" s="154"/>
      <c r="BF2525" s="154"/>
      <c r="BG2525" s="154"/>
      <c r="BH2525" s="154"/>
      <c r="BI2525" s="154"/>
      <c r="BJ2525" s="154"/>
      <c r="BK2525" s="154"/>
      <c r="BL2525" s="154"/>
      <c r="BM2525" s="154"/>
      <c r="BN2525" s="154"/>
      <c r="BO2525" s="154"/>
      <c r="BP2525" s="154"/>
      <c r="BQ2525" s="154"/>
      <c r="BR2525" s="154"/>
      <c r="BS2525" s="154"/>
      <c r="BT2525" s="154"/>
      <c r="BU2525" s="154"/>
      <c r="BV2525" s="154"/>
    </row>
    <row r="2526" spans="1:74" x14ac:dyDescent="0.25">
      <c r="A2526" s="154"/>
      <c r="B2526" s="154"/>
      <c r="C2526" s="154"/>
      <c r="D2526" s="154"/>
      <c r="E2526" s="154"/>
      <c r="F2526" s="154"/>
      <c r="G2526" s="154"/>
      <c r="H2526" s="154"/>
      <c r="I2526" s="154"/>
      <c r="J2526" s="154"/>
      <c r="K2526" s="154"/>
      <c r="L2526" s="154"/>
      <c r="M2526" s="154"/>
      <c r="N2526" s="154"/>
      <c r="O2526" s="154"/>
      <c r="P2526" s="154"/>
      <c r="Q2526" s="154"/>
      <c r="R2526" s="154"/>
      <c r="S2526" s="154"/>
      <c r="T2526" s="154"/>
      <c r="U2526" s="154"/>
      <c r="V2526" s="154"/>
      <c r="W2526" s="154"/>
      <c r="X2526" s="154"/>
      <c r="Y2526" s="154"/>
      <c r="Z2526" s="154"/>
      <c r="AA2526" s="154"/>
      <c r="AB2526" s="154"/>
      <c r="AC2526" s="154"/>
      <c r="AD2526" s="154"/>
      <c r="AE2526" s="154"/>
      <c r="AF2526" s="154"/>
      <c r="AG2526" s="154"/>
      <c r="AH2526" s="154"/>
      <c r="AI2526" s="154"/>
      <c r="AJ2526" s="154"/>
      <c r="AK2526" s="154"/>
      <c r="AL2526" s="154"/>
      <c r="AM2526" s="154"/>
      <c r="AN2526" s="154"/>
      <c r="AO2526" s="154"/>
      <c r="AP2526" s="154"/>
      <c r="AQ2526" s="154"/>
      <c r="AR2526" s="154"/>
      <c r="AS2526" s="154"/>
      <c r="AT2526" s="154"/>
      <c r="AU2526" s="154"/>
      <c r="AV2526" s="154"/>
      <c r="AW2526" s="154"/>
      <c r="AX2526" s="154"/>
      <c r="AY2526" s="154"/>
      <c r="AZ2526" s="154"/>
      <c r="BA2526" s="154"/>
      <c r="BB2526" s="154"/>
      <c r="BC2526" s="154"/>
      <c r="BD2526" s="154"/>
      <c r="BE2526" s="154"/>
      <c r="BF2526" s="154"/>
      <c r="BG2526" s="154"/>
      <c r="BH2526" s="154"/>
      <c r="BI2526" s="154"/>
      <c r="BJ2526" s="154"/>
      <c r="BK2526" s="154"/>
      <c r="BL2526" s="154"/>
      <c r="BM2526" s="154"/>
      <c r="BN2526" s="154"/>
      <c r="BO2526" s="154"/>
      <c r="BP2526" s="154"/>
      <c r="BQ2526" s="154"/>
      <c r="BR2526" s="154"/>
      <c r="BS2526" s="154"/>
      <c r="BT2526" s="154"/>
      <c r="BU2526" s="154"/>
      <c r="BV2526" s="154"/>
    </row>
    <row r="2527" spans="1:74" x14ac:dyDescent="0.25">
      <c r="A2527" s="154"/>
      <c r="B2527" s="154"/>
      <c r="C2527" s="154"/>
      <c r="D2527" s="154"/>
      <c r="E2527" s="154"/>
      <c r="F2527" s="154"/>
      <c r="G2527" s="154"/>
      <c r="H2527" s="154"/>
      <c r="I2527" s="154"/>
      <c r="J2527" s="154"/>
      <c r="K2527" s="154"/>
      <c r="L2527" s="154"/>
      <c r="M2527" s="154"/>
      <c r="N2527" s="154"/>
      <c r="O2527" s="154"/>
      <c r="P2527" s="154"/>
      <c r="Q2527" s="154"/>
      <c r="R2527" s="154"/>
      <c r="S2527" s="154"/>
      <c r="T2527" s="154"/>
      <c r="U2527" s="154"/>
      <c r="V2527" s="154"/>
      <c r="W2527" s="154"/>
      <c r="X2527" s="154"/>
      <c r="Y2527" s="154"/>
      <c r="Z2527" s="154"/>
      <c r="AA2527" s="154"/>
      <c r="AB2527" s="154"/>
      <c r="AC2527" s="154"/>
      <c r="AD2527" s="154"/>
      <c r="AE2527" s="154"/>
      <c r="AF2527" s="154"/>
      <c r="AG2527" s="154"/>
      <c r="AH2527" s="154"/>
      <c r="AI2527" s="154"/>
      <c r="AJ2527" s="154"/>
      <c r="AK2527" s="154"/>
      <c r="AL2527" s="154"/>
      <c r="AM2527" s="154"/>
      <c r="AN2527" s="154"/>
      <c r="AO2527" s="154"/>
      <c r="AP2527" s="154"/>
      <c r="AQ2527" s="154"/>
      <c r="AR2527" s="154"/>
      <c r="AS2527" s="154"/>
      <c r="AT2527" s="154"/>
      <c r="AU2527" s="154"/>
      <c r="AV2527" s="154"/>
      <c r="AW2527" s="154"/>
      <c r="AX2527" s="154"/>
      <c r="AY2527" s="154"/>
      <c r="AZ2527" s="154"/>
      <c r="BA2527" s="154"/>
      <c r="BB2527" s="154"/>
      <c r="BC2527" s="154"/>
      <c r="BD2527" s="154"/>
      <c r="BE2527" s="154"/>
      <c r="BF2527" s="154"/>
      <c r="BG2527" s="154"/>
      <c r="BH2527" s="154"/>
      <c r="BI2527" s="154"/>
      <c r="BJ2527" s="154"/>
      <c r="BK2527" s="154"/>
      <c r="BL2527" s="154"/>
      <c r="BM2527" s="154"/>
      <c r="BN2527" s="154"/>
      <c r="BO2527" s="154"/>
      <c r="BP2527" s="154"/>
      <c r="BQ2527" s="154"/>
      <c r="BR2527" s="154"/>
      <c r="BS2527" s="154"/>
      <c r="BT2527" s="154"/>
      <c r="BU2527" s="154"/>
      <c r="BV2527" s="154"/>
    </row>
    <row r="2528" spans="1:74" x14ac:dyDescent="0.25">
      <c r="A2528" s="154"/>
      <c r="B2528" s="154"/>
      <c r="C2528" s="154"/>
      <c r="D2528" s="154"/>
      <c r="E2528" s="154"/>
      <c r="F2528" s="154"/>
      <c r="G2528" s="154"/>
      <c r="H2528" s="154"/>
      <c r="I2528" s="154"/>
      <c r="J2528" s="154"/>
      <c r="K2528" s="154"/>
      <c r="L2528" s="154"/>
      <c r="M2528" s="154"/>
      <c r="N2528" s="154"/>
      <c r="O2528" s="154"/>
      <c r="P2528" s="154"/>
      <c r="Q2528" s="154"/>
      <c r="R2528" s="154"/>
      <c r="S2528" s="154"/>
      <c r="T2528" s="154"/>
      <c r="U2528" s="154"/>
      <c r="V2528" s="154"/>
      <c r="W2528" s="154"/>
      <c r="X2528" s="154"/>
      <c r="Y2528" s="154"/>
      <c r="Z2528" s="154"/>
      <c r="AA2528" s="154"/>
      <c r="AB2528" s="154"/>
      <c r="AC2528" s="154"/>
      <c r="AD2528" s="154"/>
      <c r="AE2528" s="154"/>
      <c r="AF2528" s="154"/>
      <c r="AG2528" s="154"/>
      <c r="AH2528" s="154"/>
      <c r="AI2528" s="154"/>
      <c r="AJ2528" s="154"/>
      <c r="AK2528" s="154"/>
      <c r="AL2528" s="154"/>
      <c r="AM2528" s="154"/>
      <c r="AN2528" s="154"/>
      <c r="AO2528" s="154"/>
      <c r="AP2528" s="154"/>
      <c r="AQ2528" s="154"/>
      <c r="AR2528" s="154"/>
      <c r="AS2528" s="154"/>
      <c r="AT2528" s="154"/>
      <c r="AU2528" s="154"/>
      <c r="AV2528" s="154"/>
      <c r="AW2528" s="154"/>
      <c r="AX2528" s="154"/>
      <c r="AY2528" s="154"/>
      <c r="AZ2528" s="154"/>
      <c r="BA2528" s="154"/>
      <c r="BB2528" s="154"/>
      <c r="BC2528" s="154"/>
      <c r="BD2528" s="154"/>
      <c r="BE2528" s="154"/>
      <c r="BF2528" s="154"/>
      <c r="BG2528" s="154"/>
      <c r="BH2528" s="154"/>
      <c r="BI2528" s="154"/>
      <c r="BJ2528" s="154"/>
      <c r="BK2528" s="154"/>
      <c r="BL2528" s="154"/>
      <c r="BM2528" s="154"/>
      <c r="BN2528" s="154"/>
      <c r="BO2528" s="154"/>
      <c r="BP2528" s="154"/>
      <c r="BQ2528" s="154"/>
      <c r="BR2528" s="154"/>
      <c r="BS2528" s="154"/>
      <c r="BT2528" s="154"/>
      <c r="BU2528" s="154"/>
      <c r="BV2528" s="154"/>
    </row>
    <row r="2529" spans="1:74" x14ac:dyDescent="0.25">
      <c r="A2529" s="154"/>
      <c r="B2529" s="154"/>
      <c r="C2529" s="154"/>
      <c r="D2529" s="154"/>
      <c r="E2529" s="154"/>
      <c r="F2529" s="154"/>
      <c r="G2529" s="154"/>
      <c r="H2529" s="154"/>
      <c r="I2529" s="154"/>
      <c r="J2529" s="154"/>
      <c r="K2529" s="154"/>
      <c r="L2529" s="154"/>
      <c r="M2529" s="154"/>
      <c r="N2529" s="154"/>
      <c r="O2529" s="154"/>
      <c r="P2529" s="154"/>
      <c r="Q2529" s="154"/>
      <c r="R2529" s="154"/>
      <c r="S2529" s="154"/>
      <c r="T2529" s="154"/>
      <c r="U2529" s="154"/>
      <c r="V2529" s="154"/>
      <c r="W2529" s="154"/>
      <c r="X2529" s="154"/>
      <c r="Y2529" s="154"/>
      <c r="Z2529" s="154"/>
      <c r="AA2529" s="154"/>
      <c r="AB2529" s="154"/>
      <c r="AC2529" s="154"/>
      <c r="AD2529" s="154"/>
      <c r="AE2529" s="154"/>
      <c r="AF2529" s="154"/>
      <c r="AG2529" s="154"/>
      <c r="AH2529" s="154"/>
      <c r="AI2529" s="154"/>
      <c r="AJ2529" s="154"/>
      <c r="AK2529" s="154"/>
      <c r="AL2529" s="154"/>
      <c r="AM2529" s="154"/>
      <c r="AN2529" s="154"/>
      <c r="AO2529" s="154"/>
      <c r="AP2529" s="154"/>
      <c r="AQ2529" s="154"/>
      <c r="AR2529" s="154"/>
      <c r="AS2529" s="154"/>
      <c r="AT2529" s="154"/>
      <c r="AU2529" s="154"/>
      <c r="AV2529" s="154"/>
      <c r="AW2529" s="154"/>
      <c r="AX2529" s="154"/>
      <c r="AY2529" s="154"/>
      <c r="AZ2529" s="154"/>
      <c r="BA2529" s="154"/>
      <c r="BB2529" s="154"/>
      <c r="BC2529" s="154"/>
      <c r="BD2529" s="154"/>
      <c r="BE2529" s="154"/>
      <c r="BF2529" s="154"/>
      <c r="BG2529" s="154"/>
      <c r="BH2529" s="154"/>
      <c r="BI2529" s="154"/>
      <c r="BJ2529" s="154"/>
      <c r="BK2529" s="154"/>
      <c r="BL2529" s="154"/>
      <c r="BM2529" s="154"/>
      <c r="BN2529" s="154"/>
      <c r="BO2529" s="154"/>
      <c r="BP2529" s="154"/>
      <c r="BQ2529" s="154"/>
      <c r="BR2529" s="154"/>
      <c r="BS2529" s="154"/>
      <c r="BT2529" s="154"/>
      <c r="BU2529" s="154"/>
      <c r="BV2529" s="154"/>
    </row>
    <row r="2530" spans="1:74" x14ac:dyDescent="0.25">
      <c r="A2530" s="154"/>
      <c r="B2530" s="154"/>
      <c r="C2530" s="154"/>
      <c r="D2530" s="154"/>
      <c r="E2530" s="154"/>
      <c r="F2530" s="154"/>
      <c r="G2530" s="154"/>
      <c r="H2530" s="154"/>
      <c r="I2530" s="154"/>
      <c r="J2530" s="154"/>
      <c r="K2530" s="154"/>
      <c r="L2530" s="154"/>
      <c r="M2530" s="154"/>
      <c r="N2530" s="154"/>
      <c r="O2530" s="154"/>
      <c r="P2530" s="154"/>
      <c r="Q2530" s="154"/>
      <c r="R2530" s="154"/>
      <c r="S2530" s="154"/>
      <c r="T2530" s="154"/>
      <c r="U2530" s="154"/>
      <c r="V2530" s="154"/>
      <c r="W2530" s="154"/>
      <c r="X2530" s="154"/>
      <c r="Y2530" s="154"/>
      <c r="Z2530" s="154"/>
      <c r="AA2530" s="154"/>
      <c r="AB2530" s="154"/>
      <c r="AC2530" s="154"/>
      <c r="AD2530" s="154"/>
      <c r="AE2530" s="154"/>
      <c r="AF2530" s="154"/>
      <c r="AG2530" s="154"/>
      <c r="AH2530" s="154"/>
      <c r="AI2530" s="154"/>
      <c r="AJ2530" s="154"/>
      <c r="AK2530" s="154"/>
      <c r="AL2530" s="154"/>
      <c r="AM2530" s="154"/>
      <c r="AN2530" s="154"/>
      <c r="AO2530" s="154"/>
      <c r="AP2530" s="154"/>
      <c r="AQ2530" s="154"/>
      <c r="AR2530" s="154"/>
      <c r="AS2530" s="154"/>
      <c r="AT2530" s="154"/>
      <c r="AU2530" s="154"/>
      <c r="AV2530" s="154"/>
      <c r="AW2530" s="154"/>
      <c r="AX2530" s="154"/>
      <c r="AY2530" s="154"/>
      <c r="AZ2530" s="154"/>
      <c r="BA2530" s="154"/>
      <c r="BB2530" s="154"/>
      <c r="BC2530" s="154"/>
      <c r="BD2530" s="154"/>
      <c r="BE2530" s="154"/>
      <c r="BF2530" s="154"/>
      <c r="BG2530" s="154"/>
      <c r="BH2530" s="154"/>
      <c r="BI2530" s="154"/>
      <c r="BJ2530" s="154"/>
      <c r="BK2530" s="154"/>
      <c r="BL2530" s="154"/>
      <c r="BM2530" s="154"/>
      <c r="BN2530" s="154"/>
      <c r="BO2530" s="154"/>
      <c r="BP2530" s="154"/>
      <c r="BQ2530" s="154"/>
      <c r="BR2530" s="154"/>
      <c r="BS2530" s="154"/>
      <c r="BT2530" s="154"/>
      <c r="BU2530" s="154"/>
      <c r="BV2530" s="154"/>
    </row>
    <row r="2531" spans="1:74" x14ac:dyDescent="0.25">
      <c r="A2531" s="154"/>
      <c r="B2531" s="154"/>
      <c r="C2531" s="154"/>
      <c r="D2531" s="154"/>
      <c r="E2531" s="154"/>
      <c r="F2531" s="154"/>
      <c r="G2531" s="154"/>
      <c r="H2531" s="154"/>
      <c r="I2531" s="154"/>
      <c r="J2531" s="154"/>
      <c r="K2531" s="154"/>
      <c r="L2531" s="154"/>
      <c r="M2531" s="154"/>
      <c r="N2531" s="154"/>
      <c r="O2531" s="154"/>
      <c r="P2531" s="154"/>
      <c r="Q2531" s="154"/>
      <c r="R2531" s="154"/>
      <c r="S2531" s="154"/>
      <c r="T2531" s="154"/>
      <c r="U2531" s="154"/>
      <c r="V2531" s="154"/>
      <c r="W2531" s="154"/>
      <c r="X2531" s="154"/>
      <c r="Y2531" s="154"/>
      <c r="Z2531" s="154"/>
      <c r="AA2531" s="154"/>
      <c r="AB2531" s="154"/>
      <c r="AC2531" s="154"/>
      <c r="AD2531" s="154"/>
      <c r="AE2531" s="154"/>
      <c r="AF2531" s="154"/>
      <c r="AG2531" s="154"/>
      <c r="AH2531" s="154"/>
      <c r="AI2531" s="154"/>
      <c r="AJ2531" s="154"/>
      <c r="AK2531" s="154"/>
      <c r="AL2531" s="154"/>
      <c r="AM2531" s="154"/>
      <c r="AN2531" s="154"/>
      <c r="AO2531" s="154"/>
      <c r="AP2531" s="154"/>
      <c r="AQ2531" s="154"/>
      <c r="AR2531" s="154"/>
      <c r="AS2531" s="154"/>
      <c r="AT2531" s="154"/>
      <c r="AU2531" s="154"/>
      <c r="AV2531" s="154"/>
      <c r="AW2531" s="154"/>
      <c r="AX2531" s="154"/>
      <c r="AY2531" s="154"/>
      <c r="AZ2531" s="154"/>
      <c r="BA2531" s="154"/>
      <c r="BB2531" s="154"/>
      <c r="BC2531" s="154"/>
      <c r="BD2531" s="154"/>
      <c r="BE2531" s="154"/>
      <c r="BF2531" s="154"/>
      <c r="BG2531" s="154"/>
      <c r="BH2531" s="154"/>
      <c r="BI2531" s="154"/>
      <c r="BJ2531" s="154"/>
      <c r="BK2531" s="154"/>
      <c r="BL2531" s="154"/>
      <c r="BM2531" s="154"/>
      <c r="BN2531" s="154"/>
      <c r="BO2531" s="154"/>
      <c r="BP2531" s="154"/>
      <c r="BQ2531" s="154"/>
      <c r="BR2531" s="154"/>
      <c r="BS2531" s="154"/>
      <c r="BT2531" s="154"/>
      <c r="BU2531" s="154"/>
      <c r="BV2531" s="154"/>
    </row>
    <row r="2532" spans="1:74" x14ac:dyDescent="0.25">
      <c r="A2532" s="154"/>
      <c r="B2532" s="154"/>
      <c r="C2532" s="154"/>
      <c r="D2532" s="154"/>
      <c r="E2532" s="154"/>
      <c r="F2532" s="154"/>
      <c r="G2532" s="154"/>
      <c r="H2532" s="154"/>
      <c r="I2532" s="154"/>
      <c r="J2532" s="154"/>
      <c r="K2532" s="154"/>
      <c r="L2532" s="154"/>
      <c r="M2532" s="154"/>
      <c r="N2532" s="154"/>
      <c r="O2532" s="154"/>
      <c r="P2532" s="154"/>
      <c r="Q2532" s="154"/>
      <c r="R2532" s="154"/>
      <c r="S2532" s="154"/>
      <c r="T2532" s="154"/>
      <c r="U2532" s="154"/>
      <c r="V2532" s="154"/>
      <c r="W2532" s="154"/>
      <c r="X2532" s="154"/>
      <c r="Y2532" s="154"/>
      <c r="Z2532" s="154"/>
      <c r="AA2532" s="154"/>
      <c r="AB2532" s="154"/>
      <c r="AC2532" s="154"/>
      <c r="AD2532" s="154"/>
      <c r="AE2532" s="154"/>
      <c r="AF2532" s="154"/>
      <c r="AG2532" s="154"/>
      <c r="AH2532" s="154"/>
      <c r="AI2532" s="154"/>
      <c r="AJ2532" s="154"/>
      <c r="AK2532" s="154"/>
      <c r="AL2532" s="154"/>
      <c r="AM2532" s="154"/>
      <c r="AN2532" s="154"/>
      <c r="AO2532" s="154"/>
      <c r="AP2532" s="154"/>
      <c r="AQ2532" s="154"/>
      <c r="AR2532" s="154"/>
      <c r="AS2532" s="154"/>
      <c r="AT2532" s="154"/>
      <c r="AU2532" s="154"/>
      <c r="AV2532" s="154"/>
      <c r="AW2532" s="154"/>
      <c r="AX2532" s="154"/>
      <c r="AY2532" s="154"/>
      <c r="AZ2532" s="154"/>
      <c r="BA2532" s="154"/>
      <c r="BB2532" s="154"/>
      <c r="BC2532" s="154"/>
      <c r="BD2532" s="154"/>
      <c r="BE2532" s="154"/>
      <c r="BF2532" s="154"/>
      <c r="BG2532" s="154"/>
      <c r="BH2532" s="154"/>
      <c r="BI2532" s="154"/>
      <c r="BJ2532" s="154"/>
      <c r="BK2532" s="154"/>
      <c r="BL2532" s="154"/>
      <c r="BM2532" s="154"/>
      <c r="BN2532" s="154"/>
      <c r="BO2532" s="154"/>
      <c r="BP2532" s="154"/>
      <c r="BQ2532" s="154"/>
      <c r="BR2532" s="154"/>
      <c r="BS2532" s="154"/>
      <c r="BT2532" s="154"/>
      <c r="BU2532" s="154"/>
      <c r="BV2532" s="154"/>
    </row>
    <row r="2533" spans="1:74" x14ac:dyDescent="0.25">
      <c r="A2533" s="154"/>
      <c r="B2533" s="154"/>
      <c r="C2533" s="154"/>
      <c r="D2533" s="154"/>
      <c r="E2533" s="154"/>
      <c r="F2533" s="154"/>
      <c r="G2533" s="154"/>
      <c r="H2533" s="154"/>
      <c r="I2533" s="154"/>
      <c r="J2533" s="154"/>
      <c r="K2533" s="154"/>
      <c r="L2533" s="154"/>
      <c r="M2533" s="154"/>
      <c r="N2533" s="154"/>
      <c r="O2533" s="154"/>
      <c r="P2533" s="154"/>
      <c r="Q2533" s="154"/>
      <c r="R2533" s="154"/>
      <c r="S2533" s="154"/>
      <c r="T2533" s="154"/>
      <c r="U2533" s="154"/>
      <c r="V2533" s="154"/>
      <c r="W2533" s="154"/>
      <c r="X2533" s="154"/>
      <c r="Y2533" s="154"/>
      <c r="Z2533" s="154"/>
      <c r="AA2533" s="154"/>
      <c r="AB2533" s="154"/>
      <c r="AC2533" s="154"/>
      <c r="AD2533" s="154"/>
      <c r="AE2533" s="154"/>
      <c r="AF2533" s="154"/>
      <c r="AG2533" s="154"/>
      <c r="AH2533" s="154"/>
      <c r="AI2533" s="154"/>
      <c r="AJ2533" s="154"/>
      <c r="AK2533" s="154"/>
      <c r="AL2533" s="154"/>
      <c r="AM2533" s="154"/>
      <c r="AN2533" s="154"/>
      <c r="AO2533" s="154"/>
      <c r="AP2533" s="154"/>
      <c r="AQ2533" s="154"/>
      <c r="AR2533" s="154"/>
      <c r="AS2533" s="154"/>
      <c r="AT2533" s="154"/>
      <c r="AU2533" s="154"/>
      <c r="AV2533" s="154"/>
      <c r="AW2533" s="154"/>
      <c r="AX2533" s="154"/>
      <c r="AY2533" s="154"/>
      <c r="AZ2533" s="154"/>
      <c r="BA2533" s="154"/>
      <c r="BB2533" s="154"/>
      <c r="BC2533" s="154"/>
      <c r="BD2533" s="154"/>
      <c r="BE2533" s="154"/>
      <c r="BF2533" s="154"/>
      <c r="BG2533" s="154"/>
      <c r="BH2533" s="154"/>
      <c r="BI2533" s="154"/>
      <c r="BJ2533" s="154"/>
      <c r="BK2533" s="154"/>
      <c r="BL2533" s="154"/>
      <c r="BM2533" s="154"/>
      <c r="BN2533" s="154"/>
      <c r="BO2533" s="154"/>
      <c r="BP2533" s="154"/>
      <c r="BQ2533" s="154"/>
      <c r="BR2533" s="154"/>
      <c r="BS2533" s="154"/>
      <c r="BT2533" s="154"/>
      <c r="BU2533" s="154"/>
      <c r="BV2533" s="154"/>
    </row>
    <row r="2534" spans="1:74" x14ac:dyDescent="0.25">
      <c r="A2534" s="154"/>
      <c r="B2534" s="154"/>
      <c r="C2534" s="154"/>
      <c r="D2534" s="154"/>
      <c r="E2534" s="154"/>
      <c r="F2534" s="154"/>
      <c r="G2534" s="154"/>
      <c r="H2534" s="154"/>
      <c r="I2534" s="154"/>
      <c r="J2534" s="154"/>
      <c r="K2534" s="154"/>
      <c r="L2534" s="154"/>
      <c r="M2534" s="154"/>
      <c r="N2534" s="154"/>
      <c r="O2534" s="154"/>
      <c r="P2534" s="154"/>
      <c r="Q2534" s="154"/>
      <c r="R2534" s="154"/>
      <c r="S2534" s="154"/>
      <c r="T2534" s="154"/>
      <c r="U2534" s="154"/>
      <c r="V2534" s="154"/>
      <c r="W2534" s="154"/>
      <c r="X2534" s="154"/>
      <c r="Y2534" s="154"/>
      <c r="Z2534" s="154"/>
      <c r="AA2534" s="154"/>
      <c r="AB2534" s="154"/>
      <c r="AC2534" s="154"/>
      <c r="AD2534" s="154"/>
      <c r="AE2534" s="154"/>
      <c r="AF2534" s="154"/>
      <c r="AG2534" s="154"/>
      <c r="AH2534" s="154"/>
      <c r="AI2534" s="154"/>
      <c r="AJ2534" s="154"/>
      <c r="AK2534" s="154"/>
      <c r="AL2534" s="154"/>
      <c r="AM2534" s="154"/>
      <c r="AN2534" s="154"/>
      <c r="AO2534" s="154"/>
      <c r="AP2534" s="154"/>
      <c r="AQ2534" s="154"/>
      <c r="AR2534" s="154"/>
      <c r="AS2534" s="154"/>
      <c r="AT2534" s="154"/>
      <c r="AU2534" s="154"/>
      <c r="AV2534" s="154"/>
      <c r="AW2534" s="154"/>
      <c r="AX2534" s="154"/>
      <c r="AY2534" s="154"/>
      <c r="AZ2534" s="154"/>
      <c r="BA2534" s="154"/>
      <c r="BB2534" s="154"/>
      <c r="BC2534" s="154"/>
      <c r="BD2534" s="154"/>
      <c r="BE2534" s="154"/>
      <c r="BF2534" s="154"/>
      <c r="BG2534" s="154"/>
      <c r="BH2534" s="154"/>
      <c r="BI2534" s="154"/>
      <c r="BJ2534" s="154"/>
      <c r="BK2534" s="154"/>
      <c r="BL2534" s="154"/>
      <c r="BM2534" s="154"/>
      <c r="BN2534" s="154"/>
      <c r="BO2534" s="154"/>
      <c r="BP2534" s="154"/>
      <c r="BQ2534" s="154"/>
      <c r="BR2534" s="154"/>
      <c r="BS2534" s="154"/>
      <c r="BT2534" s="154"/>
      <c r="BU2534" s="154"/>
      <c r="BV2534" s="154"/>
    </row>
    <row r="2535" spans="1:74" x14ac:dyDescent="0.25">
      <c r="A2535" s="154"/>
      <c r="B2535" s="154"/>
      <c r="C2535" s="154"/>
      <c r="D2535" s="154"/>
      <c r="E2535" s="154"/>
      <c r="F2535" s="154"/>
      <c r="G2535" s="154"/>
      <c r="H2535" s="154"/>
      <c r="I2535" s="154"/>
      <c r="J2535" s="154"/>
      <c r="K2535" s="154"/>
      <c r="L2535" s="154"/>
      <c r="M2535" s="154"/>
      <c r="N2535" s="154"/>
      <c r="O2535" s="154"/>
      <c r="P2535" s="154"/>
      <c r="Q2535" s="154"/>
      <c r="R2535" s="154"/>
      <c r="S2535" s="154"/>
      <c r="T2535" s="154"/>
      <c r="U2535" s="154"/>
      <c r="V2535" s="154"/>
      <c r="W2535" s="154"/>
      <c r="X2535" s="154"/>
      <c r="Y2535" s="154"/>
      <c r="Z2535" s="154"/>
      <c r="AA2535" s="154"/>
      <c r="AB2535" s="154"/>
      <c r="AC2535" s="154"/>
      <c r="AD2535" s="154"/>
      <c r="AE2535" s="154"/>
      <c r="AF2535" s="154"/>
      <c r="AG2535" s="154"/>
      <c r="AH2535" s="154"/>
      <c r="AI2535" s="154"/>
      <c r="AJ2535" s="154"/>
      <c r="AK2535" s="154"/>
      <c r="AL2535" s="154"/>
      <c r="AM2535" s="154"/>
      <c r="AN2535" s="154"/>
      <c r="AO2535" s="154"/>
      <c r="AP2535" s="154"/>
      <c r="AQ2535" s="154"/>
      <c r="AR2535" s="154"/>
      <c r="AS2535" s="154"/>
      <c r="AT2535" s="154"/>
      <c r="AU2535" s="154"/>
      <c r="AV2535" s="154"/>
      <c r="AW2535" s="154"/>
      <c r="AX2535" s="154"/>
      <c r="AY2535" s="154"/>
      <c r="AZ2535" s="154"/>
      <c r="BA2535" s="154"/>
      <c r="BB2535" s="154"/>
      <c r="BC2535" s="154"/>
      <c r="BD2535" s="154"/>
      <c r="BE2535" s="154"/>
      <c r="BF2535" s="154"/>
      <c r="BG2535" s="154"/>
      <c r="BH2535" s="154"/>
      <c r="BI2535" s="154"/>
      <c r="BJ2535" s="154"/>
      <c r="BK2535" s="154"/>
      <c r="BL2535" s="154"/>
      <c r="BM2535" s="154"/>
      <c r="BN2535" s="154"/>
      <c r="BO2535" s="154"/>
      <c r="BP2535" s="154"/>
      <c r="BQ2535" s="154"/>
      <c r="BR2535" s="154"/>
      <c r="BS2535" s="154"/>
      <c r="BT2535" s="154"/>
      <c r="BU2535" s="154"/>
      <c r="BV2535" s="154"/>
    </row>
    <row r="2536" spans="1:74" x14ac:dyDescent="0.25">
      <c r="A2536" s="154"/>
      <c r="B2536" s="154"/>
      <c r="C2536" s="154"/>
      <c r="D2536" s="154"/>
      <c r="E2536" s="154"/>
      <c r="F2536" s="154"/>
      <c r="G2536" s="154"/>
      <c r="H2536" s="154"/>
      <c r="I2536" s="154"/>
      <c r="J2536" s="154"/>
      <c r="K2536" s="154"/>
      <c r="L2536" s="154"/>
      <c r="M2536" s="154"/>
      <c r="N2536" s="154"/>
      <c r="O2536" s="154"/>
      <c r="P2536" s="154"/>
      <c r="Q2536" s="154"/>
      <c r="R2536" s="154"/>
      <c r="S2536" s="154"/>
      <c r="T2536" s="154"/>
      <c r="U2536" s="154"/>
      <c r="V2536" s="154"/>
      <c r="W2536" s="154"/>
      <c r="X2536" s="154"/>
      <c r="Y2536" s="154"/>
      <c r="Z2536" s="154"/>
      <c r="AA2536" s="154"/>
      <c r="AB2536" s="154"/>
      <c r="AC2536" s="154"/>
      <c r="AD2536" s="154"/>
      <c r="AE2536" s="154"/>
      <c r="AF2536" s="154"/>
      <c r="AG2536" s="154"/>
      <c r="AH2536" s="154"/>
      <c r="AI2536" s="154"/>
      <c r="AJ2536" s="154"/>
      <c r="AK2536" s="154"/>
      <c r="AL2536" s="154"/>
      <c r="AM2536" s="154"/>
      <c r="AN2536" s="154"/>
      <c r="AO2536" s="154"/>
      <c r="AP2536" s="154"/>
      <c r="AQ2536" s="154"/>
      <c r="AR2536" s="154"/>
      <c r="AS2536" s="154"/>
      <c r="AT2536" s="154"/>
      <c r="AU2536" s="154"/>
      <c r="AV2536" s="154"/>
      <c r="AW2536" s="154"/>
      <c r="AX2536" s="154"/>
      <c r="AY2536" s="154"/>
      <c r="AZ2536" s="154"/>
      <c r="BA2536" s="154"/>
      <c r="BB2536" s="154"/>
      <c r="BC2536" s="154"/>
      <c r="BD2536" s="154"/>
      <c r="BE2536" s="154"/>
      <c r="BF2536" s="154"/>
      <c r="BG2536" s="154"/>
      <c r="BH2536" s="154"/>
      <c r="BI2536" s="154"/>
      <c r="BJ2536" s="154"/>
      <c r="BK2536" s="154"/>
      <c r="BL2536" s="154"/>
      <c r="BM2536" s="154"/>
      <c r="BN2536" s="154"/>
      <c r="BO2536" s="154"/>
      <c r="BP2536" s="154"/>
      <c r="BQ2536" s="154"/>
      <c r="BR2536" s="154"/>
      <c r="BS2536" s="154"/>
      <c r="BT2536" s="154"/>
      <c r="BU2536" s="154"/>
      <c r="BV2536" s="154"/>
    </row>
    <row r="2537" spans="1:74" x14ac:dyDescent="0.25">
      <c r="A2537" s="154"/>
      <c r="B2537" s="154"/>
      <c r="C2537" s="154"/>
      <c r="D2537" s="154"/>
      <c r="E2537" s="154"/>
      <c r="F2537" s="154"/>
      <c r="G2537" s="154"/>
      <c r="H2537" s="154"/>
      <c r="I2537" s="154"/>
      <c r="J2537" s="154"/>
      <c r="K2537" s="154"/>
      <c r="L2537" s="154"/>
      <c r="M2537" s="154"/>
      <c r="N2537" s="154"/>
      <c r="O2537" s="154"/>
      <c r="P2537" s="154"/>
      <c r="Q2537" s="154"/>
      <c r="R2537" s="154"/>
      <c r="S2537" s="154"/>
      <c r="T2537" s="154"/>
      <c r="U2537" s="154"/>
      <c r="V2537" s="154"/>
      <c r="W2537" s="154"/>
      <c r="X2537" s="154"/>
      <c r="Y2537" s="154"/>
      <c r="Z2537" s="154"/>
      <c r="AA2537" s="154"/>
      <c r="AB2537" s="154"/>
      <c r="AC2537" s="154"/>
      <c r="AD2537" s="154"/>
      <c r="AE2537" s="154"/>
      <c r="AF2537" s="154"/>
      <c r="AG2537" s="154"/>
      <c r="AH2537" s="154"/>
      <c r="AI2537" s="154"/>
      <c r="AJ2537" s="154"/>
      <c r="AK2537" s="154"/>
      <c r="AL2537" s="154"/>
      <c r="AM2537" s="154"/>
      <c r="AN2537" s="154"/>
      <c r="AO2537" s="154"/>
      <c r="AP2537" s="154"/>
      <c r="AQ2537" s="154"/>
      <c r="AR2537" s="154"/>
      <c r="AS2537" s="154"/>
      <c r="AT2537" s="154"/>
      <c r="AU2537" s="154"/>
      <c r="AV2537" s="154"/>
      <c r="AW2537" s="154"/>
      <c r="AX2537" s="154"/>
      <c r="AY2537" s="154"/>
      <c r="AZ2537" s="154"/>
      <c r="BA2537" s="154"/>
      <c r="BB2537" s="154"/>
      <c r="BC2537" s="154"/>
      <c r="BD2537" s="154"/>
      <c r="BE2537" s="154"/>
      <c r="BF2537" s="154"/>
      <c r="BG2537" s="154"/>
      <c r="BH2537" s="154"/>
      <c r="BI2537" s="154"/>
      <c r="BJ2537" s="154"/>
      <c r="BK2537" s="154"/>
      <c r="BL2537" s="154"/>
      <c r="BM2537" s="154"/>
      <c r="BN2537" s="154"/>
      <c r="BO2537" s="154"/>
      <c r="BP2537" s="154"/>
      <c r="BQ2537" s="154"/>
      <c r="BR2537" s="154"/>
      <c r="BS2537" s="154"/>
      <c r="BT2537" s="154"/>
      <c r="BU2537" s="154"/>
      <c r="BV2537" s="154"/>
    </row>
    <row r="2538" spans="1:74" x14ac:dyDescent="0.25">
      <c r="A2538" s="154"/>
      <c r="B2538" s="154"/>
      <c r="C2538" s="154"/>
      <c r="D2538" s="154"/>
      <c r="E2538" s="154"/>
      <c r="F2538" s="154"/>
      <c r="G2538" s="154"/>
      <c r="H2538" s="154"/>
      <c r="I2538" s="154"/>
      <c r="J2538" s="154"/>
      <c r="K2538" s="154"/>
      <c r="L2538" s="154"/>
      <c r="M2538" s="154"/>
      <c r="N2538" s="154"/>
      <c r="O2538" s="154"/>
      <c r="P2538" s="154"/>
      <c r="Q2538" s="154"/>
      <c r="R2538" s="154"/>
      <c r="S2538" s="154"/>
      <c r="T2538" s="154"/>
      <c r="U2538" s="154"/>
      <c r="V2538" s="154"/>
      <c r="W2538" s="154"/>
      <c r="X2538" s="154"/>
      <c r="Y2538" s="154"/>
      <c r="Z2538" s="154"/>
      <c r="AA2538" s="154"/>
      <c r="AB2538" s="154"/>
      <c r="AC2538" s="154"/>
      <c r="AD2538" s="154"/>
      <c r="AE2538" s="154"/>
      <c r="AF2538" s="154"/>
      <c r="AG2538" s="154"/>
      <c r="AH2538" s="154"/>
      <c r="AI2538" s="154"/>
      <c r="AJ2538" s="154"/>
      <c r="AK2538" s="154"/>
      <c r="AL2538" s="154"/>
      <c r="AM2538" s="154"/>
      <c r="AN2538" s="154"/>
      <c r="AO2538" s="154"/>
      <c r="AP2538" s="154"/>
      <c r="AQ2538" s="154"/>
      <c r="AR2538" s="154"/>
      <c r="AS2538" s="154"/>
      <c r="AT2538" s="154"/>
      <c r="AU2538" s="154"/>
      <c r="AV2538" s="154"/>
      <c r="AW2538" s="154"/>
      <c r="AX2538" s="154"/>
      <c r="AY2538" s="154"/>
      <c r="AZ2538" s="154"/>
      <c r="BA2538" s="154"/>
      <c r="BB2538" s="154"/>
      <c r="BC2538" s="154"/>
      <c r="BD2538" s="154"/>
      <c r="BE2538" s="154"/>
      <c r="BF2538" s="154"/>
      <c r="BG2538" s="154"/>
      <c r="BH2538" s="154"/>
      <c r="BI2538" s="154"/>
      <c r="BJ2538" s="154"/>
      <c r="BK2538" s="154"/>
      <c r="BL2538" s="154"/>
      <c r="BM2538" s="154"/>
      <c r="BN2538" s="154"/>
      <c r="BO2538" s="154"/>
      <c r="BP2538" s="154"/>
      <c r="BQ2538" s="154"/>
      <c r="BR2538" s="154"/>
      <c r="BS2538" s="154"/>
      <c r="BT2538" s="154"/>
      <c r="BU2538" s="154"/>
      <c r="BV2538" s="154"/>
    </row>
    <row r="2539" spans="1:74" x14ac:dyDescent="0.25">
      <c r="A2539" s="154"/>
      <c r="B2539" s="154"/>
      <c r="C2539" s="154"/>
      <c r="D2539" s="154"/>
      <c r="E2539" s="154"/>
      <c r="F2539" s="154"/>
      <c r="G2539" s="154"/>
      <c r="H2539" s="154"/>
      <c r="I2539" s="154"/>
      <c r="J2539" s="154"/>
      <c r="K2539" s="154"/>
      <c r="L2539" s="154"/>
      <c r="M2539" s="154"/>
      <c r="N2539" s="154"/>
      <c r="O2539" s="154"/>
      <c r="P2539" s="154"/>
      <c r="Q2539" s="154"/>
      <c r="R2539" s="154"/>
      <c r="S2539" s="154"/>
      <c r="T2539" s="154"/>
      <c r="U2539" s="154"/>
      <c r="V2539" s="154"/>
      <c r="W2539" s="154"/>
      <c r="X2539" s="154"/>
      <c r="Y2539" s="154"/>
      <c r="Z2539" s="154"/>
      <c r="AA2539" s="154"/>
      <c r="AB2539" s="154"/>
      <c r="AC2539" s="154"/>
      <c r="AD2539" s="154"/>
      <c r="AE2539" s="154"/>
      <c r="AF2539" s="154"/>
      <c r="AG2539" s="154"/>
      <c r="AH2539" s="154"/>
      <c r="AI2539" s="154"/>
      <c r="AJ2539" s="154"/>
      <c r="AK2539" s="154"/>
      <c r="AL2539" s="154"/>
      <c r="AM2539" s="154"/>
      <c r="AN2539" s="154"/>
      <c r="AO2539" s="154"/>
      <c r="AP2539" s="154"/>
      <c r="AQ2539" s="154"/>
      <c r="AR2539" s="154"/>
      <c r="AS2539" s="154"/>
      <c r="AT2539" s="154"/>
      <c r="AU2539" s="154"/>
      <c r="AV2539" s="154"/>
      <c r="AW2539" s="154"/>
      <c r="AX2539" s="154"/>
      <c r="AY2539" s="154"/>
      <c r="AZ2539" s="154"/>
      <c r="BA2539" s="154"/>
      <c r="BB2539" s="154"/>
      <c r="BC2539" s="154"/>
      <c r="BD2539" s="154"/>
      <c r="BE2539" s="154"/>
      <c r="BF2539" s="154"/>
      <c r="BG2539" s="154"/>
      <c r="BH2539" s="154"/>
      <c r="BI2539" s="154"/>
      <c r="BJ2539" s="154"/>
      <c r="BK2539" s="154"/>
      <c r="BL2539" s="154"/>
      <c r="BM2539" s="154"/>
      <c r="BN2539" s="154"/>
      <c r="BO2539" s="154"/>
      <c r="BP2539" s="154"/>
      <c r="BQ2539" s="154"/>
      <c r="BR2539" s="154"/>
      <c r="BS2539" s="154"/>
      <c r="BT2539" s="154"/>
      <c r="BU2539" s="154"/>
      <c r="BV2539" s="154"/>
    </row>
    <row r="2540" spans="1:74" x14ac:dyDescent="0.25">
      <c r="A2540" s="154"/>
      <c r="B2540" s="154"/>
      <c r="C2540" s="154"/>
      <c r="D2540" s="154"/>
      <c r="E2540" s="154"/>
      <c r="F2540" s="154"/>
      <c r="G2540" s="154"/>
      <c r="H2540" s="154"/>
      <c r="I2540" s="154"/>
      <c r="J2540" s="154"/>
      <c r="K2540" s="154"/>
      <c r="L2540" s="154"/>
      <c r="M2540" s="154"/>
      <c r="N2540" s="154"/>
      <c r="O2540" s="154"/>
      <c r="P2540" s="154"/>
      <c r="Q2540" s="154"/>
      <c r="R2540" s="154"/>
      <c r="S2540" s="154"/>
      <c r="T2540" s="154"/>
      <c r="U2540" s="154"/>
      <c r="V2540" s="154"/>
      <c r="W2540" s="154"/>
      <c r="X2540" s="154"/>
      <c r="Y2540" s="154"/>
      <c r="Z2540" s="154"/>
      <c r="AA2540" s="154"/>
      <c r="AB2540" s="154"/>
      <c r="AC2540" s="154"/>
      <c r="AD2540" s="154"/>
      <c r="AE2540" s="154"/>
      <c r="AF2540" s="154"/>
      <c r="AG2540" s="154"/>
      <c r="AH2540" s="154"/>
      <c r="AI2540" s="154"/>
      <c r="AJ2540" s="154"/>
      <c r="AK2540" s="154"/>
      <c r="AL2540" s="154"/>
      <c r="AM2540" s="154"/>
      <c r="AN2540" s="154"/>
      <c r="AO2540" s="154"/>
      <c r="AP2540" s="154"/>
      <c r="AQ2540" s="154"/>
      <c r="AR2540" s="154"/>
      <c r="AS2540" s="154"/>
      <c r="AT2540" s="154"/>
      <c r="AU2540" s="154"/>
      <c r="AV2540" s="154"/>
      <c r="AW2540" s="154"/>
      <c r="AX2540" s="154"/>
      <c r="AY2540" s="154"/>
      <c r="AZ2540" s="154"/>
      <c r="BA2540" s="154"/>
      <c r="BB2540" s="154"/>
      <c r="BC2540" s="154"/>
      <c r="BD2540" s="154"/>
      <c r="BE2540" s="154"/>
      <c r="BF2540" s="154"/>
      <c r="BG2540" s="154"/>
      <c r="BH2540" s="154"/>
      <c r="BI2540" s="154"/>
      <c r="BJ2540" s="154"/>
      <c r="BK2540" s="154"/>
      <c r="BL2540" s="154"/>
      <c r="BM2540" s="154"/>
      <c r="BN2540" s="154"/>
      <c r="BO2540" s="154"/>
      <c r="BP2540" s="154"/>
      <c r="BQ2540" s="154"/>
      <c r="BR2540" s="154"/>
      <c r="BS2540" s="154"/>
      <c r="BT2540" s="154"/>
      <c r="BU2540" s="154"/>
      <c r="BV2540" s="154"/>
    </row>
    <row r="2541" spans="1:74" x14ac:dyDescent="0.25">
      <c r="A2541" s="154"/>
      <c r="B2541" s="154"/>
      <c r="C2541" s="154"/>
      <c r="D2541" s="154"/>
      <c r="E2541" s="154"/>
      <c r="F2541" s="154"/>
      <c r="G2541" s="154"/>
      <c r="H2541" s="154"/>
      <c r="I2541" s="154"/>
      <c r="J2541" s="154"/>
      <c r="K2541" s="154"/>
      <c r="L2541" s="154"/>
      <c r="M2541" s="154"/>
      <c r="N2541" s="154"/>
      <c r="O2541" s="154"/>
      <c r="P2541" s="154"/>
      <c r="Q2541" s="154"/>
      <c r="R2541" s="154"/>
      <c r="S2541" s="154"/>
      <c r="T2541" s="154"/>
      <c r="U2541" s="154"/>
      <c r="V2541" s="154"/>
      <c r="W2541" s="154"/>
      <c r="X2541" s="154"/>
      <c r="Y2541" s="154"/>
      <c r="Z2541" s="154"/>
      <c r="AA2541" s="154"/>
      <c r="AB2541" s="154"/>
      <c r="AC2541" s="154"/>
      <c r="AD2541" s="154"/>
      <c r="AE2541" s="154"/>
      <c r="AF2541" s="154"/>
      <c r="AG2541" s="154"/>
      <c r="AH2541" s="154"/>
      <c r="AI2541" s="154"/>
      <c r="AJ2541" s="154"/>
      <c r="AK2541" s="154"/>
      <c r="AL2541" s="154"/>
      <c r="AM2541" s="154"/>
      <c r="AN2541" s="154"/>
      <c r="AO2541" s="154"/>
      <c r="AP2541" s="154"/>
      <c r="AQ2541" s="154"/>
      <c r="AR2541" s="154"/>
      <c r="AS2541" s="154"/>
      <c r="AT2541" s="154"/>
      <c r="AU2541" s="154"/>
      <c r="AV2541" s="154"/>
      <c r="AW2541" s="154"/>
      <c r="AX2541" s="154"/>
      <c r="AY2541" s="154"/>
      <c r="AZ2541" s="154"/>
      <c r="BA2541" s="154"/>
      <c r="BB2541" s="154"/>
      <c r="BC2541" s="154"/>
      <c r="BD2541" s="154"/>
      <c r="BE2541" s="154"/>
      <c r="BF2541" s="154"/>
      <c r="BG2541" s="154"/>
      <c r="BH2541" s="154"/>
      <c r="BI2541" s="154"/>
      <c r="BJ2541" s="154"/>
      <c r="BK2541" s="154"/>
      <c r="BL2541" s="154"/>
      <c r="BM2541" s="154"/>
      <c r="BN2541" s="154"/>
      <c r="BO2541" s="154"/>
      <c r="BP2541" s="154"/>
      <c r="BQ2541" s="154"/>
      <c r="BR2541" s="154"/>
      <c r="BS2541" s="154"/>
      <c r="BT2541" s="154"/>
      <c r="BU2541" s="154"/>
      <c r="BV2541" s="154"/>
    </row>
    <row r="2542" spans="1:74" x14ac:dyDescent="0.25">
      <c r="A2542" s="154"/>
      <c r="B2542" s="154"/>
      <c r="C2542" s="154"/>
      <c r="D2542" s="154"/>
      <c r="E2542" s="154"/>
      <c r="F2542" s="154"/>
      <c r="G2542" s="154"/>
      <c r="H2542" s="154"/>
      <c r="I2542" s="154"/>
      <c r="J2542" s="154"/>
      <c r="K2542" s="154"/>
      <c r="L2542" s="154"/>
      <c r="M2542" s="154"/>
      <c r="N2542" s="154"/>
      <c r="O2542" s="154"/>
      <c r="P2542" s="154"/>
      <c r="Q2542" s="154"/>
      <c r="R2542" s="154"/>
      <c r="S2542" s="154"/>
      <c r="T2542" s="154"/>
      <c r="U2542" s="154"/>
      <c r="V2542" s="154"/>
      <c r="W2542" s="154"/>
      <c r="X2542" s="154"/>
      <c r="Y2542" s="154"/>
      <c r="Z2542" s="154"/>
      <c r="AA2542" s="154"/>
      <c r="AB2542" s="154"/>
      <c r="AC2542" s="154"/>
      <c r="AD2542" s="154"/>
      <c r="AE2542" s="154"/>
      <c r="AF2542" s="154"/>
      <c r="AG2542" s="154"/>
      <c r="AH2542" s="154"/>
      <c r="AI2542" s="154"/>
      <c r="AJ2542" s="154"/>
      <c r="AK2542" s="154"/>
      <c r="AL2542" s="154"/>
      <c r="AM2542" s="154"/>
      <c r="AN2542" s="154"/>
      <c r="AO2542" s="154"/>
      <c r="AP2542" s="154"/>
      <c r="AQ2542" s="154"/>
      <c r="AR2542" s="154"/>
      <c r="AS2542" s="154"/>
      <c r="AT2542" s="154"/>
      <c r="AU2542" s="154"/>
      <c r="AV2542" s="154"/>
      <c r="AW2542" s="154"/>
      <c r="AX2542" s="154"/>
      <c r="AY2542" s="154"/>
      <c r="AZ2542" s="154"/>
      <c r="BA2542" s="154"/>
      <c r="BB2542" s="154"/>
      <c r="BC2542" s="154"/>
      <c r="BD2542" s="154"/>
      <c r="BE2542" s="154"/>
      <c r="BF2542" s="154"/>
      <c r="BG2542" s="154"/>
      <c r="BH2542" s="154"/>
      <c r="BI2542" s="154"/>
      <c r="BJ2542" s="154"/>
      <c r="BK2542" s="154"/>
      <c r="BL2542" s="154"/>
      <c r="BM2542" s="154"/>
      <c r="BN2542" s="154"/>
      <c r="BO2542" s="154"/>
      <c r="BP2542" s="154"/>
      <c r="BQ2542" s="154"/>
      <c r="BR2542" s="154"/>
      <c r="BS2542" s="154"/>
      <c r="BT2542" s="154"/>
      <c r="BU2542" s="154"/>
      <c r="BV2542" s="154"/>
    </row>
    <row r="2543" spans="1:74" x14ac:dyDescent="0.25">
      <c r="A2543" s="154"/>
      <c r="B2543" s="154"/>
      <c r="C2543" s="154"/>
      <c r="D2543" s="154"/>
      <c r="E2543" s="154"/>
      <c r="F2543" s="154"/>
      <c r="G2543" s="154"/>
      <c r="H2543" s="154"/>
      <c r="I2543" s="154"/>
      <c r="J2543" s="154"/>
      <c r="K2543" s="154"/>
      <c r="L2543" s="154"/>
      <c r="M2543" s="154"/>
      <c r="N2543" s="154"/>
      <c r="O2543" s="154"/>
      <c r="P2543" s="154"/>
      <c r="Q2543" s="154"/>
      <c r="R2543" s="154"/>
      <c r="S2543" s="154"/>
      <c r="T2543" s="154"/>
      <c r="U2543" s="154"/>
      <c r="V2543" s="154"/>
      <c r="W2543" s="154"/>
      <c r="X2543" s="154"/>
      <c r="Y2543" s="154"/>
      <c r="Z2543" s="154"/>
      <c r="AA2543" s="154"/>
      <c r="AB2543" s="154"/>
      <c r="AC2543" s="154"/>
      <c r="AD2543" s="154"/>
      <c r="AE2543" s="154"/>
      <c r="AF2543" s="154"/>
      <c r="AG2543" s="154"/>
      <c r="AH2543" s="154"/>
      <c r="AI2543" s="154"/>
      <c r="AJ2543" s="154"/>
      <c r="AK2543" s="154"/>
      <c r="AL2543" s="154"/>
      <c r="AM2543" s="154"/>
      <c r="AN2543" s="154"/>
      <c r="AO2543" s="154"/>
      <c r="AP2543" s="154"/>
      <c r="AQ2543" s="154"/>
      <c r="AR2543" s="154"/>
      <c r="AS2543" s="154"/>
      <c r="AT2543" s="154"/>
      <c r="AU2543" s="154"/>
      <c r="AV2543" s="154"/>
      <c r="AW2543" s="154"/>
      <c r="AX2543" s="154"/>
      <c r="AY2543" s="154"/>
      <c r="AZ2543" s="154"/>
      <c r="BA2543" s="154"/>
      <c r="BB2543" s="154"/>
      <c r="BC2543" s="154"/>
      <c r="BD2543" s="154"/>
      <c r="BE2543" s="154"/>
      <c r="BF2543" s="154"/>
      <c r="BG2543" s="154"/>
      <c r="BH2543" s="154"/>
      <c r="BI2543" s="154"/>
      <c r="BJ2543" s="154"/>
      <c r="BK2543" s="154"/>
      <c r="BL2543" s="154"/>
      <c r="BM2543" s="154"/>
      <c r="BN2543" s="154"/>
      <c r="BO2543" s="154"/>
      <c r="BP2543" s="154"/>
      <c r="BQ2543" s="154"/>
      <c r="BR2543" s="154"/>
      <c r="BS2543" s="154"/>
      <c r="BT2543" s="154"/>
      <c r="BU2543" s="154"/>
      <c r="BV2543" s="154"/>
    </row>
    <row r="2544" spans="1:74" x14ac:dyDescent="0.25">
      <c r="A2544" s="154"/>
      <c r="B2544" s="154"/>
      <c r="C2544" s="154"/>
      <c r="D2544" s="154"/>
      <c r="E2544" s="154"/>
      <c r="F2544" s="154"/>
      <c r="G2544" s="154"/>
      <c r="H2544" s="154"/>
      <c r="I2544" s="154"/>
      <c r="J2544" s="154"/>
      <c r="K2544" s="154"/>
      <c r="L2544" s="154"/>
      <c r="M2544" s="154"/>
      <c r="N2544" s="154"/>
      <c r="O2544" s="154"/>
      <c r="P2544" s="154"/>
      <c r="Q2544" s="154"/>
      <c r="R2544" s="154"/>
      <c r="S2544" s="154"/>
      <c r="T2544" s="154"/>
      <c r="U2544" s="154"/>
      <c r="V2544" s="154"/>
      <c r="W2544" s="154"/>
      <c r="X2544" s="154"/>
      <c r="Y2544" s="154"/>
      <c r="Z2544" s="154"/>
      <c r="AA2544" s="154"/>
      <c r="AB2544" s="154"/>
      <c r="AC2544" s="154"/>
      <c r="AD2544" s="154"/>
      <c r="AE2544" s="154"/>
      <c r="AF2544" s="154"/>
      <c r="AG2544" s="154"/>
      <c r="AH2544" s="154"/>
      <c r="AI2544" s="154"/>
      <c r="AJ2544" s="154"/>
      <c r="AK2544" s="154"/>
      <c r="AL2544" s="154"/>
      <c r="AM2544" s="154"/>
      <c r="AN2544" s="154"/>
      <c r="AO2544" s="154"/>
      <c r="AP2544" s="154"/>
      <c r="AQ2544" s="154"/>
      <c r="AR2544" s="154"/>
      <c r="AS2544" s="154"/>
      <c r="AT2544" s="154"/>
      <c r="AU2544" s="154"/>
      <c r="AV2544" s="154"/>
      <c r="AW2544" s="154"/>
      <c r="AX2544" s="154"/>
      <c r="AY2544" s="154"/>
      <c r="AZ2544" s="154"/>
      <c r="BA2544" s="154"/>
      <c r="BB2544" s="154"/>
      <c r="BC2544" s="154"/>
      <c r="BD2544" s="154"/>
      <c r="BE2544" s="154"/>
      <c r="BF2544" s="154"/>
      <c r="BG2544" s="154"/>
      <c r="BH2544" s="154"/>
      <c r="BI2544" s="154"/>
      <c r="BJ2544" s="154"/>
      <c r="BK2544" s="154"/>
      <c r="BL2544" s="154"/>
      <c r="BM2544" s="154"/>
      <c r="BN2544" s="154"/>
      <c r="BO2544" s="154"/>
      <c r="BP2544" s="154"/>
      <c r="BQ2544" s="154"/>
      <c r="BR2544" s="154"/>
      <c r="BS2544" s="154"/>
      <c r="BT2544" s="154"/>
      <c r="BU2544" s="154"/>
      <c r="BV2544" s="154"/>
    </row>
    <row r="2545" spans="1:74" x14ac:dyDescent="0.25">
      <c r="A2545" s="154"/>
      <c r="B2545" s="154"/>
      <c r="C2545" s="154"/>
      <c r="D2545" s="154"/>
      <c r="E2545" s="154"/>
      <c r="F2545" s="154"/>
      <c r="G2545" s="154"/>
      <c r="H2545" s="154"/>
      <c r="I2545" s="154"/>
      <c r="J2545" s="154"/>
      <c r="K2545" s="154"/>
      <c r="L2545" s="154"/>
      <c r="M2545" s="154"/>
      <c r="N2545" s="154"/>
      <c r="O2545" s="154"/>
      <c r="P2545" s="154"/>
      <c r="Q2545" s="154"/>
      <c r="R2545" s="154"/>
      <c r="S2545" s="154"/>
      <c r="T2545" s="154"/>
      <c r="U2545" s="154"/>
      <c r="V2545" s="154"/>
      <c r="W2545" s="154"/>
      <c r="X2545" s="154"/>
      <c r="Y2545" s="154"/>
      <c r="Z2545" s="154"/>
      <c r="AA2545" s="154"/>
      <c r="AB2545" s="154"/>
      <c r="AC2545" s="154"/>
      <c r="AD2545" s="154"/>
      <c r="AE2545" s="154"/>
      <c r="AF2545" s="154"/>
      <c r="AG2545" s="154"/>
      <c r="AH2545" s="154"/>
      <c r="AI2545" s="154"/>
      <c r="AJ2545" s="154"/>
      <c r="AK2545" s="154"/>
      <c r="AL2545" s="154"/>
      <c r="AM2545" s="154"/>
      <c r="AN2545" s="154"/>
      <c r="AO2545" s="154"/>
      <c r="AP2545" s="154"/>
      <c r="AQ2545" s="154"/>
      <c r="AR2545" s="154"/>
      <c r="AS2545" s="154"/>
      <c r="AT2545" s="154"/>
      <c r="AU2545" s="154"/>
      <c r="AV2545" s="154"/>
      <c r="AW2545" s="154"/>
      <c r="AX2545" s="154"/>
      <c r="AY2545" s="154"/>
      <c r="AZ2545" s="154"/>
      <c r="BA2545" s="154"/>
      <c r="BB2545" s="154"/>
      <c r="BC2545" s="154"/>
      <c r="BD2545" s="154"/>
      <c r="BE2545" s="154"/>
      <c r="BF2545" s="154"/>
      <c r="BG2545" s="154"/>
      <c r="BH2545" s="154"/>
      <c r="BI2545" s="154"/>
      <c r="BJ2545" s="154"/>
      <c r="BK2545" s="154"/>
      <c r="BL2545" s="154"/>
      <c r="BM2545" s="154"/>
      <c r="BN2545" s="154"/>
      <c r="BO2545" s="154"/>
      <c r="BP2545" s="154"/>
      <c r="BQ2545" s="154"/>
      <c r="BR2545" s="154"/>
      <c r="BS2545" s="154"/>
      <c r="BT2545" s="154"/>
      <c r="BU2545" s="154"/>
      <c r="BV2545" s="154"/>
    </row>
    <row r="2546" spans="1:74" x14ac:dyDescent="0.25">
      <c r="A2546" s="154"/>
      <c r="B2546" s="154"/>
      <c r="C2546" s="154"/>
      <c r="D2546" s="154"/>
      <c r="E2546" s="154"/>
      <c r="F2546" s="154"/>
      <c r="G2546" s="154"/>
      <c r="H2546" s="154"/>
      <c r="I2546" s="154"/>
      <c r="J2546" s="154"/>
      <c r="K2546" s="154"/>
      <c r="L2546" s="154"/>
      <c r="M2546" s="154"/>
      <c r="N2546" s="154"/>
      <c r="O2546" s="154"/>
      <c r="P2546" s="154"/>
      <c r="Q2546" s="154"/>
      <c r="R2546" s="154"/>
      <c r="S2546" s="154"/>
      <c r="T2546" s="154"/>
      <c r="U2546" s="154"/>
      <c r="V2546" s="154"/>
      <c r="W2546" s="154"/>
      <c r="X2546" s="154"/>
      <c r="Y2546" s="154"/>
      <c r="Z2546" s="154"/>
      <c r="AA2546" s="154"/>
      <c r="AB2546" s="154"/>
      <c r="AC2546" s="154"/>
      <c r="AD2546" s="154"/>
      <c r="AE2546" s="154"/>
      <c r="AF2546" s="154"/>
      <c r="AG2546" s="154"/>
      <c r="AH2546" s="154"/>
      <c r="AI2546" s="154"/>
      <c r="AJ2546" s="154"/>
      <c r="AK2546" s="154"/>
      <c r="AL2546" s="154"/>
      <c r="AM2546" s="154"/>
      <c r="AN2546" s="154"/>
      <c r="AO2546" s="154"/>
      <c r="AP2546" s="154"/>
      <c r="AQ2546" s="154"/>
      <c r="AR2546" s="154"/>
      <c r="AS2546" s="154"/>
      <c r="AT2546" s="154"/>
      <c r="AU2546" s="154"/>
      <c r="AV2546" s="154"/>
      <c r="AW2546" s="154"/>
      <c r="AX2546" s="154"/>
      <c r="AY2546" s="154"/>
      <c r="AZ2546" s="154"/>
      <c r="BA2546" s="154"/>
      <c r="BB2546" s="154"/>
      <c r="BC2546" s="154"/>
      <c r="BD2546" s="154"/>
      <c r="BE2546" s="154"/>
      <c r="BF2546" s="154"/>
      <c r="BG2546" s="154"/>
      <c r="BH2546" s="154"/>
      <c r="BI2546" s="154"/>
      <c r="BJ2546" s="154"/>
      <c r="BK2546" s="154"/>
      <c r="BL2546" s="154"/>
      <c r="BM2546" s="154"/>
      <c r="BN2546" s="154"/>
      <c r="BO2546" s="154"/>
      <c r="BP2546" s="154"/>
      <c r="BQ2546" s="154"/>
      <c r="BR2546" s="154"/>
      <c r="BS2546" s="154"/>
      <c r="BT2546" s="154"/>
      <c r="BU2546" s="154"/>
      <c r="BV2546" s="154"/>
    </row>
    <row r="2547" spans="1:74" x14ac:dyDescent="0.25">
      <c r="A2547" s="154"/>
      <c r="B2547" s="154"/>
      <c r="C2547" s="154"/>
      <c r="D2547" s="154"/>
      <c r="E2547" s="154"/>
      <c r="F2547" s="154"/>
      <c r="G2547" s="154"/>
      <c r="H2547" s="154"/>
      <c r="I2547" s="154"/>
      <c r="J2547" s="154"/>
      <c r="K2547" s="154"/>
      <c r="L2547" s="154"/>
      <c r="M2547" s="154"/>
      <c r="N2547" s="154"/>
      <c r="O2547" s="154"/>
      <c r="P2547" s="154"/>
      <c r="Q2547" s="154"/>
      <c r="R2547" s="154"/>
      <c r="S2547" s="154"/>
      <c r="T2547" s="154"/>
      <c r="U2547" s="154"/>
      <c r="V2547" s="154"/>
      <c r="W2547" s="154"/>
      <c r="X2547" s="154"/>
      <c r="Y2547" s="154"/>
      <c r="Z2547" s="154"/>
      <c r="AA2547" s="154"/>
      <c r="AB2547" s="154"/>
      <c r="AC2547" s="154"/>
      <c r="AD2547" s="154"/>
      <c r="AE2547" s="154"/>
      <c r="AF2547" s="154"/>
      <c r="AG2547" s="154"/>
      <c r="AH2547" s="154"/>
      <c r="AI2547" s="154"/>
      <c r="AJ2547" s="154"/>
      <c r="AK2547" s="154"/>
      <c r="AL2547" s="154"/>
      <c r="AM2547" s="154"/>
      <c r="AN2547" s="154"/>
      <c r="AO2547" s="154"/>
      <c r="AP2547" s="154"/>
      <c r="AQ2547" s="154"/>
      <c r="AR2547" s="154"/>
      <c r="AS2547" s="154"/>
      <c r="AT2547" s="154"/>
      <c r="AU2547" s="154"/>
      <c r="AV2547" s="154"/>
      <c r="AW2547" s="154"/>
      <c r="AX2547" s="154"/>
      <c r="AY2547" s="154"/>
      <c r="AZ2547" s="154"/>
      <c r="BA2547" s="154"/>
      <c r="BB2547" s="154"/>
      <c r="BC2547" s="154"/>
      <c r="BD2547" s="154"/>
      <c r="BE2547" s="154"/>
      <c r="BF2547" s="154"/>
      <c r="BG2547" s="154"/>
      <c r="BH2547" s="154"/>
      <c r="BI2547" s="154"/>
      <c r="BJ2547" s="154"/>
      <c r="BK2547" s="154"/>
      <c r="BL2547" s="154"/>
      <c r="BM2547" s="154"/>
      <c r="BN2547" s="154"/>
      <c r="BO2547" s="154"/>
      <c r="BP2547" s="154"/>
      <c r="BQ2547" s="154"/>
      <c r="BR2547" s="154"/>
      <c r="BS2547" s="154"/>
      <c r="BT2547" s="154"/>
      <c r="BU2547" s="154"/>
      <c r="BV2547" s="154"/>
    </row>
    <row r="2548" spans="1:74" x14ac:dyDescent="0.25">
      <c r="A2548" s="154"/>
      <c r="B2548" s="154"/>
      <c r="C2548" s="154"/>
      <c r="D2548" s="154"/>
      <c r="E2548" s="154"/>
      <c r="F2548" s="154"/>
      <c r="G2548" s="154"/>
      <c r="H2548" s="154"/>
      <c r="I2548" s="154"/>
      <c r="J2548" s="154"/>
      <c r="K2548" s="154"/>
      <c r="L2548" s="154"/>
      <c r="M2548" s="154"/>
      <c r="N2548" s="154"/>
      <c r="O2548" s="154"/>
      <c r="P2548" s="154"/>
      <c r="Q2548" s="154"/>
      <c r="R2548" s="154"/>
      <c r="S2548" s="154"/>
      <c r="T2548" s="154"/>
      <c r="U2548" s="154"/>
      <c r="V2548" s="154"/>
      <c r="W2548" s="154"/>
      <c r="X2548" s="154"/>
      <c r="Y2548" s="154"/>
      <c r="Z2548" s="154"/>
      <c r="AA2548" s="154"/>
      <c r="AB2548" s="154"/>
      <c r="AC2548" s="154"/>
      <c r="AD2548" s="154"/>
      <c r="AE2548" s="154"/>
      <c r="AF2548" s="154"/>
      <c r="AG2548" s="154"/>
      <c r="AH2548" s="154"/>
      <c r="AI2548" s="154"/>
      <c r="AJ2548" s="154"/>
      <c r="AK2548" s="154"/>
      <c r="AL2548" s="154"/>
      <c r="AM2548" s="154"/>
      <c r="AN2548" s="154"/>
      <c r="AO2548" s="154"/>
      <c r="AP2548" s="154"/>
      <c r="AQ2548" s="154"/>
      <c r="AR2548" s="154"/>
      <c r="AS2548" s="154"/>
      <c r="AT2548" s="154"/>
      <c r="AU2548" s="154"/>
      <c r="AV2548" s="154"/>
      <c r="AW2548" s="154"/>
      <c r="AX2548" s="154"/>
      <c r="AY2548" s="154"/>
      <c r="AZ2548" s="154"/>
      <c r="BA2548" s="154"/>
      <c r="BB2548" s="154"/>
      <c r="BC2548" s="154"/>
      <c r="BD2548" s="154"/>
      <c r="BE2548" s="154"/>
      <c r="BF2548" s="154"/>
      <c r="BG2548" s="154"/>
      <c r="BH2548" s="154"/>
      <c r="BI2548" s="154"/>
      <c r="BJ2548" s="154"/>
      <c r="BK2548" s="154"/>
      <c r="BL2548" s="154"/>
      <c r="BM2548" s="154"/>
      <c r="BN2548" s="154"/>
      <c r="BO2548" s="154"/>
      <c r="BP2548" s="154"/>
      <c r="BQ2548" s="154"/>
      <c r="BR2548" s="154"/>
      <c r="BS2548" s="154"/>
      <c r="BT2548" s="154"/>
      <c r="BU2548" s="154"/>
      <c r="BV2548" s="154"/>
    </row>
    <row r="2549" spans="1:74" x14ac:dyDescent="0.25">
      <c r="A2549" s="154"/>
      <c r="B2549" s="154"/>
      <c r="C2549" s="154"/>
      <c r="D2549" s="154"/>
      <c r="E2549" s="154"/>
      <c r="F2549" s="154"/>
      <c r="G2549" s="154"/>
      <c r="H2549" s="154"/>
      <c r="I2549" s="154"/>
      <c r="J2549" s="154"/>
      <c r="K2549" s="154"/>
      <c r="L2549" s="154"/>
      <c r="M2549" s="154"/>
      <c r="N2549" s="154"/>
      <c r="O2549" s="154"/>
      <c r="P2549" s="154"/>
      <c r="Q2549" s="154"/>
      <c r="R2549" s="154"/>
      <c r="S2549" s="154"/>
      <c r="T2549" s="154"/>
      <c r="U2549" s="154"/>
      <c r="V2549" s="154"/>
      <c r="W2549" s="154"/>
      <c r="X2549" s="154"/>
      <c r="Y2549" s="154"/>
      <c r="Z2549" s="154"/>
      <c r="AA2549" s="154"/>
      <c r="AB2549" s="154"/>
      <c r="AC2549" s="154"/>
      <c r="AD2549" s="154"/>
      <c r="AE2549" s="154"/>
      <c r="AF2549" s="154"/>
      <c r="AG2549" s="154"/>
      <c r="AH2549" s="154"/>
      <c r="AI2549" s="154"/>
      <c r="AJ2549" s="154"/>
      <c r="AK2549" s="154"/>
      <c r="AL2549" s="154"/>
      <c r="AM2549" s="154"/>
      <c r="AN2549" s="154"/>
      <c r="AO2549" s="154"/>
      <c r="AP2549" s="154"/>
      <c r="AQ2549" s="154"/>
      <c r="AR2549" s="154"/>
      <c r="AS2549" s="154"/>
      <c r="AT2549" s="154"/>
      <c r="AU2549" s="154"/>
      <c r="AV2549" s="154"/>
      <c r="AW2549" s="154"/>
      <c r="AX2549" s="154"/>
      <c r="AY2549" s="154"/>
      <c r="AZ2549" s="154"/>
      <c r="BA2549" s="154"/>
      <c r="BB2549" s="154"/>
      <c r="BC2549" s="154"/>
      <c r="BD2549" s="154"/>
      <c r="BE2549" s="154"/>
      <c r="BF2549" s="154"/>
      <c r="BG2549" s="154"/>
      <c r="BH2549" s="154"/>
      <c r="BI2549" s="154"/>
      <c r="BJ2549" s="154"/>
      <c r="BK2549" s="154"/>
      <c r="BL2549" s="154"/>
      <c r="BM2549" s="154"/>
      <c r="BN2549" s="154"/>
      <c r="BO2549" s="154"/>
      <c r="BP2549" s="154"/>
      <c r="BQ2549" s="154"/>
      <c r="BR2549" s="154"/>
      <c r="BS2549" s="154"/>
      <c r="BT2549" s="154"/>
      <c r="BU2549" s="154"/>
      <c r="BV2549" s="154"/>
    </row>
    <row r="2550" spans="1:74" x14ac:dyDescent="0.25">
      <c r="A2550" s="154"/>
      <c r="B2550" s="154"/>
      <c r="C2550" s="154"/>
      <c r="D2550" s="154"/>
      <c r="E2550" s="154"/>
      <c r="F2550" s="154"/>
      <c r="G2550" s="154"/>
      <c r="H2550" s="154"/>
      <c r="I2550" s="154"/>
      <c r="J2550" s="154"/>
      <c r="K2550" s="154"/>
      <c r="L2550" s="154"/>
      <c r="M2550" s="154"/>
      <c r="N2550" s="154"/>
      <c r="O2550" s="154"/>
      <c r="P2550" s="154"/>
      <c r="Q2550" s="154"/>
      <c r="R2550" s="154"/>
      <c r="S2550" s="154"/>
      <c r="T2550" s="154"/>
      <c r="U2550" s="154"/>
      <c r="V2550" s="154"/>
      <c r="W2550" s="154"/>
      <c r="X2550" s="154"/>
      <c r="Y2550" s="154"/>
      <c r="Z2550" s="154"/>
      <c r="AA2550" s="154"/>
      <c r="AB2550" s="154"/>
      <c r="AC2550" s="154"/>
      <c r="AD2550" s="154"/>
      <c r="AE2550" s="154"/>
      <c r="AF2550" s="154"/>
      <c r="AG2550" s="154"/>
      <c r="AH2550" s="154"/>
      <c r="AI2550" s="154"/>
      <c r="AJ2550" s="154"/>
      <c r="AK2550" s="154"/>
      <c r="AL2550" s="154"/>
      <c r="AM2550" s="154"/>
      <c r="AN2550" s="154"/>
      <c r="AO2550" s="154"/>
      <c r="AP2550" s="154"/>
      <c r="AQ2550" s="154"/>
      <c r="AR2550" s="154"/>
      <c r="AS2550" s="154"/>
      <c r="AT2550" s="154"/>
      <c r="AU2550" s="154"/>
      <c r="AV2550" s="154"/>
      <c r="AW2550" s="154"/>
      <c r="AX2550" s="154"/>
      <c r="AY2550" s="154"/>
      <c r="AZ2550" s="154"/>
      <c r="BA2550" s="154"/>
      <c r="BB2550" s="154"/>
      <c r="BC2550" s="154"/>
      <c r="BD2550" s="154"/>
      <c r="BE2550" s="154"/>
      <c r="BF2550" s="154"/>
      <c r="BG2550" s="154"/>
      <c r="BH2550" s="154"/>
      <c r="BI2550" s="154"/>
      <c r="BJ2550" s="154"/>
      <c r="BK2550" s="154"/>
      <c r="BL2550" s="154"/>
      <c r="BM2550" s="154"/>
      <c r="BN2550" s="154"/>
      <c r="BO2550" s="154"/>
      <c r="BP2550" s="154"/>
      <c r="BQ2550" s="154"/>
      <c r="BR2550" s="154"/>
      <c r="BS2550" s="154"/>
      <c r="BT2550" s="154"/>
      <c r="BU2550" s="154"/>
      <c r="BV2550" s="154"/>
    </row>
    <row r="2551" spans="1:74" x14ac:dyDescent="0.25">
      <c r="A2551" s="154"/>
      <c r="B2551" s="154"/>
      <c r="C2551" s="154"/>
      <c r="D2551" s="154"/>
      <c r="E2551" s="154"/>
      <c r="F2551" s="154"/>
      <c r="G2551" s="154"/>
      <c r="H2551" s="154"/>
      <c r="I2551" s="154"/>
      <c r="J2551" s="154"/>
      <c r="K2551" s="154"/>
      <c r="L2551" s="154"/>
      <c r="M2551" s="154"/>
      <c r="N2551" s="154"/>
      <c r="O2551" s="154"/>
      <c r="P2551" s="154"/>
      <c r="Q2551" s="154"/>
      <c r="R2551" s="154"/>
      <c r="S2551" s="154"/>
      <c r="T2551" s="154"/>
      <c r="U2551" s="154"/>
      <c r="V2551" s="154"/>
      <c r="W2551" s="154"/>
      <c r="X2551" s="154"/>
      <c r="Y2551" s="154"/>
      <c r="Z2551" s="154"/>
      <c r="AA2551" s="154"/>
      <c r="AB2551" s="154"/>
      <c r="AC2551" s="154"/>
      <c r="AD2551" s="154"/>
      <c r="AE2551" s="154"/>
      <c r="AF2551" s="154"/>
      <c r="AG2551" s="154"/>
      <c r="AH2551" s="154"/>
      <c r="AI2551" s="154"/>
      <c r="AJ2551" s="154"/>
      <c r="AK2551" s="154"/>
      <c r="AL2551" s="154"/>
      <c r="AM2551" s="154"/>
      <c r="AN2551" s="154"/>
      <c r="AO2551" s="154"/>
      <c r="AP2551" s="154"/>
      <c r="AQ2551" s="154"/>
      <c r="AR2551" s="154"/>
      <c r="AS2551" s="154"/>
      <c r="AT2551" s="154"/>
      <c r="AU2551" s="154"/>
      <c r="AV2551" s="154"/>
      <c r="AW2551" s="154"/>
      <c r="AX2551" s="154"/>
      <c r="AY2551" s="154"/>
      <c r="AZ2551" s="154"/>
      <c r="BA2551" s="154"/>
      <c r="BB2551" s="154"/>
      <c r="BC2551" s="154"/>
      <c r="BD2551" s="154"/>
      <c r="BE2551" s="154"/>
      <c r="BF2551" s="154"/>
      <c r="BG2551" s="154"/>
      <c r="BH2551" s="154"/>
      <c r="BI2551" s="154"/>
      <c r="BJ2551" s="154"/>
      <c r="BK2551" s="154"/>
      <c r="BL2551" s="154"/>
      <c r="BM2551" s="154"/>
      <c r="BN2551" s="154"/>
      <c r="BO2551" s="154"/>
      <c r="BP2551" s="154"/>
      <c r="BQ2551" s="154"/>
      <c r="BR2551" s="154"/>
      <c r="BS2551" s="154"/>
      <c r="BT2551" s="154"/>
      <c r="BU2551" s="154"/>
      <c r="BV2551" s="154"/>
    </row>
    <row r="2552" spans="1:74" x14ac:dyDescent="0.25">
      <c r="A2552" s="154"/>
      <c r="B2552" s="154"/>
      <c r="C2552" s="154"/>
      <c r="D2552" s="154"/>
      <c r="E2552" s="154"/>
      <c r="F2552" s="154"/>
      <c r="G2552" s="154"/>
      <c r="H2552" s="154"/>
      <c r="I2552" s="154"/>
      <c r="J2552" s="154"/>
      <c r="K2552" s="154"/>
      <c r="L2552" s="154"/>
      <c r="M2552" s="154"/>
      <c r="N2552" s="154"/>
      <c r="O2552" s="154"/>
      <c r="P2552" s="154"/>
      <c r="Q2552" s="154"/>
      <c r="R2552" s="154"/>
      <c r="S2552" s="154"/>
      <c r="T2552" s="154"/>
      <c r="U2552" s="154"/>
      <c r="V2552" s="154"/>
      <c r="W2552" s="154"/>
      <c r="X2552" s="154"/>
      <c r="Y2552" s="154"/>
      <c r="Z2552" s="154"/>
      <c r="AA2552" s="154"/>
      <c r="AB2552" s="154"/>
      <c r="AC2552" s="154"/>
      <c r="AD2552" s="154"/>
      <c r="AE2552" s="154"/>
      <c r="AF2552" s="154"/>
      <c r="AG2552" s="154"/>
      <c r="AH2552" s="154"/>
      <c r="AI2552" s="154"/>
      <c r="AJ2552" s="154"/>
      <c r="AK2552" s="154"/>
      <c r="AL2552" s="154"/>
      <c r="AM2552" s="154"/>
      <c r="AN2552" s="154"/>
      <c r="AO2552" s="154"/>
      <c r="AP2552" s="154"/>
      <c r="AQ2552" s="154"/>
      <c r="AR2552" s="154"/>
      <c r="AS2552" s="154"/>
      <c r="AT2552" s="154"/>
      <c r="AU2552" s="154"/>
      <c r="AV2552" s="154"/>
      <c r="AW2552" s="154"/>
      <c r="AX2552" s="154"/>
      <c r="AY2552" s="154"/>
      <c r="AZ2552" s="154"/>
      <c r="BA2552" s="154"/>
      <c r="BB2552" s="154"/>
      <c r="BC2552" s="154"/>
      <c r="BD2552" s="154"/>
      <c r="BE2552" s="154"/>
      <c r="BF2552" s="154"/>
      <c r="BG2552" s="154"/>
      <c r="BH2552" s="154"/>
      <c r="BI2552" s="154"/>
      <c r="BJ2552" s="154"/>
      <c r="BK2552" s="154"/>
      <c r="BL2552" s="154"/>
      <c r="BM2552" s="154"/>
      <c r="BN2552" s="154"/>
      <c r="BO2552" s="154"/>
      <c r="BP2552" s="154"/>
      <c r="BQ2552" s="154"/>
      <c r="BR2552" s="154"/>
      <c r="BS2552" s="154"/>
      <c r="BT2552" s="154"/>
      <c r="BU2552" s="154"/>
      <c r="BV2552" s="154"/>
    </row>
    <row r="2553" spans="1:74" x14ac:dyDescent="0.25">
      <c r="A2553" s="154"/>
      <c r="B2553" s="154"/>
      <c r="C2553" s="154"/>
      <c r="D2553" s="154"/>
      <c r="E2553" s="154"/>
      <c r="F2553" s="154"/>
      <c r="G2553" s="154"/>
      <c r="H2553" s="154"/>
      <c r="I2553" s="154"/>
      <c r="J2553" s="154"/>
      <c r="K2553" s="154"/>
      <c r="L2553" s="154"/>
      <c r="M2553" s="154"/>
      <c r="N2553" s="154"/>
      <c r="O2553" s="154"/>
      <c r="P2553" s="154"/>
      <c r="Q2553" s="154"/>
      <c r="R2553" s="154"/>
      <c r="S2553" s="154"/>
      <c r="T2553" s="154"/>
      <c r="U2553" s="154"/>
      <c r="V2553" s="154"/>
      <c r="W2553" s="154"/>
      <c r="X2553" s="154"/>
      <c r="Y2553" s="154"/>
      <c r="Z2553" s="154"/>
      <c r="AA2553" s="154"/>
      <c r="AB2553" s="154"/>
      <c r="AC2553" s="154"/>
      <c r="AD2553" s="154"/>
      <c r="AE2553" s="154"/>
      <c r="AF2553" s="154"/>
      <c r="AG2553" s="154"/>
      <c r="AH2553" s="154"/>
      <c r="AI2553" s="154"/>
      <c r="AJ2553" s="154"/>
      <c r="AK2553" s="154"/>
      <c r="AL2553" s="154"/>
      <c r="AM2553" s="154"/>
      <c r="AN2553" s="154"/>
      <c r="AO2553" s="154"/>
      <c r="AP2553" s="154"/>
      <c r="AQ2553" s="154"/>
      <c r="AR2553" s="154"/>
      <c r="AS2553" s="154"/>
      <c r="AT2553" s="154"/>
      <c r="AU2553" s="154"/>
      <c r="AV2553" s="154"/>
      <c r="AW2553" s="154"/>
      <c r="AX2553" s="154"/>
      <c r="AY2553" s="154"/>
      <c r="AZ2553" s="154"/>
      <c r="BA2553" s="154"/>
      <c r="BB2553" s="154"/>
      <c r="BC2553" s="154"/>
      <c r="BD2553" s="154"/>
      <c r="BE2553" s="154"/>
      <c r="BF2553" s="154"/>
      <c r="BG2553" s="154"/>
      <c r="BH2553" s="154"/>
      <c r="BI2553" s="154"/>
      <c r="BJ2553" s="154"/>
      <c r="BK2553" s="154"/>
      <c r="BL2553" s="154"/>
      <c r="BM2553" s="154"/>
      <c r="BN2553" s="154"/>
      <c r="BO2553" s="154"/>
      <c r="BP2553" s="154"/>
      <c r="BQ2553" s="154"/>
      <c r="BR2553" s="154"/>
      <c r="BS2553" s="154"/>
      <c r="BT2553" s="154"/>
      <c r="BU2553" s="154"/>
      <c r="BV2553" s="154"/>
    </row>
    <row r="2554" spans="1:74" x14ac:dyDescent="0.25">
      <c r="A2554" s="154"/>
      <c r="B2554" s="154"/>
      <c r="C2554" s="154"/>
      <c r="D2554" s="154"/>
      <c r="E2554" s="154"/>
      <c r="F2554" s="154"/>
      <c r="G2554" s="154"/>
      <c r="H2554" s="154"/>
      <c r="I2554" s="154"/>
      <c r="J2554" s="154"/>
      <c r="K2554" s="154"/>
      <c r="L2554" s="154"/>
      <c r="M2554" s="154"/>
      <c r="N2554" s="154"/>
      <c r="O2554" s="154"/>
      <c r="P2554" s="154"/>
      <c r="Q2554" s="154"/>
      <c r="R2554" s="154"/>
      <c r="S2554" s="154"/>
      <c r="T2554" s="154"/>
      <c r="U2554" s="154"/>
      <c r="V2554" s="154"/>
      <c r="W2554" s="154"/>
      <c r="X2554" s="154"/>
      <c r="Y2554" s="154"/>
      <c r="Z2554" s="154"/>
      <c r="AA2554" s="154"/>
      <c r="AB2554" s="154"/>
      <c r="AC2554" s="154"/>
      <c r="AD2554" s="154"/>
      <c r="AE2554" s="154"/>
      <c r="AF2554" s="154"/>
      <c r="AG2554" s="154"/>
      <c r="AH2554" s="154"/>
      <c r="AI2554" s="154"/>
      <c r="AJ2554" s="154"/>
      <c r="AK2554" s="154"/>
      <c r="AL2554" s="154"/>
      <c r="AM2554" s="154"/>
      <c r="AN2554" s="154"/>
      <c r="AO2554" s="154"/>
      <c r="AP2554" s="154"/>
      <c r="AQ2554" s="154"/>
      <c r="AR2554" s="154"/>
      <c r="AS2554" s="154"/>
      <c r="AT2554" s="154"/>
      <c r="AU2554" s="154"/>
      <c r="AV2554" s="154"/>
      <c r="AW2554" s="154"/>
      <c r="AX2554" s="154"/>
      <c r="AY2554" s="154"/>
      <c r="AZ2554" s="154"/>
      <c r="BA2554" s="154"/>
      <c r="BB2554" s="154"/>
      <c r="BC2554" s="154"/>
      <c r="BD2554" s="154"/>
      <c r="BE2554" s="154"/>
      <c r="BF2554" s="154"/>
      <c r="BG2554" s="154"/>
      <c r="BH2554" s="154"/>
      <c r="BI2554" s="154"/>
      <c r="BJ2554" s="154"/>
      <c r="BK2554" s="154"/>
      <c r="BL2554" s="154"/>
      <c r="BM2554" s="154"/>
      <c r="BN2554" s="154"/>
      <c r="BO2554" s="154"/>
      <c r="BP2554" s="154"/>
      <c r="BQ2554" s="154"/>
      <c r="BR2554" s="154"/>
      <c r="BS2554" s="154"/>
      <c r="BT2554" s="154"/>
      <c r="BU2554" s="154"/>
      <c r="BV2554" s="154"/>
    </row>
    <row r="2555" spans="1:74" x14ac:dyDescent="0.25">
      <c r="A2555" s="154"/>
      <c r="B2555" s="154"/>
      <c r="C2555" s="154"/>
      <c r="D2555" s="154"/>
      <c r="E2555" s="154"/>
      <c r="F2555" s="154"/>
      <c r="G2555" s="154"/>
      <c r="H2555" s="154"/>
      <c r="I2555" s="154"/>
      <c r="J2555" s="154"/>
      <c r="K2555" s="154"/>
      <c r="L2555" s="154"/>
      <c r="M2555" s="154"/>
      <c r="N2555" s="154"/>
      <c r="O2555" s="154"/>
      <c r="P2555" s="154"/>
      <c r="Q2555" s="154"/>
      <c r="R2555" s="154"/>
      <c r="S2555" s="154"/>
      <c r="T2555" s="154"/>
      <c r="U2555" s="154"/>
      <c r="V2555" s="154"/>
      <c r="W2555" s="154"/>
      <c r="X2555" s="154"/>
      <c r="Y2555" s="154"/>
      <c r="Z2555" s="154"/>
      <c r="AA2555" s="154"/>
      <c r="AB2555" s="154"/>
      <c r="AC2555" s="154"/>
      <c r="AD2555" s="154"/>
      <c r="AE2555" s="154"/>
      <c r="AF2555" s="154"/>
      <c r="AG2555" s="154"/>
      <c r="AH2555" s="154"/>
      <c r="AI2555" s="154"/>
      <c r="AJ2555" s="154"/>
      <c r="AK2555" s="154"/>
      <c r="AL2555" s="154"/>
      <c r="AM2555" s="154"/>
      <c r="AN2555" s="154"/>
      <c r="AO2555" s="154"/>
      <c r="AP2555" s="154"/>
      <c r="AQ2555" s="154"/>
      <c r="AR2555" s="154"/>
      <c r="AS2555" s="154"/>
      <c r="AT2555" s="154"/>
      <c r="AU2555" s="154"/>
      <c r="AV2555" s="154"/>
      <c r="AW2555" s="154"/>
      <c r="AX2555" s="154"/>
      <c r="AY2555" s="154"/>
      <c r="AZ2555" s="154"/>
      <c r="BA2555" s="154"/>
      <c r="BB2555" s="154"/>
      <c r="BC2555" s="154"/>
      <c r="BD2555" s="154"/>
      <c r="BE2555" s="154"/>
      <c r="BF2555" s="154"/>
      <c r="BG2555" s="154"/>
      <c r="BH2555" s="154"/>
      <c r="BI2555" s="154"/>
      <c r="BJ2555" s="154"/>
      <c r="BK2555" s="154"/>
      <c r="BL2555" s="154"/>
      <c r="BM2555" s="154"/>
      <c r="BN2555" s="154"/>
      <c r="BO2555" s="154"/>
      <c r="BP2555" s="154"/>
      <c r="BQ2555" s="154"/>
      <c r="BR2555" s="154"/>
      <c r="BS2555" s="154"/>
      <c r="BT2555" s="154"/>
      <c r="BU2555" s="154"/>
      <c r="BV2555" s="154"/>
    </row>
    <row r="2556" spans="1:74" x14ac:dyDescent="0.25">
      <c r="A2556" s="154"/>
      <c r="B2556" s="154"/>
      <c r="C2556" s="154"/>
      <c r="D2556" s="154"/>
      <c r="E2556" s="154"/>
      <c r="F2556" s="154"/>
      <c r="G2556" s="154"/>
      <c r="H2556" s="154"/>
      <c r="I2556" s="154"/>
      <c r="J2556" s="154"/>
      <c r="K2556" s="154"/>
      <c r="L2556" s="154"/>
      <c r="M2556" s="154"/>
      <c r="N2556" s="154"/>
      <c r="O2556" s="154"/>
      <c r="P2556" s="154"/>
      <c r="Q2556" s="154"/>
      <c r="R2556" s="154"/>
      <c r="S2556" s="154"/>
      <c r="T2556" s="154"/>
      <c r="U2556" s="154"/>
      <c r="V2556" s="154"/>
      <c r="W2556" s="154"/>
      <c r="X2556" s="154"/>
      <c r="Y2556" s="154"/>
      <c r="Z2556" s="154"/>
      <c r="AA2556" s="154"/>
      <c r="AB2556" s="154"/>
      <c r="AC2556" s="154"/>
      <c r="AD2556" s="154"/>
      <c r="AE2556" s="154"/>
      <c r="AF2556" s="154"/>
      <c r="AG2556" s="154"/>
      <c r="AH2556" s="154"/>
      <c r="AI2556" s="154"/>
      <c r="AJ2556" s="154"/>
      <c r="AK2556" s="154"/>
      <c r="AL2556" s="154"/>
      <c r="AM2556" s="154"/>
      <c r="AN2556" s="154"/>
      <c r="AO2556" s="154"/>
      <c r="AP2556" s="154"/>
      <c r="AQ2556" s="154"/>
      <c r="AR2556" s="154"/>
      <c r="AS2556" s="154"/>
      <c r="AT2556" s="154"/>
      <c r="AU2556" s="154"/>
      <c r="AV2556" s="154"/>
      <c r="AW2556" s="154"/>
      <c r="AX2556" s="154"/>
      <c r="AY2556" s="154"/>
      <c r="AZ2556" s="154"/>
      <c r="BA2556" s="154"/>
      <c r="BB2556" s="154"/>
      <c r="BC2556" s="154"/>
      <c r="BD2556" s="154"/>
      <c r="BE2556" s="154"/>
      <c r="BF2556" s="154"/>
      <c r="BG2556" s="154"/>
      <c r="BH2556" s="154"/>
      <c r="BI2556" s="154"/>
      <c r="BJ2556" s="154"/>
      <c r="BK2556" s="154"/>
      <c r="BL2556" s="154"/>
      <c r="BM2556" s="154"/>
      <c r="BN2556" s="154"/>
      <c r="BO2556" s="154"/>
      <c r="BP2556" s="154"/>
      <c r="BQ2556" s="154"/>
      <c r="BR2556" s="154"/>
      <c r="BS2556" s="154"/>
      <c r="BT2556" s="154"/>
      <c r="BU2556" s="154"/>
      <c r="BV2556" s="154"/>
    </row>
    <row r="2557" spans="1:74" x14ac:dyDescent="0.25">
      <c r="A2557" s="154"/>
      <c r="B2557" s="154"/>
      <c r="C2557" s="154"/>
      <c r="D2557" s="154"/>
      <c r="E2557" s="154"/>
      <c r="F2557" s="154"/>
      <c r="G2557" s="154"/>
      <c r="H2557" s="154"/>
      <c r="I2557" s="154"/>
      <c r="J2557" s="154"/>
      <c r="K2557" s="154"/>
      <c r="L2557" s="154"/>
      <c r="M2557" s="154"/>
      <c r="N2557" s="154"/>
      <c r="O2557" s="154"/>
      <c r="P2557" s="154"/>
      <c r="Q2557" s="154"/>
      <c r="R2557" s="154"/>
      <c r="S2557" s="154"/>
      <c r="T2557" s="154"/>
      <c r="U2557" s="154"/>
      <c r="V2557" s="154"/>
      <c r="W2557" s="154"/>
      <c r="X2557" s="154"/>
      <c r="Y2557" s="154"/>
      <c r="Z2557" s="154"/>
      <c r="AA2557" s="154"/>
      <c r="AB2557" s="154"/>
      <c r="AC2557" s="154"/>
      <c r="AD2557" s="154"/>
      <c r="AE2557" s="154"/>
      <c r="AF2557" s="154"/>
      <c r="AG2557" s="154"/>
      <c r="AH2557" s="154"/>
      <c r="AI2557" s="154"/>
      <c r="AJ2557" s="154"/>
      <c r="AK2557" s="154"/>
      <c r="AL2557" s="154"/>
      <c r="AM2557" s="154"/>
      <c r="AN2557" s="154"/>
      <c r="AO2557" s="154"/>
      <c r="AP2557" s="154"/>
      <c r="AQ2557" s="154"/>
      <c r="AR2557" s="154"/>
      <c r="AS2557" s="154"/>
      <c r="AT2557" s="154"/>
      <c r="AU2557" s="154"/>
      <c r="AV2557" s="154"/>
      <c r="AW2557" s="154"/>
      <c r="AX2557" s="154"/>
      <c r="AY2557" s="154"/>
      <c r="AZ2557" s="154"/>
      <c r="BA2557" s="154"/>
      <c r="BB2557" s="154"/>
      <c r="BC2557" s="154"/>
      <c r="BD2557" s="154"/>
      <c r="BE2557" s="154"/>
      <c r="BF2557" s="154"/>
      <c r="BG2557" s="154"/>
      <c r="BH2557" s="154"/>
      <c r="BI2557" s="154"/>
      <c r="BJ2557" s="154"/>
      <c r="BK2557" s="154"/>
      <c r="BL2557" s="154"/>
      <c r="BM2557" s="154"/>
      <c r="BN2557" s="154"/>
      <c r="BO2557" s="154"/>
      <c r="BP2557" s="154"/>
      <c r="BQ2557" s="154"/>
      <c r="BR2557" s="154"/>
      <c r="BS2557" s="154"/>
      <c r="BT2557" s="154"/>
      <c r="BU2557" s="154"/>
      <c r="BV2557" s="154"/>
    </row>
    <row r="2558" spans="1:74" x14ac:dyDescent="0.25">
      <c r="A2558" s="154"/>
      <c r="B2558" s="154"/>
      <c r="C2558" s="154"/>
      <c r="D2558" s="154"/>
      <c r="E2558" s="154"/>
      <c r="F2558" s="154"/>
      <c r="G2558" s="154"/>
      <c r="H2558" s="154"/>
      <c r="I2558" s="154"/>
      <c r="J2558" s="154"/>
      <c r="K2558" s="154"/>
      <c r="L2558" s="154"/>
      <c r="M2558" s="154"/>
      <c r="N2558" s="154"/>
      <c r="O2558" s="154"/>
      <c r="P2558" s="154"/>
      <c r="Q2558" s="154"/>
      <c r="R2558" s="154"/>
      <c r="S2558" s="154"/>
      <c r="T2558" s="154"/>
      <c r="U2558" s="154"/>
      <c r="V2558" s="154"/>
      <c r="W2558" s="154"/>
      <c r="X2558" s="154"/>
      <c r="Y2558" s="154"/>
      <c r="Z2558" s="154"/>
      <c r="AA2558" s="154"/>
      <c r="AB2558" s="154"/>
      <c r="AC2558" s="154"/>
      <c r="AD2558" s="154"/>
      <c r="AE2558" s="154"/>
      <c r="AF2558" s="154"/>
      <c r="AG2558" s="154"/>
      <c r="AH2558" s="154"/>
      <c r="AI2558" s="154"/>
      <c r="AJ2558" s="154"/>
      <c r="AK2558" s="154"/>
      <c r="AL2558" s="154"/>
      <c r="AM2558" s="154"/>
      <c r="AN2558" s="154"/>
      <c r="AO2558" s="154"/>
      <c r="AP2558" s="154"/>
      <c r="AQ2558" s="154"/>
      <c r="AR2558" s="154"/>
      <c r="AS2558" s="154"/>
      <c r="AT2558" s="154"/>
      <c r="AU2558" s="154"/>
      <c r="AV2558" s="154"/>
      <c r="AW2558" s="154"/>
      <c r="AX2558" s="154"/>
      <c r="AY2558" s="154"/>
      <c r="AZ2558" s="154"/>
      <c r="BA2558" s="154"/>
      <c r="BB2558" s="154"/>
      <c r="BC2558" s="154"/>
      <c r="BD2558" s="154"/>
      <c r="BE2558" s="154"/>
      <c r="BF2558" s="154"/>
      <c r="BG2558" s="154"/>
      <c r="BH2558" s="154"/>
      <c r="BI2558" s="154"/>
      <c r="BJ2558" s="154"/>
      <c r="BK2558" s="154"/>
      <c r="BL2558" s="154"/>
      <c r="BM2558" s="154"/>
      <c r="BN2558" s="154"/>
      <c r="BO2558" s="154"/>
      <c r="BP2558" s="154"/>
      <c r="BQ2558" s="154"/>
      <c r="BR2558" s="154"/>
      <c r="BS2558" s="154"/>
      <c r="BT2558" s="154"/>
      <c r="BU2558" s="154"/>
      <c r="BV2558" s="154"/>
    </row>
    <row r="2559" spans="1:74" x14ac:dyDescent="0.25">
      <c r="A2559" s="154"/>
      <c r="B2559" s="154"/>
      <c r="C2559" s="154"/>
      <c r="D2559" s="154"/>
      <c r="E2559" s="154"/>
      <c r="F2559" s="154"/>
      <c r="G2559" s="154"/>
      <c r="H2559" s="154"/>
      <c r="I2559" s="154"/>
      <c r="J2559" s="154"/>
      <c r="K2559" s="154"/>
      <c r="L2559" s="154"/>
      <c r="M2559" s="154"/>
      <c r="N2559" s="154"/>
      <c r="O2559" s="154"/>
      <c r="P2559" s="154"/>
      <c r="Q2559" s="154"/>
      <c r="R2559" s="154"/>
      <c r="S2559" s="154"/>
      <c r="T2559" s="154"/>
      <c r="U2559" s="154"/>
      <c r="V2559" s="154"/>
      <c r="W2559" s="154"/>
      <c r="X2559" s="154"/>
      <c r="Y2559" s="154"/>
      <c r="Z2559" s="154"/>
      <c r="AA2559" s="154"/>
      <c r="AB2559" s="154"/>
      <c r="AC2559" s="154"/>
      <c r="AD2559" s="154"/>
      <c r="AE2559" s="154"/>
      <c r="AF2559" s="154"/>
      <c r="AG2559" s="154"/>
      <c r="AH2559" s="154"/>
      <c r="AI2559" s="154"/>
      <c r="AJ2559" s="154"/>
      <c r="AK2559" s="154"/>
      <c r="AL2559" s="154"/>
      <c r="AM2559" s="154"/>
      <c r="AN2559" s="154"/>
      <c r="AO2559" s="154"/>
      <c r="AP2559" s="154"/>
      <c r="AQ2559" s="154"/>
      <c r="AR2559" s="154"/>
      <c r="AS2559" s="154"/>
      <c r="AT2559" s="154"/>
      <c r="AU2559" s="154"/>
      <c r="AV2559" s="154"/>
      <c r="AW2559" s="154"/>
      <c r="AX2559" s="154"/>
      <c r="AY2559" s="154"/>
      <c r="AZ2559" s="154"/>
      <c r="BA2559" s="154"/>
      <c r="BB2559" s="154"/>
      <c r="BC2559" s="154"/>
      <c r="BD2559" s="154"/>
      <c r="BE2559" s="154"/>
      <c r="BF2559" s="154"/>
      <c r="BG2559" s="154"/>
      <c r="BH2559" s="154"/>
      <c r="BI2559" s="154"/>
      <c r="BJ2559" s="154"/>
      <c r="BK2559" s="154"/>
      <c r="BL2559" s="154"/>
      <c r="BM2559" s="154"/>
      <c r="BN2559" s="154"/>
      <c r="BO2559" s="154"/>
      <c r="BP2559" s="154"/>
      <c r="BQ2559" s="154"/>
      <c r="BR2559" s="154"/>
      <c r="BS2559" s="154"/>
      <c r="BT2559" s="154"/>
      <c r="BU2559" s="154"/>
      <c r="BV2559" s="154"/>
    </row>
    <row r="2560" spans="1:74" x14ac:dyDescent="0.25">
      <c r="A2560" s="154"/>
      <c r="B2560" s="154"/>
      <c r="C2560" s="154"/>
      <c r="D2560" s="154"/>
      <c r="E2560" s="154"/>
      <c r="F2560" s="154"/>
      <c r="G2560" s="154"/>
      <c r="H2560" s="154"/>
      <c r="I2560" s="154"/>
      <c r="J2560" s="154"/>
      <c r="K2560" s="154"/>
      <c r="L2560" s="154"/>
      <c r="M2560" s="154"/>
      <c r="N2560" s="154"/>
      <c r="O2560" s="154"/>
      <c r="P2560" s="154"/>
      <c r="Q2560" s="154"/>
      <c r="R2560" s="154"/>
      <c r="S2560" s="154"/>
      <c r="T2560" s="154"/>
      <c r="U2560" s="154"/>
      <c r="V2560" s="154"/>
      <c r="W2560" s="154"/>
      <c r="X2560" s="154"/>
      <c r="Y2560" s="154"/>
      <c r="Z2560" s="154"/>
      <c r="AA2560" s="154"/>
      <c r="AB2560" s="154"/>
      <c r="AC2560" s="154"/>
      <c r="AD2560" s="154"/>
      <c r="AE2560" s="154"/>
      <c r="AF2560" s="154"/>
      <c r="AG2560" s="154"/>
      <c r="AH2560" s="154"/>
      <c r="AI2560" s="154"/>
      <c r="AJ2560" s="154"/>
      <c r="AK2560" s="154"/>
      <c r="AL2560" s="154"/>
      <c r="AM2560" s="154"/>
      <c r="AN2560" s="154"/>
      <c r="AO2560" s="154"/>
      <c r="AP2560" s="154"/>
      <c r="AQ2560" s="154"/>
      <c r="AR2560" s="154"/>
      <c r="AS2560" s="154"/>
      <c r="AT2560" s="154"/>
      <c r="AU2560" s="154"/>
      <c r="AV2560" s="154"/>
      <c r="AW2560" s="154"/>
      <c r="AX2560" s="154"/>
      <c r="AY2560" s="154"/>
      <c r="AZ2560" s="154"/>
      <c r="BA2560" s="154"/>
      <c r="BB2560" s="154"/>
      <c r="BC2560" s="154"/>
      <c r="BD2560" s="154"/>
      <c r="BE2560" s="154"/>
      <c r="BF2560" s="154"/>
      <c r="BG2560" s="154"/>
      <c r="BH2560" s="154"/>
      <c r="BI2560" s="154"/>
      <c r="BJ2560" s="154"/>
      <c r="BK2560" s="154"/>
      <c r="BL2560" s="154"/>
      <c r="BM2560" s="154"/>
      <c r="BN2560" s="154"/>
      <c r="BO2560" s="154"/>
      <c r="BP2560" s="154"/>
      <c r="BQ2560" s="154"/>
      <c r="BR2560" s="154"/>
      <c r="BS2560" s="154"/>
      <c r="BT2560" s="154"/>
      <c r="BU2560" s="154"/>
      <c r="BV2560" s="154"/>
    </row>
    <row r="2561" spans="1:74" x14ac:dyDescent="0.25">
      <c r="A2561" s="154"/>
      <c r="B2561" s="154"/>
      <c r="C2561" s="154"/>
      <c r="D2561" s="154"/>
      <c r="E2561" s="154"/>
      <c r="F2561" s="154"/>
      <c r="G2561" s="154"/>
      <c r="H2561" s="154"/>
      <c r="I2561" s="154"/>
      <c r="J2561" s="154"/>
      <c r="K2561" s="154"/>
      <c r="L2561" s="154"/>
      <c r="M2561" s="154"/>
      <c r="N2561" s="154"/>
      <c r="O2561" s="154"/>
      <c r="P2561" s="154"/>
      <c r="Q2561" s="154"/>
      <c r="R2561" s="154"/>
      <c r="S2561" s="154"/>
      <c r="T2561" s="154"/>
      <c r="U2561" s="154"/>
      <c r="V2561" s="154"/>
      <c r="W2561" s="154"/>
      <c r="X2561" s="154"/>
      <c r="Y2561" s="154"/>
      <c r="Z2561" s="154"/>
      <c r="AA2561" s="154"/>
      <c r="AB2561" s="154"/>
      <c r="AC2561" s="154"/>
      <c r="AD2561" s="154"/>
      <c r="AE2561" s="154"/>
      <c r="AF2561" s="154"/>
      <c r="AG2561" s="154"/>
      <c r="AH2561" s="154"/>
      <c r="AI2561" s="154"/>
      <c r="AJ2561" s="154"/>
      <c r="AK2561" s="154"/>
      <c r="AL2561" s="154"/>
      <c r="AM2561" s="154"/>
      <c r="AN2561" s="154"/>
      <c r="AO2561" s="154"/>
      <c r="AP2561" s="154"/>
      <c r="AQ2561" s="154"/>
      <c r="AR2561" s="154"/>
      <c r="AS2561" s="154"/>
      <c r="AT2561" s="154"/>
      <c r="AU2561" s="154"/>
      <c r="AV2561" s="154"/>
      <c r="AW2561" s="154"/>
      <c r="AX2561" s="154"/>
      <c r="AY2561" s="154"/>
      <c r="AZ2561" s="154"/>
      <c r="BA2561" s="154"/>
      <c r="BB2561" s="154"/>
      <c r="BC2561" s="154"/>
      <c r="BD2561" s="154"/>
      <c r="BE2561" s="154"/>
      <c r="BF2561" s="154"/>
      <c r="BG2561" s="154"/>
      <c r="BH2561" s="154"/>
      <c r="BI2561" s="154"/>
      <c r="BJ2561" s="154"/>
      <c r="BK2561" s="154"/>
      <c r="BL2561" s="154"/>
      <c r="BM2561" s="154"/>
      <c r="BN2561" s="154"/>
      <c r="BO2561" s="154"/>
      <c r="BP2561" s="154"/>
      <c r="BQ2561" s="154"/>
      <c r="BR2561" s="154"/>
      <c r="BS2561" s="154"/>
      <c r="BT2561" s="154"/>
      <c r="BU2561" s="154"/>
      <c r="BV2561" s="154"/>
    </row>
    <row r="2562" spans="1:74" x14ac:dyDescent="0.25">
      <c r="A2562" s="154"/>
      <c r="B2562" s="154"/>
      <c r="C2562" s="154"/>
      <c r="D2562" s="154"/>
      <c r="E2562" s="154"/>
      <c r="F2562" s="154"/>
      <c r="G2562" s="154"/>
      <c r="H2562" s="154"/>
      <c r="I2562" s="154"/>
      <c r="J2562" s="154"/>
      <c r="K2562" s="154"/>
      <c r="L2562" s="154"/>
      <c r="M2562" s="154"/>
      <c r="N2562" s="154"/>
      <c r="O2562" s="154"/>
      <c r="P2562" s="154"/>
      <c r="Q2562" s="154"/>
      <c r="R2562" s="154"/>
      <c r="S2562" s="154"/>
      <c r="T2562" s="154"/>
      <c r="U2562" s="154"/>
      <c r="V2562" s="154"/>
      <c r="W2562" s="154"/>
      <c r="X2562" s="154"/>
      <c r="Y2562" s="154"/>
      <c r="Z2562" s="154"/>
      <c r="AA2562" s="154"/>
      <c r="AB2562" s="154"/>
      <c r="AC2562" s="154"/>
      <c r="AD2562" s="154"/>
      <c r="AE2562" s="154"/>
      <c r="AF2562" s="154"/>
      <c r="AG2562" s="154"/>
      <c r="AH2562" s="154"/>
      <c r="AI2562" s="154"/>
      <c r="AJ2562" s="154"/>
      <c r="AK2562" s="154"/>
      <c r="AL2562" s="154"/>
      <c r="AM2562" s="154"/>
      <c r="AN2562" s="154"/>
      <c r="AO2562" s="154"/>
      <c r="AP2562" s="154"/>
      <c r="AQ2562" s="154"/>
      <c r="AR2562" s="154"/>
      <c r="AS2562" s="154"/>
      <c r="AT2562" s="154"/>
      <c r="AU2562" s="154"/>
      <c r="AV2562" s="154"/>
      <c r="AW2562" s="154"/>
      <c r="AX2562" s="154"/>
      <c r="AY2562" s="154"/>
      <c r="AZ2562" s="154"/>
      <c r="BA2562" s="154"/>
      <c r="BB2562" s="154"/>
      <c r="BC2562" s="154"/>
      <c r="BD2562" s="154"/>
      <c r="BE2562" s="154"/>
      <c r="BF2562" s="154"/>
      <c r="BG2562" s="154"/>
      <c r="BH2562" s="154"/>
      <c r="BI2562" s="154"/>
      <c r="BJ2562" s="154"/>
      <c r="BK2562" s="154"/>
      <c r="BL2562" s="154"/>
      <c r="BM2562" s="154"/>
      <c r="BN2562" s="154"/>
      <c r="BO2562" s="154"/>
      <c r="BP2562" s="154"/>
      <c r="BQ2562" s="154"/>
      <c r="BR2562" s="154"/>
      <c r="BS2562" s="154"/>
      <c r="BT2562" s="154"/>
      <c r="BU2562" s="154"/>
      <c r="BV2562" s="154"/>
    </row>
    <row r="2563" spans="1:74" x14ac:dyDescent="0.25">
      <c r="A2563" s="154"/>
      <c r="B2563" s="154"/>
      <c r="C2563" s="154"/>
      <c r="D2563" s="154"/>
      <c r="E2563" s="154"/>
      <c r="F2563" s="154"/>
      <c r="G2563" s="154"/>
      <c r="H2563" s="154"/>
      <c r="I2563" s="154"/>
      <c r="J2563" s="154"/>
      <c r="K2563" s="154"/>
      <c r="L2563" s="154"/>
      <c r="M2563" s="154"/>
      <c r="N2563" s="154"/>
      <c r="O2563" s="154"/>
      <c r="P2563" s="154"/>
      <c r="Q2563" s="154"/>
      <c r="R2563" s="154"/>
      <c r="S2563" s="154"/>
      <c r="T2563" s="154"/>
      <c r="U2563" s="154"/>
      <c r="V2563" s="154"/>
      <c r="W2563" s="154"/>
      <c r="X2563" s="154"/>
      <c r="Y2563" s="154"/>
      <c r="Z2563" s="154"/>
      <c r="AA2563" s="154"/>
      <c r="AB2563" s="154"/>
      <c r="AC2563" s="154"/>
      <c r="AD2563" s="154"/>
      <c r="AE2563" s="154"/>
      <c r="AF2563" s="154"/>
      <c r="AG2563" s="154"/>
      <c r="AH2563" s="154"/>
      <c r="AI2563" s="154"/>
      <c r="AJ2563" s="154"/>
      <c r="AK2563" s="154"/>
      <c r="AL2563" s="154"/>
      <c r="AM2563" s="154"/>
      <c r="AN2563" s="154"/>
      <c r="AO2563" s="154"/>
      <c r="AP2563" s="154"/>
      <c r="AQ2563" s="154"/>
      <c r="AR2563" s="154"/>
      <c r="AS2563" s="154"/>
      <c r="AT2563" s="154"/>
      <c r="AU2563" s="154"/>
      <c r="AV2563" s="154"/>
      <c r="AW2563" s="154"/>
      <c r="AX2563" s="154"/>
      <c r="AY2563" s="154"/>
      <c r="AZ2563" s="154"/>
      <c r="BA2563" s="154"/>
      <c r="BB2563" s="154"/>
      <c r="BC2563" s="154"/>
      <c r="BD2563" s="154"/>
      <c r="BE2563" s="154"/>
      <c r="BF2563" s="154"/>
      <c r="BG2563" s="154"/>
      <c r="BH2563" s="154"/>
      <c r="BI2563" s="154"/>
      <c r="BJ2563" s="154"/>
      <c r="BK2563" s="154"/>
      <c r="BL2563" s="154"/>
      <c r="BM2563" s="154"/>
      <c r="BN2563" s="154"/>
      <c r="BO2563" s="154"/>
      <c r="BP2563" s="154"/>
      <c r="BQ2563" s="154"/>
      <c r="BR2563" s="154"/>
      <c r="BS2563" s="154"/>
      <c r="BT2563" s="154"/>
      <c r="BU2563" s="154"/>
      <c r="BV2563" s="154"/>
    </row>
    <row r="2564" spans="1:74" x14ac:dyDescent="0.25">
      <c r="A2564" s="154"/>
      <c r="B2564" s="154"/>
      <c r="C2564" s="154"/>
      <c r="D2564" s="154"/>
      <c r="E2564" s="154"/>
      <c r="F2564" s="154"/>
      <c r="G2564" s="154"/>
      <c r="H2564" s="154"/>
      <c r="I2564" s="154"/>
      <c r="J2564" s="154"/>
      <c r="K2564" s="154"/>
      <c r="L2564" s="154"/>
      <c r="M2564" s="154"/>
      <c r="N2564" s="154"/>
      <c r="O2564" s="154"/>
      <c r="P2564" s="154"/>
      <c r="Q2564" s="154"/>
      <c r="R2564" s="154"/>
      <c r="S2564" s="154"/>
      <c r="T2564" s="154"/>
      <c r="U2564" s="154"/>
      <c r="V2564" s="154"/>
      <c r="W2564" s="154"/>
      <c r="X2564" s="154"/>
      <c r="Y2564" s="154"/>
      <c r="Z2564" s="154"/>
      <c r="AA2564" s="154"/>
      <c r="AB2564" s="154"/>
      <c r="AC2564" s="154"/>
      <c r="AD2564" s="154"/>
      <c r="AE2564" s="154"/>
      <c r="AF2564" s="154"/>
      <c r="AG2564" s="154"/>
      <c r="AH2564" s="154"/>
      <c r="AI2564" s="154"/>
      <c r="AJ2564" s="154"/>
      <c r="AK2564" s="154"/>
      <c r="AL2564" s="154"/>
      <c r="AM2564" s="154"/>
      <c r="AN2564" s="154"/>
      <c r="AO2564" s="154"/>
      <c r="AP2564" s="154"/>
      <c r="AQ2564" s="154"/>
      <c r="AR2564" s="154"/>
      <c r="AS2564" s="154"/>
      <c r="AT2564" s="154"/>
      <c r="AU2564" s="154"/>
      <c r="AV2564" s="154"/>
      <c r="AW2564" s="154"/>
      <c r="AX2564" s="154"/>
      <c r="AY2564" s="154"/>
      <c r="AZ2564" s="154"/>
      <c r="BA2564" s="154"/>
      <c r="BB2564" s="154"/>
      <c r="BC2564" s="154"/>
      <c r="BD2564" s="154"/>
      <c r="BE2564" s="154"/>
      <c r="BF2564" s="154"/>
      <c r="BG2564" s="154"/>
      <c r="BH2564" s="154"/>
      <c r="BI2564" s="154"/>
      <c r="BJ2564" s="154"/>
      <c r="BK2564" s="154"/>
      <c r="BL2564" s="154"/>
      <c r="BM2564" s="154"/>
      <c r="BN2564" s="154"/>
      <c r="BO2564" s="154"/>
      <c r="BP2564" s="154"/>
      <c r="BQ2564" s="154"/>
      <c r="BR2564" s="154"/>
      <c r="BS2564" s="154"/>
      <c r="BT2564" s="154"/>
      <c r="BU2564" s="154"/>
      <c r="BV2564" s="154"/>
    </row>
    <row r="2565" spans="1:74" x14ac:dyDescent="0.25">
      <c r="A2565" s="154"/>
      <c r="B2565" s="154"/>
      <c r="C2565" s="154"/>
      <c r="D2565" s="154"/>
      <c r="E2565" s="154"/>
      <c r="F2565" s="154"/>
      <c r="G2565" s="154"/>
      <c r="H2565" s="154"/>
      <c r="I2565" s="154"/>
      <c r="J2565" s="154"/>
      <c r="K2565" s="154"/>
      <c r="L2565" s="154"/>
      <c r="M2565" s="154"/>
      <c r="N2565" s="154"/>
      <c r="O2565" s="154"/>
      <c r="P2565" s="154"/>
      <c r="Q2565" s="154"/>
      <c r="R2565" s="154"/>
      <c r="S2565" s="154"/>
      <c r="T2565" s="154"/>
      <c r="U2565" s="154"/>
      <c r="V2565" s="154"/>
      <c r="W2565" s="154"/>
      <c r="X2565" s="154"/>
      <c r="Y2565" s="154"/>
      <c r="Z2565" s="154"/>
      <c r="AA2565" s="154"/>
      <c r="AB2565" s="154"/>
      <c r="AC2565" s="154"/>
      <c r="AD2565" s="154"/>
      <c r="AE2565" s="154"/>
      <c r="AF2565" s="154"/>
      <c r="AG2565" s="154"/>
      <c r="AH2565" s="154"/>
      <c r="AI2565" s="154"/>
      <c r="AJ2565" s="154"/>
      <c r="AK2565" s="154"/>
      <c r="AL2565" s="154"/>
      <c r="AM2565" s="154"/>
      <c r="AN2565" s="154"/>
      <c r="AO2565" s="154"/>
      <c r="AP2565" s="154"/>
      <c r="AQ2565" s="154"/>
      <c r="AR2565" s="154"/>
      <c r="AS2565" s="154"/>
      <c r="AT2565" s="154"/>
      <c r="AU2565" s="154"/>
      <c r="AV2565" s="154"/>
      <c r="AW2565" s="154"/>
      <c r="AX2565" s="154"/>
      <c r="AY2565" s="154"/>
      <c r="AZ2565" s="154"/>
      <c r="BA2565" s="154"/>
      <c r="BB2565" s="154"/>
      <c r="BC2565" s="154"/>
      <c r="BD2565" s="154"/>
      <c r="BE2565" s="154"/>
      <c r="BF2565" s="154"/>
      <c r="BG2565" s="154"/>
      <c r="BH2565" s="154"/>
      <c r="BI2565" s="154"/>
      <c r="BJ2565" s="154"/>
      <c r="BK2565" s="154"/>
      <c r="BL2565" s="154"/>
      <c r="BM2565" s="154"/>
      <c r="BN2565" s="154"/>
      <c r="BO2565" s="154"/>
      <c r="BP2565" s="154"/>
      <c r="BQ2565" s="154"/>
      <c r="BR2565" s="154"/>
      <c r="BS2565" s="154"/>
      <c r="BT2565" s="154"/>
      <c r="BU2565" s="154"/>
      <c r="BV2565" s="154"/>
    </row>
    <row r="2566" spans="1:74" x14ac:dyDescent="0.25">
      <c r="A2566" s="154"/>
      <c r="B2566" s="154"/>
      <c r="C2566" s="154"/>
      <c r="D2566" s="154"/>
      <c r="E2566" s="154"/>
      <c r="F2566" s="154"/>
      <c r="G2566" s="154"/>
      <c r="H2566" s="154"/>
      <c r="I2566" s="154"/>
      <c r="J2566" s="154"/>
      <c r="K2566" s="154"/>
      <c r="L2566" s="154"/>
      <c r="M2566" s="154"/>
      <c r="N2566" s="154"/>
      <c r="O2566" s="154"/>
      <c r="P2566" s="154"/>
      <c r="Q2566" s="154"/>
      <c r="R2566" s="154"/>
      <c r="S2566" s="154"/>
      <c r="T2566" s="154"/>
      <c r="U2566" s="154"/>
      <c r="V2566" s="154"/>
      <c r="W2566" s="154"/>
      <c r="X2566" s="154"/>
      <c r="Y2566" s="154"/>
      <c r="Z2566" s="154"/>
      <c r="AA2566" s="154"/>
      <c r="AB2566" s="154"/>
      <c r="AC2566" s="154"/>
      <c r="AD2566" s="154"/>
      <c r="AE2566" s="154"/>
      <c r="AF2566" s="154"/>
      <c r="AG2566" s="154"/>
      <c r="AH2566" s="154"/>
      <c r="AI2566" s="154"/>
      <c r="AJ2566" s="154"/>
      <c r="AK2566" s="154"/>
      <c r="AL2566" s="154"/>
      <c r="AM2566" s="154"/>
      <c r="AN2566" s="154"/>
      <c r="AO2566" s="154"/>
      <c r="AP2566" s="154"/>
      <c r="AQ2566" s="154"/>
      <c r="AR2566" s="154"/>
      <c r="AS2566" s="154"/>
      <c r="AT2566" s="154"/>
      <c r="AU2566" s="154"/>
      <c r="AV2566" s="154"/>
      <c r="AW2566" s="154"/>
      <c r="AX2566" s="154"/>
      <c r="AY2566" s="154"/>
      <c r="AZ2566" s="154"/>
      <c r="BA2566" s="154"/>
      <c r="BB2566" s="154"/>
      <c r="BC2566" s="154"/>
      <c r="BD2566" s="154"/>
      <c r="BE2566" s="154"/>
      <c r="BF2566" s="154"/>
      <c r="BG2566" s="154"/>
      <c r="BH2566" s="154"/>
      <c r="BI2566" s="154"/>
      <c r="BJ2566" s="154"/>
      <c r="BK2566" s="154"/>
      <c r="BL2566" s="154"/>
      <c r="BM2566" s="154"/>
      <c r="BN2566" s="154"/>
      <c r="BO2566" s="154"/>
      <c r="BP2566" s="154"/>
      <c r="BQ2566" s="154"/>
      <c r="BR2566" s="154"/>
      <c r="BS2566" s="154"/>
      <c r="BT2566" s="154"/>
      <c r="BU2566" s="154"/>
      <c r="BV2566" s="154"/>
    </row>
    <row r="2567" spans="1:74" x14ac:dyDescent="0.25">
      <c r="A2567" s="154"/>
      <c r="B2567" s="154"/>
      <c r="C2567" s="154"/>
      <c r="D2567" s="154"/>
      <c r="E2567" s="154"/>
      <c r="F2567" s="154"/>
      <c r="G2567" s="154"/>
      <c r="H2567" s="154"/>
      <c r="I2567" s="154"/>
      <c r="J2567" s="154"/>
      <c r="K2567" s="154"/>
      <c r="L2567" s="154"/>
      <c r="M2567" s="154"/>
      <c r="N2567" s="154"/>
      <c r="O2567" s="154"/>
      <c r="P2567" s="154"/>
      <c r="Q2567" s="154"/>
      <c r="R2567" s="154"/>
      <c r="S2567" s="154"/>
      <c r="T2567" s="154"/>
      <c r="U2567" s="154"/>
      <c r="V2567" s="154"/>
      <c r="W2567" s="154"/>
      <c r="X2567" s="154"/>
      <c r="Y2567" s="154"/>
      <c r="Z2567" s="154"/>
      <c r="AA2567" s="154"/>
      <c r="AB2567" s="154"/>
      <c r="AC2567" s="154"/>
      <c r="AD2567" s="154"/>
      <c r="AE2567" s="154"/>
      <c r="AF2567" s="154"/>
      <c r="AG2567" s="154"/>
      <c r="AH2567" s="154"/>
      <c r="AI2567" s="154"/>
      <c r="AJ2567" s="154"/>
      <c r="AK2567" s="154"/>
      <c r="AL2567" s="154"/>
      <c r="AM2567" s="154"/>
      <c r="AN2567" s="154"/>
      <c r="AO2567" s="154"/>
      <c r="AP2567" s="154"/>
      <c r="AQ2567" s="154"/>
      <c r="AR2567" s="154"/>
      <c r="AS2567" s="154"/>
      <c r="AT2567" s="154"/>
      <c r="AU2567" s="154"/>
      <c r="AV2567" s="154"/>
      <c r="AW2567" s="154"/>
      <c r="AX2567" s="154"/>
      <c r="AY2567" s="154"/>
      <c r="AZ2567" s="154"/>
      <c r="BA2567" s="154"/>
      <c r="BB2567" s="154"/>
      <c r="BC2567" s="154"/>
      <c r="BD2567" s="154"/>
      <c r="BE2567" s="154"/>
      <c r="BF2567" s="154"/>
      <c r="BG2567" s="154"/>
      <c r="BH2567" s="154"/>
      <c r="BI2567" s="154"/>
      <c r="BJ2567" s="154"/>
      <c r="BK2567" s="154"/>
      <c r="BL2567" s="154"/>
      <c r="BM2567" s="154"/>
      <c r="BN2567" s="154"/>
      <c r="BO2567" s="154"/>
      <c r="BP2567" s="154"/>
      <c r="BQ2567" s="154"/>
      <c r="BR2567" s="154"/>
      <c r="BS2567" s="154"/>
      <c r="BT2567" s="154"/>
      <c r="BU2567" s="154"/>
      <c r="BV2567" s="154"/>
    </row>
    <row r="2568" spans="1:74" x14ac:dyDescent="0.25">
      <c r="A2568" s="154"/>
      <c r="B2568" s="154"/>
      <c r="C2568" s="154"/>
      <c r="D2568" s="154"/>
      <c r="E2568" s="154"/>
      <c r="F2568" s="154"/>
      <c r="G2568" s="154"/>
      <c r="H2568" s="154"/>
      <c r="I2568" s="154"/>
      <c r="J2568" s="154"/>
      <c r="K2568" s="154"/>
      <c r="L2568" s="154"/>
      <c r="M2568" s="154"/>
      <c r="N2568" s="154"/>
      <c r="O2568" s="154"/>
      <c r="P2568" s="154"/>
      <c r="Q2568" s="154"/>
      <c r="R2568" s="154"/>
      <c r="S2568" s="154"/>
      <c r="T2568" s="154"/>
      <c r="U2568" s="154"/>
      <c r="V2568" s="154"/>
      <c r="W2568" s="154"/>
      <c r="X2568" s="154"/>
      <c r="Y2568" s="154"/>
      <c r="Z2568" s="154"/>
      <c r="AA2568" s="154"/>
      <c r="AB2568" s="154"/>
      <c r="AC2568" s="154"/>
      <c r="AD2568" s="154"/>
      <c r="AE2568" s="154"/>
      <c r="AF2568" s="154"/>
      <c r="AG2568" s="154"/>
      <c r="AH2568" s="154"/>
      <c r="AI2568" s="154"/>
      <c r="AJ2568" s="154"/>
      <c r="AK2568" s="154"/>
      <c r="AL2568" s="154"/>
      <c r="AM2568" s="154"/>
      <c r="AN2568" s="154"/>
      <c r="AO2568" s="154"/>
      <c r="AP2568" s="154"/>
      <c r="AQ2568" s="154"/>
      <c r="AR2568" s="154"/>
      <c r="AS2568" s="154"/>
      <c r="AT2568" s="154"/>
      <c r="AU2568" s="154"/>
      <c r="AV2568" s="154"/>
      <c r="AW2568" s="154"/>
      <c r="AX2568" s="154"/>
      <c r="AY2568" s="154"/>
      <c r="AZ2568" s="154"/>
      <c r="BA2568" s="154"/>
      <c r="BB2568" s="154"/>
      <c r="BC2568" s="154"/>
      <c r="BD2568" s="154"/>
      <c r="BE2568" s="154"/>
      <c r="BF2568" s="154"/>
      <c r="BG2568" s="154"/>
      <c r="BH2568" s="154"/>
      <c r="BI2568" s="154"/>
      <c r="BJ2568" s="154"/>
      <c r="BK2568" s="154"/>
      <c r="BL2568" s="154"/>
      <c r="BM2568" s="154"/>
      <c r="BN2568" s="154"/>
      <c r="BO2568" s="154"/>
      <c r="BP2568" s="154"/>
      <c r="BQ2568" s="154"/>
      <c r="BR2568" s="154"/>
      <c r="BS2568" s="154"/>
      <c r="BT2568" s="154"/>
      <c r="BU2568" s="154"/>
      <c r="BV2568" s="154"/>
    </row>
    <row r="2569" spans="1:74" x14ac:dyDescent="0.25">
      <c r="A2569" s="154"/>
      <c r="B2569" s="154"/>
      <c r="C2569" s="154"/>
      <c r="D2569" s="154"/>
      <c r="E2569" s="154"/>
      <c r="F2569" s="154"/>
      <c r="G2569" s="154"/>
      <c r="H2569" s="154"/>
      <c r="I2569" s="154"/>
      <c r="J2569" s="154"/>
      <c r="K2569" s="154"/>
      <c r="L2569" s="154"/>
      <c r="M2569" s="154"/>
      <c r="N2569" s="154"/>
      <c r="O2569" s="154"/>
      <c r="P2569" s="154"/>
      <c r="Q2569" s="154"/>
      <c r="R2569" s="154"/>
      <c r="S2569" s="154"/>
      <c r="T2569" s="154"/>
      <c r="U2569" s="154"/>
      <c r="V2569" s="154"/>
      <c r="W2569" s="154"/>
      <c r="X2569" s="154"/>
      <c r="Y2569" s="154"/>
      <c r="Z2569" s="154"/>
      <c r="AA2569" s="154"/>
      <c r="AB2569" s="154"/>
      <c r="AC2569" s="154"/>
      <c r="AD2569" s="154"/>
      <c r="AE2569" s="154"/>
      <c r="AF2569" s="154"/>
      <c r="AG2569" s="154"/>
      <c r="AH2569" s="154"/>
      <c r="AI2569" s="154"/>
      <c r="AJ2569" s="154"/>
      <c r="AK2569" s="154"/>
      <c r="AL2569" s="154"/>
      <c r="AM2569" s="154"/>
      <c r="AN2569" s="154"/>
      <c r="AO2569" s="154"/>
      <c r="AP2569" s="154"/>
      <c r="AQ2569" s="154"/>
      <c r="AR2569" s="154"/>
      <c r="AS2569" s="154"/>
      <c r="AT2569" s="154"/>
      <c r="AU2569" s="154"/>
      <c r="AV2569" s="154"/>
      <c r="AW2569" s="154"/>
      <c r="AX2569" s="154"/>
      <c r="AY2569" s="154"/>
      <c r="AZ2569" s="154"/>
      <c r="BA2569" s="154"/>
      <c r="BB2569" s="154"/>
      <c r="BC2569" s="154"/>
      <c r="BD2569" s="154"/>
      <c r="BE2569" s="154"/>
      <c r="BF2569" s="154"/>
      <c r="BG2569" s="154"/>
      <c r="BH2569" s="154"/>
      <c r="BI2569" s="154"/>
      <c r="BJ2569" s="154"/>
      <c r="BK2569" s="154"/>
      <c r="BL2569" s="154"/>
      <c r="BM2569" s="154"/>
      <c r="BN2569" s="154"/>
      <c r="BO2569" s="154"/>
      <c r="BP2569" s="154"/>
      <c r="BQ2569" s="154"/>
      <c r="BR2569" s="154"/>
      <c r="BS2569" s="154"/>
      <c r="BT2569" s="154"/>
      <c r="BU2569" s="154"/>
      <c r="BV2569" s="154"/>
    </row>
    <row r="2570" spans="1:74" x14ac:dyDescent="0.25">
      <c r="A2570" s="154"/>
      <c r="B2570" s="154"/>
      <c r="C2570" s="154"/>
      <c r="D2570" s="154"/>
      <c r="E2570" s="154"/>
      <c r="F2570" s="154"/>
      <c r="G2570" s="154"/>
      <c r="H2570" s="154"/>
      <c r="I2570" s="154"/>
      <c r="J2570" s="154"/>
      <c r="K2570" s="154"/>
      <c r="L2570" s="154"/>
      <c r="M2570" s="154"/>
      <c r="N2570" s="154"/>
      <c r="O2570" s="154"/>
      <c r="P2570" s="154"/>
      <c r="Q2570" s="154"/>
      <c r="R2570" s="154"/>
      <c r="S2570" s="154"/>
      <c r="T2570" s="154"/>
      <c r="U2570" s="154"/>
      <c r="V2570" s="154"/>
      <c r="W2570" s="154"/>
      <c r="X2570" s="154"/>
      <c r="Y2570" s="154"/>
      <c r="Z2570" s="154"/>
      <c r="AA2570" s="154"/>
      <c r="AB2570" s="154"/>
      <c r="AC2570" s="154"/>
      <c r="AD2570" s="154"/>
      <c r="AE2570" s="154"/>
      <c r="AF2570" s="154"/>
      <c r="AG2570" s="154"/>
      <c r="AH2570" s="154"/>
      <c r="AI2570" s="154"/>
      <c r="AJ2570" s="154"/>
      <c r="AK2570" s="154"/>
      <c r="AL2570" s="154"/>
      <c r="AM2570" s="154"/>
      <c r="AN2570" s="154"/>
      <c r="AO2570" s="154"/>
      <c r="AP2570" s="154"/>
      <c r="AQ2570" s="154"/>
      <c r="AR2570" s="154"/>
      <c r="AS2570" s="154"/>
      <c r="AT2570" s="154"/>
      <c r="AU2570" s="154"/>
      <c r="AV2570" s="154"/>
      <c r="AW2570" s="154"/>
      <c r="AX2570" s="154"/>
      <c r="AY2570" s="154"/>
      <c r="AZ2570" s="154"/>
      <c r="BA2570" s="154"/>
      <c r="BB2570" s="154"/>
      <c r="BC2570" s="154"/>
      <c r="BD2570" s="154"/>
      <c r="BE2570" s="154"/>
      <c r="BF2570" s="154"/>
      <c r="BG2570" s="154"/>
      <c r="BH2570" s="154"/>
      <c r="BI2570" s="154"/>
      <c r="BJ2570" s="154"/>
      <c r="BK2570" s="154"/>
      <c r="BL2570" s="154"/>
      <c r="BM2570" s="154"/>
      <c r="BN2570" s="154"/>
      <c r="BO2570" s="154"/>
      <c r="BP2570" s="154"/>
      <c r="BQ2570" s="154"/>
      <c r="BR2570" s="154"/>
      <c r="BS2570" s="154"/>
      <c r="BT2570" s="154"/>
      <c r="BU2570" s="154"/>
      <c r="BV2570" s="154"/>
    </row>
    <row r="2571" spans="1:74" x14ac:dyDescent="0.25">
      <c r="A2571" s="154"/>
      <c r="B2571" s="154"/>
      <c r="C2571" s="154"/>
      <c r="D2571" s="154"/>
      <c r="E2571" s="154"/>
      <c r="F2571" s="154"/>
      <c r="G2571" s="154"/>
      <c r="H2571" s="154"/>
      <c r="I2571" s="154"/>
      <c r="J2571" s="154"/>
      <c r="K2571" s="154"/>
      <c r="L2571" s="154"/>
      <c r="M2571" s="154"/>
      <c r="N2571" s="154"/>
      <c r="O2571" s="154"/>
      <c r="P2571" s="154"/>
      <c r="Q2571" s="154"/>
      <c r="R2571" s="154"/>
      <c r="S2571" s="154"/>
      <c r="T2571" s="154"/>
      <c r="U2571" s="154"/>
      <c r="V2571" s="154"/>
      <c r="W2571" s="154"/>
      <c r="X2571" s="154"/>
      <c r="Y2571" s="154"/>
      <c r="Z2571" s="154"/>
      <c r="AA2571" s="154"/>
      <c r="AB2571" s="154"/>
      <c r="AC2571" s="154"/>
      <c r="AD2571" s="154"/>
      <c r="AE2571" s="154"/>
      <c r="AF2571" s="154"/>
      <c r="AG2571" s="154"/>
      <c r="AH2571" s="154"/>
      <c r="AI2571" s="154"/>
      <c r="AJ2571" s="154"/>
      <c r="AK2571" s="154"/>
      <c r="AL2571" s="154"/>
      <c r="AM2571" s="154"/>
      <c r="AN2571" s="154"/>
      <c r="AO2571" s="154"/>
      <c r="AP2571" s="154"/>
      <c r="AQ2571" s="154"/>
      <c r="AR2571" s="154"/>
      <c r="AS2571" s="154"/>
      <c r="AT2571" s="154"/>
      <c r="AU2571" s="154"/>
      <c r="AV2571" s="154"/>
      <c r="AW2571" s="154"/>
      <c r="AX2571" s="154"/>
      <c r="AY2571" s="154"/>
      <c r="AZ2571" s="154"/>
      <c r="BA2571" s="154"/>
      <c r="BB2571" s="154"/>
      <c r="BC2571" s="154"/>
      <c r="BD2571" s="154"/>
      <c r="BE2571" s="154"/>
      <c r="BF2571" s="154"/>
      <c r="BG2571" s="154"/>
      <c r="BH2571" s="154"/>
      <c r="BI2571" s="154"/>
      <c r="BJ2571" s="154"/>
      <c r="BK2571" s="154"/>
      <c r="BL2571" s="154"/>
      <c r="BM2571" s="154"/>
      <c r="BN2571" s="154"/>
      <c r="BO2571" s="154"/>
      <c r="BP2571" s="154"/>
      <c r="BQ2571" s="154"/>
      <c r="BR2571" s="154"/>
      <c r="BS2571" s="154"/>
      <c r="BT2571" s="154"/>
      <c r="BU2571" s="154"/>
      <c r="BV2571" s="154"/>
    </row>
    <row r="2572" spans="1:74" x14ac:dyDescent="0.25">
      <c r="A2572" s="154"/>
      <c r="B2572" s="154"/>
      <c r="C2572" s="154"/>
      <c r="D2572" s="154"/>
      <c r="E2572" s="154"/>
      <c r="F2572" s="154"/>
      <c r="G2572" s="154"/>
      <c r="H2572" s="154"/>
      <c r="I2572" s="154"/>
      <c r="J2572" s="154"/>
      <c r="K2572" s="154"/>
      <c r="L2572" s="154"/>
      <c r="M2572" s="154"/>
      <c r="N2572" s="154"/>
      <c r="O2572" s="154"/>
      <c r="P2572" s="154"/>
      <c r="Q2572" s="154"/>
      <c r="R2572" s="154"/>
      <c r="S2572" s="154"/>
      <c r="T2572" s="154"/>
      <c r="U2572" s="154"/>
      <c r="V2572" s="154"/>
      <c r="W2572" s="154"/>
      <c r="X2572" s="154"/>
      <c r="Y2572" s="154"/>
      <c r="Z2572" s="154"/>
      <c r="AA2572" s="154"/>
      <c r="AB2572" s="154"/>
      <c r="AC2572" s="154"/>
      <c r="AD2572" s="154"/>
      <c r="AE2572" s="154"/>
      <c r="AF2572" s="154"/>
      <c r="AG2572" s="154"/>
      <c r="AH2572" s="154"/>
      <c r="AI2572" s="154"/>
      <c r="AJ2572" s="154"/>
      <c r="AK2572" s="154"/>
      <c r="AL2572" s="154"/>
      <c r="AM2572" s="154"/>
      <c r="AN2572" s="154"/>
      <c r="AO2572" s="154"/>
      <c r="AP2572" s="154"/>
      <c r="AQ2572" s="154"/>
      <c r="AR2572" s="154"/>
      <c r="AS2572" s="154"/>
      <c r="AT2572" s="154"/>
      <c r="AU2572" s="154"/>
      <c r="AV2572" s="154"/>
      <c r="AW2572" s="154"/>
      <c r="AX2572" s="154"/>
      <c r="AY2572" s="154"/>
      <c r="AZ2572" s="154"/>
      <c r="BA2572" s="154"/>
      <c r="BB2572" s="154"/>
      <c r="BC2572" s="154"/>
      <c r="BD2572" s="154"/>
      <c r="BE2572" s="154"/>
      <c r="BF2572" s="154"/>
      <c r="BG2572" s="154"/>
      <c r="BH2572" s="154"/>
      <c r="BI2572" s="154"/>
      <c r="BJ2572" s="154"/>
      <c r="BK2572" s="154"/>
      <c r="BL2572" s="154"/>
      <c r="BM2572" s="154"/>
      <c r="BN2572" s="154"/>
      <c r="BO2572" s="154"/>
      <c r="BP2572" s="154"/>
      <c r="BQ2572" s="154"/>
      <c r="BR2572" s="154"/>
      <c r="BS2572" s="154"/>
      <c r="BT2572" s="154"/>
      <c r="BU2572" s="154"/>
      <c r="BV2572" s="154"/>
    </row>
    <row r="2573" spans="1:74" x14ac:dyDescent="0.25">
      <c r="A2573" s="154"/>
      <c r="B2573" s="154"/>
      <c r="C2573" s="154"/>
      <c r="D2573" s="154"/>
      <c r="E2573" s="154"/>
      <c r="F2573" s="154"/>
      <c r="G2573" s="154"/>
      <c r="H2573" s="154"/>
      <c r="I2573" s="154"/>
      <c r="J2573" s="154"/>
      <c r="K2573" s="154"/>
      <c r="L2573" s="154"/>
      <c r="M2573" s="154"/>
      <c r="N2573" s="154"/>
      <c r="O2573" s="154"/>
      <c r="P2573" s="154"/>
      <c r="Q2573" s="154"/>
      <c r="R2573" s="154"/>
      <c r="S2573" s="154"/>
      <c r="T2573" s="154"/>
      <c r="U2573" s="154"/>
      <c r="V2573" s="154"/>
      <c r="W2573" s="154"/>
      <c r="X2573" s="154"/>
      <c r="Y2573" s="154"/>
      <c r="Z2573" s="154"/>
      <c r="AA2573" s="154"/>
      <c r="AB2573" s="154"/>
      <c r="AC2573" s="154"/>
      <c r="AD2573" s="154"/>
      <c r="AE2573" s="154"/>
      <c r="AF2573" s="154"/>
      <c r="AG2573" s="154"/>
      <c r="AH2573" s="154"/>
      <c r="AI2573" s="154"/>
      <c r="AJ2573" s="154"/>
      <c r="AK2573" s="154"/>
      <c r="AL2573" s="154"/>
      <c r="AM2573" s="154"/>
      <c r="AN2573" s="154"/>
      <c r="AO2573" s="154"/>
      <c r="AP2573" s="154"/>
      <c r="AQ2573" s="154"/>
      <c r="AR2573" s="154"/>
      <c r="AS2573" s="154"/>
      <c r="AT2573" s="154"/>
      <c r="AU2573" s="154"/>
      <c r="AV2573" s="154"/>
      <c r="AW2573" s="154"/>
      <c r="AX2573" s="154"/>
      <c r="AY2573" s="154"/>
      <c r="AZ2573" s="154"/>
      <c r="BA2573" s="154"/>
      <c r="BB2573" s="154"/>
      <c r="BC2573" s="154"/>
      <c r="BD2573" s="154"/>
      <c r="BE2573" s="154"/>
      <c r="BF2573" s="154"/>
      <c r="BG2573" s="154"/>
      <c r="BH2573" s="154"/>
      <c r="BI2573" s="154"/>
      <c r="BJ2573" s="154"/>
      <c r="BK2573" s="154"/>
      <c r="BL2573" s="154"/>
      <c r="BM2573" s="154"/>
      <c r="BN2573" s="154"/>
      <c r="BO2573" s="154"/>
      <c r="BP2573" s="154"/>
      <c r="BQ2573" s="154"/>
      <c r="BR2573" s="154"/>
      <c r="BS2573" s="154"/>
      <c r="BT2573" s="154"/>
      <c r="BU2573" s="154"/>
      <c r="BV2573" s="154"/>
    </row>
    <row r="2574" spans="1:74" x14ac:dyDescent="0.25">
      <c r="A2574" s="154"/>
      <c r="B2574" s="154"/>
      <c r="C2574" s="154"/>
      <c r="D2574" s="154"/>
      <c r="E2574" s="154"/>
      <c r="F2574" s="154"/>
      <c r="G2574" s="154"/>
      <c r="H2574" s="154"/>
      <c r="I2574" s="154"/>
      <c r="J2574" s="154"/>
      <c r="K2574" s="154"/>
      <c r="L2574" s="154"/>
      <c r="M2574" s="154"/>
      <c r="N2574" s="154"/>
      <c r="O2574" s="154"/>
      <c r="P2574" s="154"/>
      <c r="Q2574" s="154"/>
      <c r="R2574" s="154"/>
      <c r="S2574" s="154"/>
      <c r="T2574" s="154"/>
      <c r="U2574" s="154"/>
      <c r="V2574" s="154"/>
      <c r="W2574" s="154"/>
      <c r="X2574" s="154"/>
      <c r="Y2574" s="154"/>
      <c r="Z2574" s="154"/>
      <c r="AA2574" s="154"/>
      <c r="AB2574" s="154"/>
      <c r="AC2574" s="154"/>
      <c r="AD2574" s="154"/>
      <c r="AE2574" s="154"/>
      <c r="AF2574" s="154"/>
      <c r="AG2574" s="154"/>
      <c r="AH2574" s="154"/>
      <c r="AI2574" s="154"/>
      <c r="AJ2574" s="154"/>
      <c r="AK2574" s="154"/>
      <c r="AL2574" s="154"/>
      <c r="AM2574" s="154"/>
      <c r="AN2574" s="154"/>
      <c r="AO2574" s="154"/>
      <c r="AP2574" s="154"/>
      <c r="AQ2574" s="154"/>
      <c r="AR2574" s="154"/>
      <c r="AS2574" s="154"/>
      <c r="AT2574" s="154"/>
      <c r="AU2574" s="154"/>
      <c r="AV2574" s="154"/>
      <c r="AW2574" s="154"/>
      <c r="AX2574" s="154"/>
      <c r="AY2574" s="154"/>
      <c r="AZ2574" s="154"/>
      <c r="BA2574" s="154"/>
      <c r="BB2574" s="154"/>
      <c r="BC2574" s="154"/>
      <c r="BD2574" s="154"/>
      <c r="BE2574" s="154"/>
      <c r="BF2574" s="154"/>
      <c r="BG2574" s="154"/>
      <c r="BH2574" s="154"/>
      <c r="BI2574" s="154"/>
      <c r="BJ2574" s="154"/>
      <c r="BK2574" s="154"/>
      <c r="BL2574" s="154"/>
      <c r="BM2574" s="154"/>
      <c r="BN2574" s="154"/>
      <c r="BO2574" s="154"/>
      <c r="BP2574" s="154"/>
      <c r="BQ2574" s="154"/>
      <c r="BR2574" s="154"/>
      <c r="BS2574" s="154"/>
      <c r="BT2574" s="154"/>
      <c r="BU2574" s="154"/>
      <c r="BV2574" s="154"/>
    </row>
    <row r="2575" spans="1:74" x14ac:dyDescent="0.25">
      <c r="A2575" s="154"/>
      <c r="B2575" s="154"/>
      <c r="C2575" s="154"/>
      <c r="D2575" s="154"/>
      <c r="E2575" s="154"/>
      <c r="F2575" s="154"/>
      <c r="G2575" s="154"/>
      <c r="H2575" s="154"/>
      <c r="I2575" s="154"/>
      <c r="J2575" s="154"/>
      <c r="K2575" s="154"/>
      <c r="L2575" s="154"/>
      <c r="M2575" s="154"/>
      <c r="N2575" s="154"/>
      <c r="O2575" s="154"/>
      <c r="P2575" s="154"/>
      <c r="Q2575" s="154"/>
      <c r="R2575" s="154"/>
      <c r="S2575" s="154"/>
      <c r="T2575" s="154"/>
      <c r="U2575" s="154"/>
      <c r="V2575" s="154"/>
      <c r="W2575" s="154"/>
      <c r="X2575" s="154"/>
      <c r="Y2575" s="154"/>
      <c r="Z2575" s="154"/>
      <c r="AA2575" s="154"/>
      <c r="AB2575" s="154"/>
      <c r="AC2575" s="154"/>
      <c r="AD2575" s="154"/>
      <c r="AE2575" s="154"/>
      <c r="AF2575" s="154"/>
      <c r="AG2575" s="154"/>
      <c r="AH2575" s="154"/>
      <c r="AI2575" s="154"/>
      <c r="AJ2575" s="154"/>
      <c r="AK2575" s="154"/>
      <c r="AL2575" s="154"/>
      <c r="AM2575" s="154"/>
      <c r="AN2575" s="154"/>
      <c r="AO2575" s="154"/>
      <c r="AP2575" s="154"/>
      <c r="AQ2575" s="154"/>
      <c r="AR2575" s="154"/>
      <c r="AS2575" s="154"/>
      <c r="AT2575" s="154"/>
      <c r="AU2575" s="154"/>
      <c r="AV2575" s="154"/>
      <c r="AW2575" s="154"/>
      <c r="AX2575" s="154"/>
      <c r="AY2575" s="154"/>
      <c r="AZ2575" s="154"/>
      <c r="BA2575" s="154"/>
      <c r="BB2575" s="154"/>
      <c r="BC2575" s="154"/>
      <c r="BD2575" s="154"/>
      <c r="BE2575" s="154"/>
      <c r="BF2575" s="154"/>
      <c r="BG2575" s="154"/>
      <c r="BH2575" s="154"/>
      <c r="BI2575" s="154"/>
      <c r="BJ2575" s="154"/>
      <c r="BK2575" s="154"/>
      <c r="BL2575" s="154"/>
      <c r="BM2575" s="154"/>
      <c r="BN2575" s="154"/>
      <c r="BO2575" s="154"/>
      <c r="BP2575" s="154"/>
      <c r="BQ2575" s="154"/>
      <c r="BR2575" s="154"/>
      <c r="BS2575" s="154"/>
      <c r="BT2575" s="154"/>
      <c r="BU2575" s="154"/>
      <c r="BV2575" s="154"/>
    </row>
    <row r="2576" spans="1:74" x14ac:dyDescent="0.25">
      <c r="A2576" s="154"/>
      <c r="B2576" s="154"/>
      <c r="C2576" s="154"/>
      <c r="D2576" s="154"/>
      <c r="E2576" s="154"/>
      <c r="F2576" s="154"/>
      <c r="G2576" s="154"/>
      <c r="H2576" s="154"/>
      <c r="I2576" s="154"/>
      <c r="J2576" s="154"/>
      <c r="K2576" s="154"/>
      <c r="L2576" s="154"/>
      <c r="M2576" s="154"/>
      <c r="N2576" s="154"/>
      <c r="O2576" s="154"/>
      <c r="P2576" s="154"/>
      <c r="Q2576" s="154"/>
      <c r="R2576" s="154"/>
      <c r="S2576" s="154"/>
      <c r="T2576" s="154"/>
      <c r="U2576" s="154"/>
      <c r="V2576" s="154"/>
      <c r="W2576" s="154"/>
      <c r="X2576" s="154"/>
      <c r="Y2576" s="154"/>
      <c r="Z2576" s="154"/>
      <c r="AA2576" s="154"/>
      <c r="AB2576" s="154"/>
      <c r="AC2576" s="154"/>
      <c r="AD2576" s="154"/>
      <c r="AE2576" s="154"/>
      <c r="AF2576" s="154"/>
      <c r="AG2576" s="154"/>
      <c r="AH2576" s="154"/>
      <c r="AI2576" s="154"/>
      <c r="AJ2576" s="154"/>
      <c r="AK2576" s="154"/>
      <c r="AL2576" s="154"/>
      <c r="AM2576" s="154"/>
      <c r="AN2576" s="154"/>
      <c r="AO2576" s="154"/>
      <c r="AP2576" s="154"/>
      <c r="AQ2576" s="154"/>
      <c r="AR2576" s="154"/>
      <c r="AS2576" s="154"/>
      <c r="AT2576" s="154"/>
      <c r="AU2576" s="154"/>
      <c r="AV2576" s="154"/>
      <c r="AW2576" s="154"/>
      <c r="AX2576" s="154"/>
      <c r="AY2576" s="154"/>
      <c r="AZ2576" s="154"/>
      <c r="BA2576" s="154"/>
      <c r="BB2576" s="154"/>
      <c r="BC2576" s="154"/>
      <c r="BD2576" s="154"/>
      <c r="BE2576" s="154"/>
      <c r="BF2576" s="154"/>
      <c r="BG2576" s="154"/>
      <c r="BH2576" s="154"/>
      <c r="BI2576" s="154"/>
      <c r="BJ2576" s="154"/>
      <c r="BK2576" s="154"/>
      <c r="BL2576" s="154"/>
      <c r="BM2576" s="154"/>
      <c r="BN2576" s="154"/>
      <c r="BO2576" s="154"/>
      <c r="BP2576" s="154"/>
      <c r="BQ2576" s="154"/>
      <c r="BR2576" s="154"/>
      <c r="BS2576" s="154"/>
      <c r="BT2576" s="154"/>
      <c r="BU2576" s="154"/>
      <c r="BV2576" s="154"/>
    </row>
    <row r="2577" spans="1:74" x14ac:dyDescent="0.25">
      <c r="A2577" s="154"/>
      <c r="B2577" s="154"/>
      <c r="C2577" s="154"/>
      <c r="D2577" s="154"/>
      <c r="E2577" s="154"/>
      <c r="F2577" s="154"/>
      <c r="G2577" s="154"/>
      <c r="H2577" s="154"/>
      <c r="I2577" s="154"/>
      <c r="J2577" s="154"/>
      <c r="K2577" s="154"/>
      <c r="L2577" s="154"/>
      <c r="M2577" s="154"/>
      <c r="N2577" s="154"/>
      <c r="O2577" s="154"/>
      <c r="P2577" s="154"/>
      <c r="Q2577" s="154"/>
      <c r="R2577" s="154"/>
      <c r="S2577" s="154"/>
      <c r="T2577" s="154"/>
      <c r="U2577" s="154"/>
      <c r="V2577" s="154"/>
      <c r="W2577" s="154"/>
      <c r="X2577" s="154"/>
      <c r="Y2577" s="154"/>
      <c r="Z2577" s="154"/>
      <c r="AA2577" s="154"/>
      <c r="AB2577" s="154"/>
      <c r="AC2577" s="154"/>
      <c r="AD2577" s="154"/>
      <c r="AE2577" s="154"/>
      <c r="AF2577" s="154"/>
      <c r="AG2577" s="154"/>
      <c r="AH2577" s="154"/>
      <c r="AI2577" s="154"/>
      <c r="AJ2577" s="154"/>
      <c r="AK2577" s="154"/>
      <c r="AL2577" s="154"/>
      <c r="AM2577" s="154"/>
      <c r="AN2577" s="154"/>
      <c r="AO2577" s="154"/>
      <c r="AP2577" s="154"/>
      <c r="AQ2577" s="154"/>
      <c r="AR2577" s="154"/>
      <c r="AS2577" s="154"/>
      <c r="AT2577" s="154"/>
      <c r="AU2577" s="154"/>
      <c r="AV2577" s="154"/>
      <c r="AW2577" s="154"/>
      <c r="AX2577" s="154"/>
      <c r="AY2577" s="154"/>
      <c r="AZ2577" s="154"/>
      <c r="BA2577" s="154"/>
      <c r="BB2577" s="154"/>
      <c r="BC2577" s="154"/>
      <c r="BD2577" s="154"/>
      <c r="BE2577" s="154"/>
      <c r="BF2577" s="154"/>
      <c r="BG2577" s="154"/>
      <c r="BH2577" s="154"/>
      <c r="BI2577" s="154"/>
      <c r="BJ2577" s="154"/>
      <c r="BK2577" s="154"/>
      <c r="BL2577" s="154"/>
      <c r="BM2577" s="154"/>
      <c r="BN2577" s="154"/>
      <c r="BO2577" s="154"/>
      <c r="BP2577" s="154"/>
      <c r="BQ2577" s="154"/>
      <c r="BR2577" s="154"/>
      <c r="BS2577" s="154"/>
      <c r="BT2577" s="154"/>
      <c r="BU2577" s="154"/>
      <c r="BV2577" s="154"/>
    </row>
    <row r="2578" spans="1:74" x14ac:dyDescent="0.25">
      <c r="A2578" s="154"/>
      <c r="B2578" s="154"/>
      <c r="C2578" s="154"/>
      <c r="D2578" s="154"/>
      <c r="E2578" s="154"/>
      <c r="F2578" s="154"/>
      <c r="G2578" s="154"/>
      <c r="H2578" s="154"/>
      <c r="I2578" s="154"/>
      <c r="J2578" s="154"/>
      <c r="K2578" s="154"/>
      <c r="L2578" s="154"/>
      <c r="M2578" s="154"/>
      <c r="N2578" s="154"/>
      <c r="O2578" s="154"/>
      <c r="P2578" s="154"/>
      <c r="Q2578" s="154"/>
      <c r="R2578" s="154"/>
      <c r="S2578" s="154"/>
      <c r="T2578" s="154"/>
      <c r="U2578" s="154"/>
      <c r="V2578" s="154"/>
      <c r="W2578" s="154"/>
      <c r="X2578" s="154"/>
      <c r="Y2578" s="154"/>
      <c r="Z2578" s="154"/>
      <c r="AA2578" s="154"/>
      <c r="AB2578" s="154"/>
      <c r="AC2578" s="154"/>
      <c r="AD2578" s="154"/>
      <c r="AE2578" s="154"/>
      <c r="AF2578" s="154"/>
      <c r="AG2578" s="154"/>
      <c r="AH2578" s="154"/>
      <c r="AI2578" s="154"/>
      <c r="AJ2578" s="154"/>
      <c r="AK2578" s="154"/>
      <c r="AL2578" s="154"/>
      <c r="AM2578" s="154"/>
      <c r="AN2578" s="154"/>
      <c r="AO2578" s="154"/>
      <c r="AP2578" s="154"/>
      <c r="AQ2578" s="154"/>
      <c r="AR2578" s="154"/>
      <c r="AS2578" s="154"/>
      <c r="AT2578" s="154"/>
      <c r="AU2578" s="154"/>
      <c r="AV2578" s="154"/>
      <c r="AW2578" s="154"/>
      <c r="AX2578" s="154"/>
      <c r="AY2578" s="154"/>
      <c r="AZ2578" s="154"/>
      <c r="BA2578" s="154"/>
      <c r="BB2578" s="154"/>
      <c r="BC2578" s="154"/>
      <c r="BD2578" s="154"/>
      <c r="BE2578" s="154"/>
      <c r="BF2578" s="154"/>
      <c r="BG2578" s="154"/>
      <c r="BH2578" s="154"/>
      <c r="BI2578" s="154"/>
      <c r="BJ2578" s="154"/>
      <c r="BK2578" s="154"/>
      <c r="BL2578" s="154"/>
      <c r="BM2578" s="154"/>
      <c r="BN2578" s="154"/>
      <c r="BO2578" s="154"/>
      <c r="BP2578" s="154"/>
      <c r="BQ2578" s="154"/>
      <c r="BR2578" s="154"/>
      <c r="BS2578" s="154"/>
      <c r="BT2578" s="154"/>
      <c r="BU2578" s="154"/>
      <c r="BV2578" s="154"/>
    </row>
    <row r="2579" spans="1:74" x14ac:dyDescent="0.25">
      <c r="A2579" s="154"/>
      <c r="B2579" s="154"/>
      <c r="C2579" s="154"/>
      <c r="D2579" s="154"/>
      <c r="E2579" s="154"/>
      <c r="F2579" s="154"/>
      <c r="G2579" s="154"/>
      <c r="H2579" s="154"/>
      <c r="I2579" s="154"/>
      <c r="J2579" s="154"/>
      <c r="K2579" s="154"/>
      <c r="L2579" s="154"/>
      <c r="M2579" s="154"/>
      <c r="N2579" s="154"/>
      <c r="O2579" s="154"/>
      <c r="P2579" s="154"/>
      <c r="Q2579" s="154"/>
      <c r="R2579" s="154"/>
      <c r="S2579" s="154"/>
      <c r="T2579" s="154"/>
      <c r="U2579" s="154"/>
      <c r="V2579" s="154"/>
      <c r="W2579" s="154"/>
      <c r="X2579" s="154"/>
      <c r="Y2579" s="154"/>
      <c r="Z2579" s="154"/>
      <c r="AA2579" s="154"/>
      <c r="AB2579" s="154"/>
      <c r="AC2579" s="154"/>
      <c r="AD2579" s="154"/>
      <c r="AE2579" s="154"/>
      <c r="AF2579" s="154"/>
      <c r="AG2579" s="154"/>
      <c r="AH2579" s="154"/>
      <c r="AI2579" s="154"/>
      <c r="AJ2579" s="154"/>
      <c r="AK2579" s="154"/>
      <c r="AL2579" s="154"/>
      <c r="AM2579" s="154"/>
      <c r="AN2579" s="154"/>
      <c r="AO2579" s="154"/>
      <c r="AP2579" s="154"/>
      <c r="AQ2579" s="154"/>
      <c r="AR2579" s="154"/>
      <c r="AS2579" s="154"/>
      <c r="AT2579" s="154"/>
      <c r="AU2579" s="154"/>
      <c r="AV2579" s="154"/>
      <c r="AW2579" s="154"/>
      <c r="AX2579" s="154"/>
      <c r="AY2579" s="154"/>
      <c r="AZ2579" s="154"/>
      <c r="BA2579" s="154"/>
      <c r="BB2579" s="154"/>
      <c r="BC2579" s="154"/>
      <c r="BD2579" s="154"/>
      <c r="BE2579" s="154"/>
      <c r="BF2579" s="154"/>
      <c r="BG2579" s="154"/>
      <c r="BH2579" s="154"/>
      <c r="BI2579" s="154"/>
      <c r="BJ2579" s="154"/>
      <c r="BK2579" s="154"/>
      <c r="BL2579" s="154"/>
      <c r="BM2579" s="154"/>
      <c r="BN2579" s="154"/>
      <c r="BO2579" s="154"/>
      <c r="BP2579" s="154"/>
      <c r="BQ2579" s="154"/>
      <c r="BR2579" s="154"/>
      <c r="BS2579" s="154"/>
      <c r="BT2579" s="154"/>
      <c r="BU2579" s="154"/>
      <c r="BV2579" s="154"/>
    </row>
    <row r="2580" spans="1:74" x14ac:dyDescent="0.25">
      <c r="A2580" s="154"/>
      <c r="B2580" s="154"/>
      <c r="C2580" s="154"/>
      <c r="D2580" s="154"/>
      <c r="E2580" s="154"/>
      <c r="F2580" s="154"/>
      <c r="G2580" s="154"/>
      <c r="H2580" s="154"/>
      <c r="I2580" s="154"/>
      <c r="J2580" s="154"/>
      <c r="K2580" s="154"/>
      <c r="L2580" s="154"/>
      <c r="M2580" s="154"/>
      <c r="N2580" s="154"/>
      <c r="O2580" s="154"/>
      <c r="P2580" s="154"/>
      <c r="Q2580" s="154"/>
      <c r="R2580" s="154"/>
      <c r="S2580" s="154"/>
      <c r="T2580" s="154"/>
      <c r="U2580" s="154"/>
      <c r="V2580" s="154"/>
      <c r="W2580" s="154"/>
      <c r="X2580" s="154"/>
      <c r="Y2580" s="154"/>
      <c r="Z2580" s="154"/>
      <c r="AA2580" s="154"/>
      <c r="AB2580" s="154"/>
      <c r="AC2580" s="154"/>
      <c r="AD2580" s="154"/>
      <c r="AE2580" s="154"/>
      <c r="AF2580" s="154"/>
      <c r="AG2580" s="154"/>
      <c r="AH2580" s="154"/>
      <c r="AI2580" s="154"/>
      <c r="AJ2580" s="154"/>
      <c r="AK2580" s="154"/>
      <c r="AL2580" s="154"/>
      <c r="AM2580" s="154"/>
      <c r="AN2580" s="154"/>
      <c r="AO2580" s="154"/>
      <c r="AP2580" s="154"/>
      <c r="AQ2580" s="154"/>
      <c r="AR2580" s="154"/>
      <c r="AS2580" s="154"/>
      <c r="AT2580" s="154"/>
      <c r="AU2580" s="154"/>
      <c r="AV2580" s="154"/>
      <c r="AW2580" s="154"/>
      <c r="AX2580" s="154"/>
      <c r="AY2580" s="154"/>
      <c r="AZ2580" s="154"/>
      <c r="BA2580" s="154"/>
      <c r="BB2580" s="154"/>
      <c r="BC2580" s="154"/>
      <c r="BD2580" s="154"/>
      <c r="BE2580" s="154"/>
      <c r="BF2580" s="154"/>
      <c r="BG2580" s="154"/>
      <c r="BH2580" s="154"/>
      <c r="BI2580" s="154"/>
      <c r="BJ2580" s="154"/>
      <c r="BK2580" s="154"/>
      <c r="BL2580" s="154"/>
      <c r="BM2580" s="154"/>
      <c r="BN2580" s="154"/>
      <c r="BO2580" s="154"/>
      <c r="BP2580" s="154"/>
      <c r="BQ2580" s="154"/>
      <c r="BR2580" s="154"/>
      <c r="BS2580" s="154"/>
      <c r="BT2580" s="154"/>
      <c r="BU2580" s="154"/>
      <c r="BV2580" s="154"/>
    </row>
    <row r="2581" spans="1:74" x14ac:dyDescent="0.25">
      <c r="A2581" s="154"/>
      <c r="B2581" s="154"/>
      <c r="C2581" s="154"/>
      <c r="D2581" s="154"/>
      <c r="E2581" s="154"/>
      <c r="F2581" s="154"/>
      <c r="G2581" s="154"/>
      <c r="H2581" s="154"/>
      <c r="I2581" s="154"/>
      <c r="J2581" s="154"/>
      <c r="K2581" s="154"/>
      <c r="L2581" s="154"/>
      <c r="M2581" s="154"/>
      <c r="N2581" s="154"/>
      <c r="O2581" s="154"/>
      <c r="P2581" s="154"/>
      <c r="Q2581" s="154"/>
      <c r="R2581" s="154"/>
      <c r="S2581" s="154"/>
      <c r="T2581" s="154"/>
      <c r="U2581" s="154"/>
      <c r="V2581" s="154"/>
      <c r="W2581" s="154"/>
      <c r="X2581" s="154"/>
      <c r="Y2581" s="154"/>
      <c r="Z2581" s="154"/>
      <c r="AA2581" s="154"/>
      <c r="AB2581" s="154"/>
      <c r="AC2581" s="154"/>
      <c r="AD2581" s="154"/>
      <c r="AE2581" s="154"/>
      <c r="AF2581" s="154"/>
      <c r="AG2581" s="154"/>
      <c r="AH2581" s="154"/>
      <c r="AI2581" s="154"/>
      <c r="AJ2581" s="154"/>
      <c r="AK2581" s="154"/>
      <c r="AL2581" s="154"/>
      <c r="AM2581" s="154"/>
      <c r="AN2581" s="154"/>
      <c r="AO2581" s="154"/>
      <c r="AP2581" s="154"/>
      <c r="AQ2581" s="154"/>
      <c r="AR2581" s="154"/>
      <c r="AS2581" s="154"/>
      <c r="AT2581" s="154"/>
      <c r="AU2581" s="154"/>
      <c r="AV2581" s="154"/>
      <c r="AW2581" s="154"/>
      <c r="AX2581" s="154"/>
      <c r="AY2581" s="154"/>
      <c r="AZ2581" s="154"/>
      <c r="BA2581" s="154"/>
      <c r="BB2581" s="154"/>
      <c r="BC2581" s="154"/>
      <c r="BD2581" s="154"/>
      <c r="BE2581" s="154"/>
      <c r="BF2581" s="154"/>
      <c r="BG2581" s="154"/>
      <c r="BH2581" s="154"/>
      <c r="BI2581" s="154"/>
      <c r="BJ2581" s="154"/>
      <c r="BK2581" s="154"/>
      <c r="BL2581" s="154"/>
      <c r="BM2581" s="154"/>
      <c r="BN2581" s="154"/>
      <c r="BO2581" s="154"/>
      <c r="BP2581" s="154"/>
      <c r="BQ2581" s="154"/>
      <c r="BR2581" s="154"/>
      <c r="BS2581" s="154"/>
      <c r="BT2581" s="154"/>
      <c r="BU2581" s="154"/>
      <c r="BV2581" s="154"/>
    </row>
    <row r="2582" spans="1:74" x14ac:dyDescent="0.25">
      <c r="A2582" s="154"/>
      <c r="B2582" s="154"/>
      <c r="C2582" s="154"/>
      <c r="D2582" s="154"/>
      <c r="E2582" s="154"/>
      <c r="F2582" s="154"/>
      <c r="G2582" s="154"/>
      <c r="H2582" s="154"/>
      <c r="I2582" s="154"/>
      <c r="J2582" s="154"/>
      <c r="K2582" s="154"/>
      <c r="L2582" s="154"/>
      <c r="M2582" s="154"/>
      <c r="N2582" s="154"/>
      <c r="O2582" s="154"/>
      <c r="P2582" s="154"/>
      <c r="Q2582" s="154"/>
      <c r="R2582" s="154"/>
      <c r="S2582" s="154"/>
      <c r="T2582" s="154"/>
      <c r="U2582" s="154"/>
      <c r="V2582" s="154"/>
      <c r="W2582" s="154"/>
      <c r="X2582" s="154"/>
      <c r="Y2582" s="154"/>
      <c r="Z2582" s="154"/>
      <c r="AA2582" s="154"/>
      <c r="AB2582" s="154"/>
      <c r="AC2582" s="154"/>
      <c r="AD2582" s="154"/>
      <c r="AE2582" s="154"/>
      <c r="AF2582" s="154"/>
      <c r="AG2582" s="154"/>
      <c r="AH2582" s="154"/>
      <c r="AI2582" s="154"/>
      <c r="AJ2582" s="154"/>
      <c r="AK2582" s="154"/>
      <c r="AL2582" s="154"/>
      <c r="AM2582" s="154"/>
      <c r="AN2582" s="154"/>
      <c r="AO2582" s="154"/>
      <c r="AP2582" s="154"/>
      <c r="AQ2582" s="154"/>
      <c r="AR2582" s="154"/>
      <c r="AS2582" s="154"/>
      <c r="AT2582" s="154"/>
      <c r="AU2582" s="154"/>
      <c r="AV2582" s="154"/>
      <c r="AW2582" s="154"/>
      <c r="AX2582" s="154"/>
      <c r="AY2582" s="154"/>
      <c r="AZ2582" s="154"/>
      <c r="BA2582" s="154"/>
      <c r="BB2582" s="154"/>
      <c r="BC2582" s="154"/>
      <c r="BD2582" s="154"/>
      <c r="BE2582" s="154"/>
      <c r="BF2582" s="154"/>
      <c r="BG2582" s="154"/>
      <c r="BH2582" s="154"/>
      <c r="BI2582" s="154"/>
      <c r="BJ2582" s="154"/>
      <c r="BK2582" s="154"/>
      <c r="BL2582" s="154"/>
      <c r="BM2582" s="154"/>
      <c r="BN2582" s="154"/>
      <c r="BO2582" s="154"/>
      <c r="BP2582" s="154"/>
      <c r="BQ2582" s="154"/>
      <c r="BR2582" s="154"/>
      <c r="BS2582" s="154"/>
      <c r="BT2582" s="154"/>
      <c r="BU2582" s="154"/>
      <c r="BV2582" s="154"/>
    </row>
    <row r="2583" spans="1:74" x14ac:dyDescent="0.25">
      <c r="A2583" s="154"/>
      <c r="B2583" s="154"/>
      <c r="C2583" s="154"/>
      <c r="D2583" s="154"/>
      <c r="E2583" s="154"/>
      <c r="F2583" s="154"/>
      <c r="G2583" s="154"/>
      <c r="H2583" s="154"/>
      <c r="I2583" s="154"/>
      <c r="J2583" s="154"/>
      <c r="K2583" s="154"/>
      <c r="L2583" s="154"/>
      <c r="M2583" s="154"/>
      <c r="N2583" s="154"/>
      <c r="O2583" s="154"/>
      <c r="P2583" s="154"/>
      <c r="Q2583" s="154"/>
      <c r="R2583" s="154"/>
      <c r="S2583" s="154"/>
      <c r="T2583" s="154"/>
      <c r="U2583" s="154"/>
      <c r="V2583" s="154"/>
      <c r="W2583" s="154"/>
      <c r="X2583" s="154"/>
      <c r="Y2583" s="154"/>
      <c r="Z2583" s="154"/>
      <c r="AA2583" s="154"/>
      <c r="AB2583" s="154"/>
      <c r="AC2583" s="154"/>
      <c r="AD2583" s="154"/>
      <c r="AE2583" s="154"/>
      <c r="AF2583" s="154"/>
      <c r="AG2583" s="154"/>
      <c r="AH2583" s="154"/>
      <c r="AI2583" s="154"/>
      <c r="AJ2583" s="154"/>
      <c r="AK2583" s="154"/>
      <c r="AL2583" s="154"/>
      <c r="AM2583" s="154"/>
      <c r="AN2583" s="154"/>
      <c r="AO2583" s="154"/>
      <c r="AP2583" s="154"/>
      <c r="AQ2583" s="154"/>
      <c r="AR2583" s="154"/>
      <c r="AS2583" s="154"/>
      <c r="AT2583" s="154"/>
      <c r="AU2583" s="154"/>
      <c r="AV2583" s="154"/>
      <c r="AW2583" s="154"/>
      <c r="AX2583" s="154"/>
      <c r="AY2583" s="154"/>
      <c r="AZ2583" s="154"/>
      <c r="BA2583" s="154"/>
      <c r="BB2583" s="154"/>
      <c r="BC2583" s="154"/>
      <c r="BD2583" s="154"/>
      <c r="BE2583" s="154"/>
      <c r="BF2583" s="154"/>
      <c r="BG2583" s="154"/>
      <c r="BH2583" s="154"/>
      <c r="BI2583" s="154"/>
      <c r="BJ2583" s="154"/>
      <c r="BK2583" s="154"/>
      <c r="BL2583" s="154"/>
      <c r="BM2583" s="154"/>
      <c r="BN2583" s="154"/>
      <c r="BO2583" s="154"/>
      <c r="BP2583" s="154"/>
      <c r="BQ2583" s="154"/>
      <c r="BR2583" s="154"/>
      <c r="BS2583" s="154"/>
      <c r="BT2583" s="154"/>
      <c r="BU2583" s="154"/>
      <c r="BV2583" s="154"/>
    </row>
    <row r="2584" spans="1:74" x14ac:dyDescent="0.25">
      <c r="A2584" s="154"/>
      <c r="B2584" s="154"/>
      <c r="C2584" s="154"/>
      <c r="D2584" s="154"/>
      <c r="E2584" s="154"/>
      <c r="F2584" s="154"/>
      <c r="G2584" s="154"/>
      <c r="H2584" s="154"/>
      <c r="I2584" s="154"/>
      <c r="J2584" s="154"/>
      <c r="K2584" s="154"/>
      <c r="L2584" s="154"/>
      <c r="M2584" s="154"/>
      <c r="N2584" s="154"/>
      <c r="O2584" s="154"/>
      <c r="P2584" s="154"/>
      <c r="Q2584" s="154"/>
      <c r="R2584" s="154"/>
      <c r="S2584" s="154"/>
      <c r="T2584" s="154"/>
      <c r="U2584" s="154"/>
      <c r="V2584" s="154"/>
      <c r="W2584" s="154"/>
      <c r="X2584" s="154"/>
      <c r="Y2584" s="154"/>
      <c r="Z2584" s="154"/>
      <c r="AA2584" s="154"/>
      <c r="AB2584" s="154"/>
      <c r="AC2584" s="154"/>
      <c r="AD2584" s="154"/>
      <c r="AE2584" s="154"/>
      <c r="AF2584" s="154"/>
      <c r="AG2584" s="154"/>
      <c r="AH2584" s="154"/>
      <c r="AI2584" s="154"/>
      <c r="AJ2584" s="154"/>
      <c r="AK2584" s="154"/>
      <c r="AL2584" s="154"/>
      <c r="AM2584" s="154"/>
      <c r="AN2584" s="154"/>
      <c r="AO2584" s="154"/>
      <c r="AP2584" s="154"/>
      <c r="AQ2584" s="154"/>
      <c r="AR2584" s="154"/>
      <c r="AS2584" s="154"/>
      <c r="AT2584" s="154"/>
      <c r="AU2584" s="154"/>
      <c r="AV2584" s="154"/>
      <c r="AW2584" s="154"/>
      <c r="AX2584" s="154"/>
      <c r="AY2584" s="154"/>
      <c r="AZ2584" s="154"/>
      <c r="BA2584" s="154"/>
      <c r="BB2584" s="154"/>
      <c r="BC2584" s="154"/>
      <c r="BD2584" s="154"/>
      <c r="BE2584" s="154"/>
      <c r="BF2584" s="154"/>
      <c r="BG2584" s="154"/>
      <c r="BH2584" s="154"/>
      <c r="BI2584" s="154"/>
      <c r="BJ2584" s="154"/>
      <c r="BK2584" s="154"/>
      <c r="BL2584" s="154"/>
      <c r="BM2584" s="154"/>
      <c r="BN2584" s="154"/>
      <c r="BO2584" s="154"/>
      <c r="BP2584" s="154"/>
      <c r="BQ2584" s="154"/>
      <c r="BR2584" s="154"/>
      <c r="BS2584" s="154"/>
      <c r="BT2584" s="154"/>
      <c r="BU2584" s="154"/>
      <c r="BV2584" s="154"/>
    </row>
    <row r="2585" spans="1:74" x14ac:dyDescent="0.25">
      <c r="A2585" s="154"/>
      <c r="B2585" s="154"/>
      <c r="C2585" s="154"/>
      <c r="D2585" s="154"/>
      <c r="E2585" s="154"/>
      <c r="F2585" s="154"/>
      <c r="G2585" s="154"/>
      <c r="H2585" s="154"/>
      <c r="I2585" s="154"/>
      <c r="J2585" s="154"/>
      <c r="K2585" s="154"/>
      <c r="L2585" s="154"/>
      <c r="M2585" s="154"/>
      <c r="N2585" s="154"/>
      <c r="O2585" s="154"/>
      <c r="P2585" s="154"/>
      <c r="Q2585" s="154"/>
      <c r="R2585" s="154"/>
      <c r="S2585" s="154"/>
      <c r="T2585" s="154"/>
      <c r="U2585" s="154"/>
      <c r="V2585" s="154"/>
      <c r="W2585" s="154"/>
      <c r="X2585" s="154"/>
      <c r="Y2585" s="154"/>
      <c r="Z2585" s="154"/>
      <c r="AA2585" s="154"/>
      <c r="AB2585" s="154"/>
      <c r="AC2585" s="154"/>
      <c r="AD2585" s="154"/>
      <c r="AE2585" s="154"/>
      <c r="AF2585" s="154"/>
      <c r="AG2585" s="154"/>
      <c r="AH2585" s="154"/>
      <c r="AI2585" s="154"/>
      <c r="AJ2585" s="154"/>
      <c r="AK2585" s="154"/>
      <c r="AL2585" s="154"/>
      <c r="AM2585" s="154"/>
      <c r="AN2585" s="154"/>
      <c r="AO2585" s="154"/>
      <c r="AP2585" s="154"/>
      <c r="AQ2585" s="154"/>
      <c r="AR2585" s="154"/>
      <c r="AS2585" s="154"/>
      <c r="AT2585" s="154"/>
      <c r="AU2585" s="154"/>
      <c r="AV2585" s="154"/>
      <c r="AW2585" s="154"/>
      <c r="AX2585" s="154"/>
      <c r="AY2585" s="154"/>
      <c r="AZ2585" s="154"/>
      <c r="BA2585" s="154"/>
      <c r="BB2585" s="154"/>
      <c r="BC2585" s="154"/>
      <c r="BD2585" s="154"/>
      <c r="BE2585" s="154"/>
      <c r="BF2585" s="154"/>
      <c r="BG2585" s="154"/>
      <c r="BH2585" s="154"/>
      <c r="BI2585" s="154"/>
      <c r="BJ2585" s="154"/>
      <c r="BK2585" s="154"/>
      <c r="BL2585" s="154"/>
      <c r="BM2585" s="154"/>
      <c r="BN2585" s="154"/>
      <c r="BO2585" s="154"/>
      <c r="BP2585" s="154"/>
      <c r="BQ2585" s="154"/>
      <c r="BR2585" s="154"/>
      <c r="BS2585" s="154"/>
      <c r="BT2585" s="154"/>
      <c r="BU2585" s="154"/>
      <c r="BV2585" s="154"/>
    </row>
    <row r="2586" spans="1:74" x14ac:dyDescent="0.25">
      <c r="A2586" s="154"/>
      <c r="B2586" s="154"/>
      <c r="C2586" s="154"/>
      <c r="D2586" s="154"/>
      <c r="E2586" s="154"/>
      <c r="F2586" s="154"/>
      <c r="G2586" s="154"/>
      <c r="H2586" s="154"/>
      <c r="I2586" s="154"/>
      <c r="J2586" s="154"/>
      <c r="K2586" s="154"/>
      <c r="L2586" s="154"/>
      <c r="M2586" s="154"/>
      <c r="N2586" s="154"/>
      <c r="O2586" s="154"/>
      <c r="P2586" s="154"/>
      <c r="Q2586" s="154"/>
      <c r="R2586" s="154"/>
      <c r="S2586" s="154"/>
      <c r="T2586" s="154"/>
      <c r="U2586" s="154"/>
      <c r="V2586" s="154"/>
      <c r="W2586" s="154"/>
      <c r="X2586" s="154"/>
      <c r="Y2586" s="154"/>
      <c r="Z2586" s="154"/>
      <c r="AA2586" s="154"/>
      <c r="AB2586" s="154"/>
      <c r="AC2586" s="154"/>
      <c r="AD2586" s="154"/>
      <c r="AE2586" s="154"/>
      <c r="AF2586" s="154"/>
      <c r="AG2586" s="154"/>
      <c r="AH2586" s="154"/>
      <c r="AI2586" s="154"/>
      <c r="AJ2586" s="154"/>
      <c r="AK2586" s="154"/>
      <c r="AL2586" s="154"/>
      <c r="AM2586" s="154"/>
      <c r="AN2586" s="154"/>
      <c r="AO2586" s="154"/>
      <c r="AP2586" s="154"/>
      <c r="AQ2586" s="154"/>
      <c r="AR2586" s="154"/>
      <c r="AS2586" s="154"/>
      <c r="AT2586" s="154"/>
      <c r="AU2586" s="154"/>
      <c r="AV2586" s="154"/>
      <c r="AW2586" s="154"/>
      <c r="AX2586" s="154"/>
      <c r="AY2586" s="154"/>
      <c r="AZ2586" s="154"/>
      <c r="BA2586" s="154"/>
      <c r="BB2586" s="154"/>
      <c r="BC2586" s="154"/>
      <c r="BD2586" s="154"/>
      <c r="BE2586" s="154"/>
      <c r="BF2586" s="154"/>
      <c r="BG2586" s="154"/>
      <c r="BH2586" s="154"/>
      <c r="BI2586" s="154"/>
      <c r="BJ2586" s="154"/>
      <c r="BK2586" s="154"/>
      <c r="BL2586" s="154"/>
      <c r="BM2586" s="154"/>
      <c r="BN2586" s="154"/>
      <c r="BO2586" s="154"/>
      <c r="BP2586" s="154"/>
      <c r="BQ2586" s="154"/>
      <c r="BR2586" s="154"/>
      <c r="BS2586" s="154"/>
      <c r="BT2586" s="154"/>
      <c r="BU2586" s="154"/>
      <c r="BV2586" s="154"/>
    </row>
    <row r="2587" spans="1:74" x14ac:dyDescent="0.25">
      <c r="A2587" s="154"/>
      <c r="B2587" s="154"/>
      <c r="C2587" s="154"/>
      <c r="D2587" s="154"/>
      <c r="E2587" s="154"/>
      <c r="F2587" s="154"/>
      <c r="G2587" s="154"/>
      <c r="H2587" s="154"/>
      <c r="I2587" s="154"/>
      <c r="J2587" s="154"/>
      <c r="K2587" s="154"/>
      <c r="L2587" s="154"/>
      <c r="M2587" s="154"/>
      <c r="N2587" s="154"/>
      <c r="O2587" s="154"/>
      <c r="P2587" s="154"/>
      <c r="Q2587" s="154"/>
      <c r="R2587" s="154"/>
      <c r="S2587" s="154"/>
      <c r="T2587" s="154"/>
      <c r="U2587" s="154"/>
      <c r="V2587" s="154"/>
      <c r="W2587" s="154"/>
      <c r="X2587" s="154"/>
      <c r="Y2587" s="154"/>
      <c r="Z2587" s="154"/>
      <c r="AA2587" s="154"/>
      <c r="AB2587" s="154"/>
      <c r="AC2587" s="154"/>
      <c r="AD2587" s="154"/>
      <c r="AE2587" s="154"/>
      <c r="AF2587" s="154"/>
      <c r="AG2587" s="154"/>
      <c r="AH2587" s="154"/>
      <c r="AI2587" s="154"/>
      <c r="AJ2587" s="154"/>
      <c r="AK2587" s="154"/>
      <c r="AL2587" s="154"/>
      <c r="AM2587" s="154"/>
      <c r="AN2587" s="154"/>
      <c r="AO2587" s="154"/>
      <c r="AP2587" s="154"/>
      <c r="AQ2587" s="154"/>
      <c r="AR2587" s="154"/>
      <c r="AS2587" s="154"/>
      <c r="AT2587" s="154"/>
      <c r="AU2587" s="154"/>
      <c r="AV2587" s="154"/>
      <c r="AW2587" s="154"/>
      <c r="AX2587" s="154"/>
      <c r="AY2587" s="154"/>
      <c r="AZ2587" s="154"/>
      <c r="BA2587" s="154"/>
      <c r="BB2587" s="154"/>
      <c r="BC2587" s="154"/>
      <c r="BD2587" s="154"/>
      <c r="BE2587" s="154"/>
      <c r="BF2587" s="154"/>
      <c r="BG2587" s="154"/>
      <c r="BH2587" s="154"/>
      <c r="BI2587" s="154"/>
      <c r="BJ2587" s="154"/>
      <c r="BK2587" s="154"/>
      <c r="BL2587" s="154"/>
      <c r="BM2587" s="154"/>
      <c r="BN2587" s="154"/>
      <c r="BO2587" s="154"/>
      <c r="BP2587" s="154"/>
      <c r="BQ2587" s="154"/>
      <c r="BR2587" s="154"/>
      <c r="BS2587" s="154"/>
      <c r="BT2587" s="154"/>
      <c r="BU2587" s="154"/>
      <c r="BV2587" s="154"/>
    </row>
    <row r="2588" spans="1:74" x14ac:dyDescent="0.25">
      <c r="A2588" s="154"/>
      <c r="B2588" s="154"/>
      <c r="C2588" s="154"/>
      <c r="D2588" s="154"/>
      <c r="E2588" s="154"/>
      <c r="F2588" s="154"/>
      <c r="G2588" s="154"/>
      <c r="H2588" s="154"/>
      <c r="I2588" s="154"/>
      <c r="J2588" s="154"/>
      <c r="K2588" s="154"/>
      <c r="L2588" s="154"/>
      <c r="M2588" s="154"/>
      <c r="N2588" s="154"/>
      <c r="O2588" s="154"/>
      <c r="P2588" s="154"/>
      <c r="Q2588" s="154"/>
      <c r="R2588" s="154"/>
      <c r="S2588" s="154"/>
      <c r="T2588" s="154"/>
      <c r="U2588" s="154"/>
      <c r="V2588" s="154"/>
      <c r="W2588" s="154"/>
      <c r="X2588" s="154"/>
      <c r="Y2588" s="154"/>
      <c r="Z2588" s="154"/>
      <c r="AA2588" s="154"/>
      <c r="AB2588" s="154"/>
      <c r="AC2588" s="154"/>
      <c r="AD2588" s="154"/>
      <c r="AE2588" s="154"/>
      <c r="AF2588" s="154"/>
      <c r="AG2588" s="154"/>
      <c r="AH2588" s="154"/>
      <c r="AI2588" s="154"/>
      <c r="AJ2588" s="154"/>
      <c r="AK2588" s="154"/>
      <c r="AL2588" s="154"/>
      <c r="AM2588" s="154"/>
      <c r="AN2588" s="154"/>
      <c r="AO2588" s="154"/>
      <c r="AP2588" s="154"/>
      <c r="AQ2588" s="154"/>
      <c r="AR2588" s="154"/>
      <c r="AS2588" s="154"/>
      <c r="AT2588" s="154"/>
      <c r="AU2588" s="154"/>
      <c r="AV2588" s="154"/>
      <c r="AW2588" s="154"/>
      <c r="AX2588" s="154"/>
      <c r="AY2588" s="154"/>
      <c r="AZ2588" s="154"/>
      <c r="BA2588" s="154"/>
      <c r="BB2588" s="154"/>
      <c r="BC2588" s="154"/>
      <c r="BD2588" s="154"/>
      <c r="BE2588" s="154"/>
      <c r="BF2588" s="154"/>
      <c r="BG2588" s="154"/>
      <c r="BH2588" s="154"/>
      <c r="BI2588" s="154"/>
      <c r="BJ2588" s="154"/>
      <c r="BK2588" s="154"/>
      <c r="BL2588" s="154"/>
      <c r="BM2588" s="154"/>
      <c r="BN2588" s="154"/>
      <c r="BO2588" s="154"/>
      <c r="BP2588" s="154"/>
      <c r="BQ2588" s="154"/>
      <c r="BR2588" s="154"/>
      <c r="BS2588" s="154"/>
      <c r="BT2588" s="154"/>
      <c r="BU2588" s="154"/>
      <c r="BV2588" s="154"/>
    </row>
    <row r="2589" spans="1:74" x14ac:dyDescent="0.25">
      <c r="A2589" s="154"/>
      <c r="B2589" s="154"/>
      <c r="C2589" s="154"/>
      <c r="D2589" s="154"/>
      <c r="E2589" s="154"/>
      <c r="F2589" s="154"/>
      <c r="G2589" s="154"/>
      <c r="H2589" s="154"/>
      <c r="I2589" s="154"/>
      <c r="J2589" s="154"/>
      <c r="K2589" s="154"/>
      <c r="L2589" s="154"/>
      <c r="M2589" s="154"/>
      <c r="N2589" s="154"/>
      <c r="O2589" s="154"/>
      <c r="P2589" s="154"/>
      <c r="Q2589" s="154"/>
      <c r="R2589" s="154"/>
      <c r="S2589" s="154"/>
      <c r="T2589" s="154"/>
      <c r="U2589" s="154"/>
      <c r="V2589" s="154"/>
      <c r="W2589" s="154"/>
      <c r="X2589" s="154"/>
      <c r="Y2589" s="154"/>
      <c r="Z2589" s="154"/>
      <c r="AA2589" s="154"/>
      <c r="AB2589" s="154"/>
      <c r="AC2589" s="154"/>
      <c r="AD2589" s="154"/>
      <c r="AE2589" s="154"/>
      <c r="AF2589" s="154"/>
      <c r="AG2589" s="154"/>
      <c r="AH2589" s="154"/>
      <c r="AI2589" s="154"/>
      <c r="AJ2589" s="154"/>
      <c r="AK2589" s="154"/>
      <c r="AL2589" s="154"/>
      <c r="AM2589" s="154"/>
      <c r="AN2589" s="154"/>
      <c r="AO2589" s="154"/>
      <c r="AP2589" s="154"/>
      <c r="AQ2589" s="154"/>
      <c r="AR2589" s="154"/>
      <c r="AS2589" s="154"/>
      <c r="AT2589" s="154"/>
      <c r="AU2589" s="154"/>
      <c r="AV2589" s="154"/>
      <c r="AW2589" s="154"/>
      <c r="AX2589" s="154"/>
      <c r="AY2589" s="154"/>
      <c r="AZ2589" s="154"/>
      <c r="BA2589" s="154"/>
      <c r="BB2589" s="154"/>
      <c r="BC2589" s="154"/>
      <c r="BD2589" s="154"/>
      <c r="BE2589" s="154"/>
      <c r="BF2589" s="154"/>
      <c r="BG2589" s="154"/>
      <c r="BH2589" s="154"/>
      <c r="BI2589" s="154"/>
      <c r="BJ2589" s="154"/>
      <c r="BK2589" s="154"/>
      <c r="BL2589" s="154"/>
      <c r="BM2589" s="154"/>
      <c r="BN2589" s="154"/>
      <c r="BO2589" s="154"/>
      <c r="BP2589" s="154"/>
      <c r="BQ2589" s="154"/>
      <c r="BR2589" s="154"/>
      <c r="BS2589" s="154"/>
      <c r="BT2589" s="154"/>
      <c r="BU2589" s="154"/>
      <c r="BV2589" s="154"/>
    </row>
    <row r="2590" spans="1:74" x14ac:dyDescent="0.25">
      <c r="A2590" s="154"/>
      <c r="B2590" s="154"/>
      <c r="C2590" s="154"/>
      <c r="D2590" s="154"/>
      <c r="E2590" s="154"/>
      <c r="F2590" s="154"/>
      <c r="G2590" s="154"/>
      <c r="H2590" s="154"/>
      <c r="I2590" s="154"/>
      <c r="J2590" s="154"/>
      <c r="K2590" s="154"/>
      <c r="L2590" s="154"/>
      <c r="M2590" s="154"/>
      <c r="N2590" s="154"/>
      <c r="O2590" s="154"/>
      <c r="P2590" s="154"/>
      <c r="Q2590" s="154"/>
      <c r="R2590" s="154"/>
      <c r="S2590" s="154"/>
      <c r="T2590" s="154"/>
      <c r="U2590" s="154"/>
      <c r="V2590" s="154"/>
      <c r="W2590" s="154"/>
      <c r="X2590" s="154"/>
      <c r="Y2590" s="154"/>
      <c r="Z2590" s="154"/>
      <c r="AA2590" s="154"/>
      <c r="AB2590" s="154"/>
      <c r="AC2590" s="154"/>
      <c r="AD2590" s="154"/>
      <c r="AE2590" s="154"/>
      <c r="AF2590" s="154"/>
      <c r="AG2590" s="154"/>
      <c r="AH2590" s="154"/>
      <c r="AI2590" s="154"/>
      <c r="AJ2590" s="154"/>
      <c r="AK2590" s="154"/>
      <c r="AL2590" s="154"/>
      <c r="AM2590" s="154"/>
      <c r="AN2590" s="154"/>
      <c r="AO2590" s="154"/>
      <c r="AP2590" s="154"/>
      <c r="AQ2590" s="154"/>
      <c r="AR2590" s="154"/>
      <c r="AS2590" s="154"/>
      <c r="AT2590" s="154"/>
      <c r="AU2590" s="154"/>
      <c r="AV2590" s="154"/>
      <c r="AW2590" s="154"/>
      <c r="AX2590" s="154"/>
      <c r="AY2590" s="154"/>
      <c r="AZ2590" s="154"/>
      <c r="BA2590" s="154"/>
      <c r="BB2590" s="154"/>
      <c r="BC2590" s="154"/>
      <c r="BD2590" s="154"/>
      <c r="BE2590" s="154"/>
      <c r="BF2590" s="154"/>
      <c r="BG2590" s="154"/>
      <c r="BH2590" s="154"/>
      <c r="BI2590" s="154"/>
      <c r="BJ2590" s="154"/>
      <c r="BK2590" s="154"/>
      <c r="BL2590" s="154"/>
      <c r="BM2590" s="154"/>
      <c r="BN2590" s="154"/>
      <c r="BO2590" s="154"/>
      <c r="BP2590" s="154"/>
      <c r="BQ2590" s="154"/>
      <c r="BR2590" s="154"/>
      <c r="BS2590" s="154"/>
      <c r="BT2590" s="154"/>
      <c r="BU2590" s="154"/>
      <c r="BV2590" s="154"/>
    </row>
    <row r="2591" spans="1:74" x14ac:dyDescent="0.25">
      <c r="A2591" s="154"/>
      <c r="B2591" s="154"/>
      <c r="C2591" s="154"/>
      <c r="D2591" s="154"/>
      <c r="E2591" s="154"/>
      <c r="F2591" s="154"/>
      <c r="G2591" s="154"/>
      <c r="H2591" s="154"/>
      <c r="I2591" s="154"/>
      <c r="J2591" s="154"/>
      <c r="K2591" s="154"/>
      <c r="L2591" s="154"/>
      <c r="M2591" s="154"/>
      <c r="N2591" s="154"/>
      <c r="O2591" s="154"/>
      <c r="P2591" s="154"/>
      <c r="Q2591" s="154"/>
      <c r="R2591" s="154"/>
      <c r="S2591" s="154"/>
      <c r="T2591" s="154"/>
      <c r="U2591" s="154"/>
      <c r="V2591" s="154"/>
      <c r="W2591" s="154"/>
      <c r="X2591" s="154"/>
      <c r="Y2591" s="154"/>
      <c r="Z2591" s="154"/>
      <c r="AA2591" s="154"/>
      <c r="AB2591" s="154"/>
      <c r="AC2591" s="154"/>
      <c r="AD2591" s="154"/>
      <c r="AE2591" s="154"/>
      <c r="AF2591" s="154"/>
      <c r="AG2591" s="154"/>
      <c r="AH2591" s="154"/>
      <c r="AI2591" s="154"/>
      <c r="AJ2591" s="154"/>
      <c r="AK2591" s="154"/>
      <c r="AL2591" s="154"/>
      <c r="AM2591" s="154"/>
      <c r="AN2591" s="154"/>
      <c r="AO2591" s="154"/>
      <c r="AP2591" s="154"/>
      <c r="AQ2591" s="154"/>
      <c r="AR2591" s="154"/>
      <c r="AS2591" s="154"/>
      <c r="AT2591" s="154"/>
      <c r="AU2591" s="154"/>
      <c r="AV2591" s="154"/>
      <c r="AW2591" s="154"/>
      <c r="AX2591" s="154"/>
      <c r="AY2591" s="154"/>
      <c r="AZ2591" s="154"/>
      <c r="BA2591" s="154"/>
      <c r="BB2591" s="154"/>
      <c r="BC2591" s="154"/>
      <c r="BD2591" s="154"/>
      <c r="BE2591" s="154"/>
      <c r="BF2591" s="154"/>
      <c r="BG2591" s="154"/>
      <c r="BH2591" s="154"/>
      <c r="BI2591" s="154"/>
      <c r="BJ2591" s="154"/>
      <c r="BK2591" s="154"/>
      <c r="BL2591" s="154"/>
      <c r="BM2591" s="154"/>
      <c r="BN2591" s="154"/>
      <c r="BO2591" s="154"/>
      <c r="BP2591" s="154"/>
      <c r="BQ2591" s="154"/>
      <c r="BR2591" s="154"/>
      <c r="BS2591" s="154"/>
      <c r="BT2591" s="154"/>
      <c r="BU2591" s="154"/>
      <c r="BV2591" s="154"/>
    </row>
    <row r="2592" spans="1:74" x14ac:dyDescent="0.25">
      <c r="A2592" s="154"/>
      <c r="B2592" s="154"/>
      <c r="C2592" s="154"/>
      <c r="D2592" s="154"/>
      <c r="E2592" s="154"/>
      <c r="F2592" s="154"/>
      <c r="G2592" s="154"/>
      <c r="H2592" s="154"/>
      <c r="I2592" s="154"/>
      <c r="J2592" s="154"/>
      <c r="K2592" s="154"/>
      <c r="L2592" s="154"/>
      <c r="M2592" s="154"/>
      <c r="N2592" s="154"/>
      <c r="O2592" s="154"/>
      <c r="P2592" s="154"/>
      <c r="Q2592" s="154"/>
      <c r="R2592" s="154"/>
      <c r="S2592" s="154"/>
      <c r="T2592" s="154"/>
      <c r="U2592" s="154"/>
      <c r="V2592" s="154"/>
      <c r="W2592" s="154"/>
      <c r="X2592" s="154"/>
      <c r="Y2592" s="154"/>
      <c r="Z2592" s="154"/>
      <c r="AA2592" s="154"/>
      <c r="AB2592" s="154"/>
      <c r="AC2592" s="154"/>
      <c r="AD2592" s="154"/>
      <c r="AE2592" s="154"/>
      <c r="AF2592" s="154"/>
      <c r="AG2592" s="154"/>
      <c r="AH2592" s="154"/>
      <c r="AI2592" s="154"/>
      <c r="AJ2592" s="154"/>
      <c r="AK2592" s="154"/>
      <c r="AL2592" s="154"/>
      <c r="AM2592" s="154"/>
      <c r="AN2592" s="154"/>
      <c r="AO2592" s="154"/>
      <c r="AP2592" s="154"/>
      <c r="AQ2592" s="154"/>
      <c r="AR2592" s="154"/>
      <c r="AS2592" s="154"/>
      <c r="AT2592" s="154"/>
      <c r="AU2592" s="154"/>
      <c r="AV2592" s="154"/>
      <c r="AW2592" s="154"/>
      <c r="AX2592" s="154"/>
      <c r="AY2592" s="154"/>
      <c r="AZ2592" s="154"/>
      <c r="BA2592" s="154"/>
      <c r="BB2592" s="154"/>
      <c r="BC2592" s="154"/>
      <c r="BD2592" s="154"/>
      <c r="BE2592" s="154"/>
      <c r="BF2592" s="154"/>
      <c r="BG2592" s="154"/>
      <c r="BH2592" s="154"/>
      <c r="BI2592" s="154"/>
      <c r="BJ2592" s="154"/>
      <c r="BK2592" s="154"/>
      <c r="BL2592" s="154"/>
      <c r="BM2592" s="154"/>
      <c r="BN2592" s="154"/>
      <c r="BO2592" s="154"/>
      <c r="BP2592" s="154"/>
      <c r="BQ2592" s="154"/>
      <c r="BR2592" s="154"/>
      <c r="BS2592" s="154"/>
      <c r="BT2592" s="154"/>
      <c r="BU2592" s="154"/>
      <c r="BV2592" s="154"/>
    </row>
    <row r="2593" spans="1:74" x14ac:dyDescent="0.25">
      <c r="A2593" s="154"/>
      <c r="B2593" s="154"/>
      <c r="C2593" s="154"/>
      <c r="D2593" s="154"/>
      <c r="E2593" s="154"/>
      <c r="F2593" s="154"/>
      <c r="G2593" s="154"/>
      <c r="H2593" s="154"/>
      <c r="I2593" s="154"/>
      <c r="J2593" s="154"/>
      <c r="K2593" s="154"/>
      <c r="L2593" s="154"/>
      <c r="M2593" s="154"/>
      <c r="N2593" s="154"/>
      <c r="O2593" s="154"/>
      <c r="P2593" s="154"/>
      <c r="Q2593" s="154"/>
      <c r="R2593" s="154"/>
      <c r="S2593" s="154"/>
      <c r="T2593" s="154"/>
      <c r="U2593" s="154"/>
      <c r="V2593" s="154"/>
      <c r="W2593" s="154"/>
      <c r="X2593" s="154"/>
      <c r="Y2593" s="154"/>
      <c r="Z2593" s="154"/>
      <c r="AA2593" s="154"/>
      <c r="AB2593" s="154"/>
      <c r="AC2593" s="154"/>
      <c r="AD2593" s="154"/>
      <c r="AE2593" s="154"/>
      <c r="AF2593" s="154"/>
      <c r="AG2593" s="154"/>
      <c r="AH2593" s="154"/>
      <c r="AI2593" s="154"/>
      <c r="AJ2593" s="154"/>
      <c r="AK2593" s="154"/>
      <c r="AL2593" s="154"/>
      <c r="AM2593" s="154"/>
      <c r="AN2593" s="154"/>
      <c r="AO2593" s="154"/>
      <c r="AP2593" s="154"/>
      <c r="AQ2593" s="154"/>
      <c r="AR2593" s="154"/>
      <c r="AS2593" s="154"/>
      <c r="AT2593" s="154"/>
      <c r="AU2593" s="154"/>
      <c r="AV2593" s="154"/>
      <c r="AW2593" s="154"/>
      <c r="AX2593" s="154"/>
      <c r="AY2593" s="154"/>
      <c r="AZ2593" s="154"/>
      <c r="BA2593" s="154"/>
      <c r="BB2593" s="154"/>
      <c r="BC2593" s="154"/>
      <c r="BD2593" s="154"/>
      <c r="BE2593" s="154"/>
      <c r="BF2593" s="154"/>
      <c r="BG2593" s="154"/>
      <c r="BH2593" s="154"/>
      <c r="BI2593" s="154"/>
      <c r="BJ2593" s="154"/>
      <c r="BK2593" s="154"/>
      <c r="BL2593" s="154"/>
      <c r="BM2593" s="154"/>
      <c r="BN2593" s="154"/>
      <c r="BO2593" s="154"/>
      <c r="BP2593" s="154"/>
      <c r="BQ2593" s="154"/>
      <c r="BR2593" s="154"/>
      <c r="BS2593" s="154"/>
      <c r="BT2593" s="154"/>
      <c r="BU2593" s="154"/>
      <c r="BV2593" s="154"/>
    </row>
    <row r="2594" spans="1:74" x14ac:dyDescent="0.25">
      <c r="A2594" s="154"/>
      <c r="B2594" s="154"/>
      <c r="C2594" s="154"/>
      <c r="D2594" s="154"/>
      <c r="E2594" s="154"/>
      <c r="F2594" s="154"/>
      <c r="G2594" s="154"/>
      <c r="H2594" s="154"/>
      <c r="I2594" s="154"/>
      <c r="J2594" s="154"/>
      <c r="K2594" s="154"/>
      <c r="L2594" s="154"/>
      <c r="M2594" s="154"/>
      <c r="N2594" s="154"/>
      <c r="O2594" s="154"/>
      <c r="P2594" s="154"/>
      <c r="Q2594" s="154"/>
      <c r="R2594" s="154"/>
      <c r="S2594" s="154"/>
      <c r="T2594" s="154"/>
      <c r="U2594" s="154"/>
      <c r="V2594" s="154"/>
      <c r="W2594" s="154"/>
      <c r="X2594" s="154"/>
      <c r="Y2594" s="154"/>
      <c r="Z2594" s="154"/>
      <c r="AA2594" s="154"/>
      <c r="AB2594" s="154"/>
      <c r="AC2594" s="154"/>
      <c r="AD2594" s="154"/>
      <c r="AE2594" s="154"/>
      <c r="AF2594" s="154"/>
      <c r="AG2594" s="154"/>
      <c r="AH2594" s="154"/>
      <c r="AI2594" s="154"/>
      <c r="AJ2594" s="154"/>
      <c r="AK2594" s="154"/>
      <c r="AL2594" s="154"/>
      <c r="AM2594" s="154"/>
      <c r="AN2594" s="154"/>
      <c r="AO2594" s="154"/>
      <c r="AP2594" s="154"/>
      <c r="AQ2594" s="154"/>
      <c r="AR2594" s="154"/>
      <c r="AS2594" s="154"/>
      <c r="AT2594" s="154"/>
      <c r="AU2594" s="154"/>
      <c r="AV2594" s="154"/>
      <c r="AW2594" s="154"/>
      <c r="AX2594" s="154"/>
      <c r="AY2594" s="154"/>
      <c r="AZ2594" s="154"/>
      <c r="BA2594" s="154"/>
      <c r="BB2594" s="154"/>
      <c r="BC2594" s="154"/>
      <c r="BD2594" s="154"/>
      <c r="BE2594" s="154"/>
      <c r="BF2594" s="154"/>
      <c r="BG2594" s="154"/>
      <c r="BH2594" s="154"/>
      <c r="BI2594" s="154"/>
      <c r="BJ2594" s="154"/>
      <c r="BK2594" s="154"/>
      <c r="BL2594" s="154"/>
      <c r="BM2594" s="154"/>
      <c r="BN2594" s="154"/>
      <c r="BO2594" s="154"/>
      <c r="BP2594" s="154"/>
      <c r="BQ2594" s="154"/>
      <c r="BR2594" s="154"/>
      <c r="BS2594" s="154"/>
      <c r="BT2594" s="154"/>
      <c r="BU2594" s="154"/>
      <c r="BV2594" s="154"/>
    </row>
    <row r="2595" spans="1:74" x14ac:dyDescent="0.25">
      <c r="A2595" s="154"/>
      <c r="B2595" s="154"/>
      <c r="C2595" s="154"/>
      <c r="D2595" s="154"/>
      <c r="E2595" s="154"/>
      <c r="F2595" s="154"/>
      <c r="G2595" s="154"/>
      <c r="H2595" s="154"/>
      <c r="I2595" s="154"/>
      <c r="J2595" s="154"/>
      <c r="K2595" s="154"/>
      <c r="L2595" s="154"/>
      <c r="M2595" s="154"/>
      <c r="N2595" s="154"/>
      <c r="O2595" s="154"/>
      <c r="P2595" s="154"/>
      <c r="Q2595" s="154"/>
      <c r="R2595" s="154"/>
      <c r="S2595" s="154"/>
      <c r="T2595" s="154"/>
      <c r="U2595" s="154"/>
      <c r="V2595" s="154"/>
      <c r="W2595" s="154"/>
      <c r="X2595" s="154"/>
      <c r="Y2595" s="154"/>
      <c r="Z2595" s="154"/>
      <c r="AA2595" s="154"/>
      <c r="AB2595" s="154"/>
      <c r="AC2595" s="154"/>
      <c r="AD2595" s="154"/>
      <c r="AE2595" s="154"/>
      <c r="AF2595" s="154"/>
      <c r="AG2595" s="154"/>
      <c r="AH2595" s="154"/>
      <c r="AI2595" s="154"/>
      <c r="AJ2595" s="154"/>
      <c r="AK2595" s="154"/>
      <c r="AL2595" s="154"/>
      <c r="AM2595" s="154"/>
      <c r="AN2595" s="154"/>
      <c r="AO2595" s="154"/>
      <c r="AP2595" s="154"/>
      <c r="AQ2595" s="154"/>
      <c r="AR2595" s="154"/>
      <c r="AS2595" s="154"/>
      <c r="AT2595" s="154"/>
      <c r="AU2595" s="154"/>
      <c r="AV2595" s="154"/>
      <c r="AW2595" s="154"/>
      <c r="AX2595" s="154"/>
      <c r="AY2595" s="154"/>
      <c r="AZ2595" s="154"/>
      <c r="BA2595" s="154"/>
      <c r="BB2595" s="154"/>
      <c r="BC2595" s="154"/>
      <c r="BD2595" s="154"/>
      <c r="BE2595" s="154"/>
      <c r="BF2595" s="154"/>
      <c r="BG2595" s="154"/>
      <c r="BH2595" s="154"/>
      <c r="BI2595" s="154"/>
      <c r="BJ2595" s="154"/>
      <c r="BK2595" s="154"/>
      <c r="BL2595" s="154"/>
      <c r="BM2595" s="154"/>
      <c r="BN2595" s="154"/>
      <c r="BO2595" s="154"/>
      <c r="BP2595" s="154"/>
      <c r="BQ2595" s="154"/>
      <c r="BR2595" s="154"/>
      <c r="BS2595" s="154"/>
      <c r="BT2595" s="154"/>
      <c r="BU2595" s="154"/>
      <c r="BV2595" s="154"/>
    </row>
    <row r="2596" spans="1:74" x14ac:dyDescent="0.25">
      <c r="A2596" s="154"/>
      <c r="B2596" s="154"/>
      <c r="C2596" s="154"/>
      <c r="D2596" s="154"/>
      <c r="E2596" s="154"/>
      <c r="F2596" s="154"/>
      <c r="G2596" s="154"/>
      <c r="H2596" s="154"/>
      <c r="I2596" s="154"/>
      <c r="J2596" s="154"/>
      <c r="K2596" s="154"/>
      <c r="L2596" s="154"/>
      <c r="M2596" s="154"/>
      <c r="N2596" s="154"/>
      <c r="O2596" s="154"/>
      <c r="P2596" s="154"/>
      <c r="Q2596" s="154"/>
      <c r="R2596" s="154"/>
      <c r="S2596" s="154"/>
      <c r="T2596" s="154"/>
      <c r="U2596" s="154"/>
      <c r="V2596" s="154"/>
      <c r="W2596" s="154"/>
      <c r="X2596" s="154"/>
      <c r="Y2596" s="154"/>
      <c r="Z2596" s="154"/>
      <c r="AA2596" s="154"/>
      <c r="AB2596" s="154"/>
      <c r="AC2596" s="154"/>
      <c r="AD2596" s="154"/>
      <c r="AE2596" s="154"/>
      <c r="AF2596" s="154"/>
      <c r="AG2596" s="154"/>
      <c r="AH2596" s="154"/>
      <c r="AI2596" s="154"/>
      <c r="AJ2596" s="154"/>
      <c r="AK2596" s="154"/>
      <c r="AL2596" s="154"/>
      <c r="AM2596" s="154"/>
      <c r="AN2596" s="154"/>
      <c r="AO2596" s="154"/>
      <c r="AP2596" s="154"/>
      <c r="AQ2596" s="154"/>
      <c r="AR2596" s="154"/>
      <c r="AS2596" s="154"/>
      <c r="AT2596" s="154"/>
      <c r="AU2596" s="154"/>
      <c r="AV2596" s="154"/>
      <c r="AW2596" s="154"/>
      <c r="AX2596" s="154"/>
      <c r="AY2596" s="154"/>
      <c r="AZ2596" s="154"/>
      <c r="BA2596" s="154"/>
      <c r="BB2596" s="154"/>
      <c r="BC2596" s="154"/>
      <c r="BD2596" s="154"/>
      <c r="BE2596" s="154"/>
      <c r="BF2596" s="154"/>
      <c r="BG2596" s="154"/>
      <c r="BH2596" s="154"/>
      <c r="BI2596" s="154"/>
      <c r="BJ2596" s="154"/>
      <c r="BK2596" s="154"/>
      <c r="BL2596" s="154"/>
      <c r="BM2596" s="154"/>
      <c r="BN2596" s="154"/>
      <c r="BO2596" s="154"/>
      <c r="BP2596" s="154"/>
      <c r="BQ2596" s="154"/>
      <c r="BR2596" s="154"/>
      <c r="BS2596" s="154"/>
      <c r="BT2596" s="154"/>
      <c r="BU2596" s="154"/>
      <c r="BV2596" s="154"/>
    </row>
    <row r="2597" spans="1:74" x14ac:dyDescent="0.25">
      <c r="A2597" s="154"/>
      <c r="B2597" s="154"/>
      <c r="C2597" s="154"/>
      <c r="D2597" s="154"/>
      <c r="E2597" s="154"/>
      <c r="F2597" s="154"/>
      <c r="G2597" s="154"/>
      <c r="H2597" s="154"/>
      <c r="I2597" s="154"/>
      <c r="J2597" s="154"/>
      <c r="K2597" s="154"/>
      <c r="L2597" s="154"/>
      <c r="M2597" s="154"/>
      <c r="N2597" s="154"/>
      <c r="O2597" s="154"/>
      <c r="P2597" s="154"/>
      <c r="Q2597" s="154"/>
      <c r="R2597" s="154"/>
      <c r="S2597" s="154"/>
      <c r="T2597" s="154"/>
      <c r="U2597" s="154"/>
      <c r="V2597" s="154"/>
      <c r="W2597" s="154"/>
      <c r="X2597" s="154"/>
      <c r="Y2597" s="154"/>
      <c r="Z2597" s="154"/>
      <c r="AA2597" s="154"/>
      <c r="AB2597" s="154"/>
      <c r="AC2597" s="154"/>
      <c r="AD2597" s="154"/>
      <c r="AE2597" s="154"/>
      <c r="AF2597" s="154"/>
      <c r="AG2597" s="154"/>
      <c r="AH2597" s="154"/>
      <c r="AI2597" s="154"/>
      <c r="AJ2597" s="154"/>
      <c r="AK2597" s="154"/>
      <c r="AL2597" s="154"/>
      <c r="AM2597" s="154"/>
      <c r="AN2597" s="154"/>
      <c r="AO2597" s="154"/>
      <c r="AP2597" s="154"/>
      <c r="AQ2597" s="154"/>
      <c r="AR2597" s="154"/>
      <c r="AS2597" s="154"/>
      <c r="AT2597" s="154"/>
      <c r="AU2597" s="154"/>
      <c r="AV2597" s="154"/>
      <c r="AW2597" s="154"/>
      <c r="AX2597" s="154"/>
      <c r="AY2597" s="154"/>
      <c r="AZ2597" s="154"/>
      <c r="BA2597" s="154"/>
      <c r="BB2597" s="154"/>
      <c r="BC2597" s="154"/>
      <c r="BD2597" s="154"/>
      <c r="BE2597" s="154"/>
      <c r="BF2597" s="154"/>
      <c r="BG2597" s="154"/>
      <c r="BH2597" s="154"/>
      <c r="BI2597" s="154"/>
      <c r="BJ2597" s="154"/>
      <c r="BK2597" s="154"/>
      <c r="BL2597" s="154"/>
      <c r="BM2597" s="154"/>
      <c r="BN2597" s="154"/>
      <c r="BO2597" s="154"/>
      <c r="BP2597" s="154"/>
      <c r="BQ2597" s="154"/>
      <c r="BR2597" s="154"/>
      <c r="BS2597" s="154"/>
      <c r="BT2597" s="154"/>
      <c r="BU2597" s="154"/>
      <c r="BV2597" s="154"/>
    </row>
    <row r="2598" spans="1:74" x14ac:dyDescent="0.25">
      <c r="A2598" s="154"/>
      <c r="B2598" s="154"/>
      <c r="C2598" s="154"/>
      <c r="D2598" s="154"/>
      <c r="E2598" s="154"/>
      <c r="F2598" s="154"/>
      <c r="G2598" s="154"/>
      <c r="H2598" s="154"/>
      <c r="I2598" s="154"/>
      <c r="J2598" s="154"/>
      <c r="K2598" s="154"/>
      <c r="L2598" s="154"/>
      <c r="M2598" s="154"/>
      <c r="N2598" s="154"/>
      <c r="O2598" s="154"/>
      <c r="P2598" s="154"/>
      <c r="Q2598" s="154"/>
      <c r="R2598" s="154"/>
      <c r="S2598" s="154"/>
      <c r="T2598" s="154"/>
      <c r="U2598" s="154"/>
      <c r="V2598" s="154"/>
      <c r="W2598" s="154"/>
      <c r="X2598" s="154"/>
      <c r="Y2598" s="154"/>
      <c r="Z2598" s="154"/>
      <c r="AA2598" s="154"/>
      <c r="AB2598" s="154"/>
      <c r="AC2598" s="154"/>
      <c r="AD2598" s="154"/>
      <c r="AE2598" s="154"/>
      <c r="AF2598" s="154"/>
      <c r="AG2598" s="154"/>
      <c r="AH2598" s="154"/>
      <c r="AI2598" s="154"/>
      <c r="AJ2598" s="154"/>
      <c r="AK2598" s="154"/>
      <c r="AL2598" s="154"/>
      <c r="AM2598" s="154"/>
      <c r="AN2598" s="154"/>
      <c r="AO2598" s="154"/>
      <c r="AP2598" s="154"/>
      <c r="AQ2598" s="154"/>
      <c r="AR2598" s="154"/>
      <c r="AS2598" s="154"/>
      <c r="AT2598" s="154"/>
      <c r="AU2598" s="154"/>
      <c r="AV2598" s="154"/>
      <c r="AW2598" s="154"/>
      <c r="AX2598" s="154"/>
      <c r="AY2598" s="154"/>
      <c r="AZ2598" s="154"/>
      <c r="BA2598" s="154"/>
      <c r="BB2598" s="154"/>
      <c r="BC2598" s="154"/>
      <c r="BD2598" s="154"/>
      <c r="BE2598" s="154"/>
      <c r="BF2598" s="154"/>
      <c r="BG2598" s="154"/>
      <c r="BH2598" s="154"/>
      <c r="BI2598" s="154"/>
      <c r="BJ2598" s="154"/>
      <c r="BK2598" s="154"/>
      <c r="BL2598" s="154"/>
      <c r="BM2598" s="154"/>
      <c r="BN2598" s="154"/>
      <c r="BO2598" s="154"/>
      <c r="BP2598" s="154"/>
      <c r="BQ2598" s="154"/>
      <c r="BR2598" s="154"/>
      <c r="BS2598" s="154"/>
      <c r="BT2598" s="154"/>
      <c r="BU2598" s="154"/>
      <c r="BV2598" s="154"/>
    </row>
    <row r="2599" spans="1:74" x14ac:dyDescent="0.25">
      <c r="A2599" s="154"/>
      <c r="B2599" s="154"/>
      <c r="C2599" s="154"/>
      <c r="D2599" s="154"/>
      <c r="E2599" s="154"/>
      <c r="F2599" s="154"/>
      <c r="G2599" s="154"/>
      <c r="H2599" s="154"/>
      <c r="I2599" s="154"/>
      <c r="J2599" s="154"/>
      <c r="K2599" s="154"/>
      <c r="L2599" s="154"/>
      <c r="M2599" s="154"/>
      <c r="N2599" s="154"/>
      <c r="O2599" s="154"/>
      <c r="P2599" s="154"/>
      <c r="Q2599" s="154"/>
      <c r="R2599" s="154"/>
      <c r="S2599" s="154"/>
      <c r="T2599" s="154"/>
      <c r="U2599" s="154"/>
      <c r="V2599" s="154"/>
      <c r="W2599" s="154"/>
      <c r="X2599" s="154"/>
      <c r="Y2599" s="154"/>
      <c r="Z2599" s="154"/>
      <c r="AA2599" s="154"/>
      <c r="AB2599" s="154"/>
      <c r="AC2599" s="154"/>
      <c r="AD2599" s="154"/>
      <c r="AE2599" s="154"/>
      <c r="AF2599" s="154"/>
      <c r="AG2599" s="154"/>
      <c r="AH2599" s="154"/>
      <c r="AI2599" s="154"/>
      <c r="AJ2599" s="154"/>
      <c r="AK2599" s="154"/>
      <c r="AL2599" s="154"/>
      <c r="AM2599" s="154"/>
      <c r="AN2599" s="154"/>
      <c r="AO2599" s="154"/>
      <c r="AP2599" s="154"/>
      <c r="AQ2599" s="154"/>
      <c r="AR2599" s="154"/>
      <c r="AS2599" s="154"/>
      <c r="AT2599" s="154"/>
      <c r="AU2599" s="154"/>
      <c r="AV2599" s="154"/>
      <c r="AW2599" s="154"/>
      <c r="AX2599" s="154"/>
      <c r="AY2599" s="154"/>
      <c r="AZ2599" s="154"/>
      <c r="BA2599" s="154"/>
      <c r="BB2599" s="154"/>
      <c r="BC2599" s="154"/>
      <c r="BD2599" s="154"/>
      <c r="BE2599" s="154"/>
      <c r="BF2599" s="154"/>
      <c r="BG2599" s="154"/>
      <c r="BH2599" s="154"/>
      <c r="BI2599" s="154"/>
      <c r="BJ2599" s="154"/>
      <c r="BK2599" s="154"/>
      <c r="BL2599" s="154"/>
      <c r="BM2599" s="154"/>
      <c r="BN2599" s="154"/>
      <c r="BO2599" s="154"/>
      <c r="BP2599" s="154"/>
      <c r="BQ2599" s="154"/>
      <c r="BR2599" s="154"/>
      <c r="BS2599" s="154"/>
      <c r="BT2599" s="154"/>
      <c r="BU2599" s="154"/>
      <c r="BV2599" s="154"/>
    </row>
    <row r="2600" spans="1:74" x14ac:dyDescent="0.25">
      <c r="A2600" s="154"/>
      <c r="B2600" s="154"/>
      <c r="C2600" s="154"/>
      <c r="D2600" s="154"/>
      <c r="E2600" s="154"/>
      <c r="F2600" s="154"/>
      <c r="G2600" s="154"/>
      <c r="H2600" s="154"/>
      <c r="I2600" s="154"/>
      <c r="J2600" s="154"/>
      <c r="K2600" s="154"/>
      <c r="L2600" s="154"/>
      <c r="M2600" s="154"/>
      <c r="N2600" s="154"/>
      <c r="O2600" s="154"/>
      <c r="P2600" s="154"/>
      <c r="Q2600" s="154"/>
      <c r="R2600" s="154"/>
      <c r="S2600" s="154"/>
      <c r="T2600" s="154"/>
      <c r="U2600" s="154"/>
      <c r="V2600" s="154"/>
      <c r="W2600" s="154"/>
      <c r="X2600" s="154"/>
      <c r="Y2600" s="154"/>
      <c r="Z2600" s="154"/>
      <c r="AA2600" s="154"/>
      <c r="AB2600" s="154"/>
      <c r="AC2600" s="154"/>
      <c r="AD2600" s="154"/>
      <c r="AE2600" s="154"/>
      <c r="AF2600" s="154"/>
      <c r="AG2600" s="154"/>
      <c r="AH2600" s="154"/>
      <c r="AI2600" s="154"/>
      <c r="AJ2600" s="154"/>
      <c r="AK2600" s="154"/>
      <c r="AL2600" s="154"/>
      <c r="AM2600" s="154"/>
      <c r="AN2600" s="154"/>
      <c r="AO2600" s="154"/>
      <c r="AP2600" s="154"/>
      <c r="AQ2600" s="154"/>
      <c r="AR2600" s="154"/>
      <c r="AS2600" s="154"/>
      <c r="AT2600" s="154"/>
      <c r="AU2600" s="154"/>
      <c r="AV2600" s="154"/>
      <c r="AW2600" s="154"/>
      <c r="AX2600" s="154"/>
      <c r="AY2600" s="154"/>
      <c r="AZ2600" s="154"/>
      <c r="BA2600" s="154"/>
      <c r="BB2600" s="154"/>
      <c r="BC2600" s="154"/>
      <c r="BD2600" s="154"/>
      <c r="BE2600" s="154"/>
      <c r="BF2600" s="154"/>
      <c r="BG2600" s="154"/>
      <c r="BH2600" s="154"/>
      <c r="BI2600" s="154"/>
      <c r="BJ2600" s="154"/>
      <c r="BK2600" s="154"/>
      <c r="BL2600" s="154"/>
      <c r="BM2600" s="154"/>
      <c r="BN2600" s="154"/>
      <c r="BO2600" s="154"/>
      <c r="BP2600" s="154"/>
      <c r="BQ2600" s="154"/>
      <c r="BR2600" s="154"/>
      <c r="BS2600" s="154"/>
      <c r="BT2600" s="154"/>
      <c r="BU2600" s="154"/>
      <c r="BV2600" s="154"/>
    </row>
    <row r="2601" spans="1:74" x14ac:dyDescent="0.25">
      <c r="A2601" s="154"/>
      <c r="B2601" s="154"/>
      <c r="C2601" s="154"/>
      <c r="D2601" s="154"/>
      <c r="E2601" s="154"/>
      <c r="F2601" s="154"/>
      <c r="G2601" s="154"/>
      <c r="H2601" s="154"/>
      <c r="I2601" s="154"/>
      <c r="J2601" s="154"/>
      <c r="K2601" s="154"/>
      <c r="L2601" s="154"/>
      <c r="M2601" s="154"/>
      <c r="N2601" s="154"/>
      <c r="O2601" s="154"/>
      <c r="P2601" s="154"/>
      <c r="Q2601" s="154"/>
      <c r="R2601" s="154"/>
      <c r="S2601" s="154"/>
      <c r="T2601" s="154"/>
      <c r="U2601" s="154"/>
      <c r="V2601" s="154"/>
      <c r="W2601" s="154"/>
      <c r="X2601" s="154"/>
      <c r="Y2601" s="154"/>
      <c r="Z2601" s="154"/>
      <c r="AA2601" s="154"/>
      <c r="AB2601" s="154"/>
      <c r="AC2601" s="154"/>
      <c r="AD2601" s="154"/>
      <c r="AE2601" s="154"/>
      <c r="AF2601" s="154"/>
      <c r="AG2601" s="154"/>
      <c r="AH2601" s="154"/>
      <c r="AI2601" s="154"/>
      <c r="AJ2601" s="154"/>
      <c r="AK2601" s="154"/>
      <c r="AL2601" s="154"/>
      <c r="AM2601" s="154"/>
      <c r="AN2601" s="154"/>
      <c r="AO2601" s="154"/>
      <c r="AP2601" s="154"/>
      <c r="AQ2601" s="154"/>
      <c r="AR2601" s="154"/>
      <c r="AS2601" s="154"/>
      <c r="AT2601" s="154"/>
      <c r="AU2601" s="154"/>
      <c r="AV2601" s="154"/>
      <c r="AW2601" s="154"/>
      <c r="AX2601" s="154"/>
      <c r="AY2601" s="154"/>
      <c r="AZ2601" s="154"/>
      <c r="BA2601" s="154"/>
      <c r="BB2601" s="154"/>
      <c r="BC2601" s="154"/>
      <c r="BD2601" s="154"/>
      <c r="BE2601" s="154"/>
      <c r="BF2601" s="154"/>
      <c r="BG2601" s="154"/>
      <c r="BH2601" s="154"/>
      <c r="BI2601" s="154"/>
      <c r="BJ2601" s="154"/>
      <c r="BK2601" s="154"/>
      <c r="BL2601" s="154"/>
      <c r="BM2601" s="154"/>
      <c r="BN2601" s="154"/>
      <c r="BO2601" s="154"/>
      <c r="BP2601" s="154"/>
      <c r="BQ2601" s="154"/>
      <c r="BR2601" s="154"/>
      <c r="BS2601" s="154"/>
      <c r="BT2601" s="154"/>
      <c r="BU2601" s="154"/>
      <c r="BV2601" s="154"/>
    </row>
    <row r="2602" spans="1:74" x14ac:dyDescent="0.25">
      <c r="A2602" s="154"/>
      <c r="B2602" s="154"/>
      <c r="C2602" s="154"/>
      <c r="D2602" s="154"/>
      <c r="E2602" s="154"/>
      <c r="F2602" s="154"/>
      <c r="G2602" s="154"/>
      <c r="H2602" s="154"/>
      <c r="I2602" s="154"/>
      <c r="J2602" s="154"/>
      <c r="K2602" s="154"/>
      <c r="L2602" s="154"/>
      <c r="M2602" s="154"/>
      <c r="N2602" s="154"/>
      <c r="O2602" s="154"/>
      <c r="P2602" s="154"/>
      <c r="Q2602" s="154"/>
      <c r="R2602" s="154"/>
      <c r="S2602" s="154"/>
      <c r="T2602" s="154"/>
      <c r="U2602" s="154"/>
      <c r="V2602" s="154"/>
      <c r="W2602" s="154"/>
      <c r="X2602" s="154"/>
      <c r="Y2602" s="154"/>
      <c r="Z2602" s="154"/>
      <c r="AA2602" s="154"/>
      <c r="AB2602" s="154"/>
      <c r="AC2602" s="154"/>
      <c r="AD2602" s="154"/>
      <c r="AE2602" s="154"/>
      <c r="AF2602" s="154"/>
      <c r="AG2602" s="154"/>
      <c r="AH2602" s="154"/>
      <c r="AI2602" s="154"/>
      <c r="AJ2602" s="154"/>
      <c r="AK2602" s="154"/>
      <c r="AL2602" s="154"/>
      <c r="AM2602" s="154"/>
      <c r="AN2602" s="154"/>
      <c r="AO2602" s="154"/>
      <c r="AP2602" s="154"/>
      <c r="AQ2602" s="154"/>
      <c r="AR2602" s="154"/>
      <c r="AS2602" s="154"/>
      <c r="AT2602" s="154"/>
      <c r="AU2602" s="154"/>
      <c r="AV2602" s="154"/>
      <c r="AW2602" s="154"/>
      <c r="AX2602" s="154"/>
      <c r="AY2602" s="154"/>
      <c r="AZ2602" s="154"/>
      <c r="BA2602" s="154"/>
      <c r="BB2602" s="154"/>
      <c r="BC2602" s="154"/>
      <c r="BD2602" s="154"/>
      <c r="BE2602" s="154"/>
      <c r="BF2602" s="154"/>
      <c r="BG2602" s="154"/>
      <c r="BH2602" s="154"/>
      <c r="BI2602" s="154"/>
      <c r="BJ2602" s="154"/>
      <c r="BK2602" s="154"/>
      <c r="BL2602" s="154"/>
      <c r="BM2602" s="154"/>
      <c r="BN2602" s="154"/>
      <c r="BO2602" s="154"/>
      <c r="BP2602" s="154"/>
      <c r="BQ2602" s="154"/>
      <c r="BR2602" s="154"/>
      <c r="BS2602" s="154"/>
      <c r="BT2602" s="154"/>
      <c r="BU2602" s="154"/>
      <c r="BV2602" s="154"/>
    </row>
    <row r="2603" spans="1:74" x14ac:dyDescent="0.25">
      <c r="A2603" s="154"/>
      <c r="B2603" s="154"/>
      <c r="C2603" s="154"/>
      <c r="D2603" s="154"/>
      <c r="E2603" s="154"/>
      <c r="F2603" s="154"/>
      <c r="G2603" s="154"/>
      <c r="H2603" s="154"/>
      <c r="I2603" s="154"/>
      <c r="J2603" s="154"/>
      <c r="K2603" s="154"/>
      <c r="L2603" s="154"/>
      <c r="M2603" s="154"/>
      <c r="N2603" s="154"/>
      <c r="O2603" s="154"/>
      <c r="P2603" s="154"/>
      <c r="Q2603" s="154"/>
      <c r="R2603" s="154"/>
      <c r="S2603" s="154"/>
      <c r="T2603" s="154"/>
      <c r="U2603" s="154"/>
      <c r="V2603" s="154"/>
      <c r="W2603" s="154"/>
      <c r="X2603" s="154"/>
      <c r="Y2603" s="154"/>
      <c r="Z2603" s="154"/>
      <c r="AA2603" s="154"/>
      <c r="AB2603" s="154"/>
      <c r="AC2603" s="154"/>
      <c r="AD2603" s="154"/>
      <c r="AE2603" s="154"/>
      <c r="AF2603" s="154"/>
      <c r="AG2603" s="154"/>
      <c r="AH2603" s="154"/>
      <c r="AI2603" s="154"/>
      <c r="AJ2603" s="154"/>
      <c r="AK2603" s="154"/>
      <c r="AL2603" s="154"/>
      <c r="AM2603" s="154"/>
      <c r="AN2603" s="154"/>
      <c r="AO2603" s="154"/>
      <c r="AP2603" s="154"/>
      <c r="AQ2603" s="154"/>
      <c r="AR2603" s="154"/>
      <c r="AS2603" s="154"/>
      <c r="AT2603" s="154"/>
      <c r="AU2603" s="154"/>
      <c r="AV2603" s="154"/>
      <c r="AW2603" s="154"/>
      <c r="AX2603" s="154"/>
      <c r="AY2603" s="154"/>
      <c r="AZ2603" s="154"/>
      <c r="BA2603" s="154"/>
      <c r="BB2603" s="154"/>
      <c r="BC2603" s="154"/>
      <c r="BD2603" s="154"/>
      <c r="BE2603" s="154"/>
      <c r="BF2603" s="154"/>
      <c r="BG2603" s="154"/>
      <c r="BH2603" s="154"/>
      <c r="BI2603" s="154"/>
      <c r="BJ2603" s="154"/>
      <c r="BK2603" s="154"/>
      <c r="BL2603" s="154"/>
      <c r="BM2603" s="154"/>
      <c r="BN2603" s="154"/>
      <c r="BO2603" s="154"/>
      <c r="BP2603" s="154"/>
      <c r="BQ2603" s="154"/>
      <c r="BR2603" s="154"/>
      <c r="BS2603" s="154"/>
      <c r="BT2603" s="154"/>
      <c r="BU2603" s="154"/>
      <c r="BV2603" s="154"/>
    </row>
    <row r="2604" spans="1:74" x14ac:dyDescent="0.25">
      <c r="A2604" s="154"/>
      <c r="B2604" s="154"/>
      <c r="C2604" s="154"/>
      <c r="D2604" s="154"/>
      <c r="E2604" s="154"/>
      <c r="F2604" s="154"/>
      <c r="G2604" s="154"/>
      <c r="H2604" s="154"/>
      <c r="I2604" s="154"/>
      <c r="J2604" s="154"/>
      <c r="K2604" s="154"/>
      <c r="L2604" s="154"/>
      <c r="M2604" s="154"/>
      <c r="N2604" s="154"/>
      <c r="O2604" s="154"/>
      <c r="P2604" s="154"/>
      <c r="Q2604" s="154"/>
      <c r="R2604" s="154"/>
      <c r="S2604" s="154"/>
      <c r="T2604" s="154"/>
      <c r="U2604" s="154"/>
      <c r="V2604" s="154"/>
      <c r="W2604" s="154"/>
      <c r="X2604" s="154"/>
      <c r="Y2604" s="154"/>
      <c r="Z2604" s="154"/>
      <c r="AA2604" s="154"/>
      <c r="AB2604" s="154"/>
      <c r="AC2604" s="154"/>
      <c r="AD2604" s="154"/>
      <c r="AE2604" s="154"/>
      <c r="AF2604" s="154"/>
      <c r="AG2604" s="154"/>
      <c r="AH2604" s="154"/>
      <c r="AI2604" s="154"/>
      <c r="AJ2604" s="154"/>
      <c r="AK2604" s="154"/>
      <c r="AL2604" s="154"/>
      <c r="AM2604" s="154"/>
      <c r="AN2604" s="154"/>
      <c r="AO2604" s="154"/>
      <c r="AP2604" s="154"/>
      <c r="AQ2604" s="154"/>
      <c r="AR2604" s="154"/>
      <c r="AS2604" s="154"/>
      <c r="AT2604" s="154"/>
      <c r="AU2604" s="154"/>
      <c r="AV2604" s="154"/>
      <c r="AW2604" s="154"/>
      <c r="AX2604" s="154"/>
      <c r="AY2604" s="154"/>
      <c r="AZ2604" s="154"/>
      <c r="BA2604" s="154"/>
      <c r="BB2604" s="154"/>
      <c r="BC2604" s="154"/>
      <c r="BD2604" s="154"/>
      <c r="BE2604" s="154"/>
      <c r="BF2604" s="154"/>
      <c r="BG2604" s="154"/>
      <c r="BH2604" s="154"/>
      <c r="BI2604" s="154"/>
      <c r="BJ2604" s="154"/>
      <c r="BK2604" s="154"/>
      <c r="BL2604" s="154"/>
      <c r="BM2604" s="154"/>
      <c r="BN2604" s="154"/>
      <c r="BO2604" s="154"/>
      <c r="BP2604" s="154"/>
      <c r="BQ2604" s="154"/>
      <c r="BR2604" s="154"/>
      <c r="BS2604" s="154"/>
      <c r="BT2604" s="154"/>
      <c r="BU2604" s="154"/>
      <c r="BV2604" s="154"/>
    </row>
    <row r="2605" spans="1:74" x14ac:dyDescent="0.25">
      <c r="A2605" s="154"/>
      <c r="B2605" s="154"/>
      <c r="C2605" s="154"/>
      <c r="D2605" s="154"/>
      <c r="E2605" s="154"/>
      <c r="F2605" s="154"/>
      <c r="G2605" s="154"/>
      <c r="H2605" s="154"/>
      <c r="I2605" s="154"/>
      <c r="J2605" s="154"/>
      <c r="K2605" s="154"/>
      <c r="L2605" s="154"/>
      <c r="M2605" s="154"/>
      <c r="N2605" s="154"/>
      <c r="O2605" s="154"/>
      <c r="P2605" s="154"/>
      <c r="Q2605" s="154"/>
      <c r="R2605" s="154"/>
      <c r="S2605" s="154"/>
      <c r="T2605" s="154"/>
      <c r="U2605" s="154"/>
      <c r="V2605" s="154"/>
      <c r="W2605" s="154"/>
      <c r="X2605" s="154"/>
      <c r="Y2605" s="154"/>
      <c r="Z2605" s="154"/>
      <c r="AA2605" s="154"/>
      <c r="AB2605" s="154"/>
      <c r="AC2605" s="154"/>
      <c r="AD2605" s="154"/>
      <c r="AE2605" s="154"/>
      <c r="AF2605" s="154"/>
      <c r="AG2605" s="154"/>
      <c r="AH2605" s="154"/>
      <c r="AI2605" s="154"/>
      <c r="AJ2605" s="154"/>
      <c r="AK2605" s="154"/>
      <c r="AL2605" s="154"/>
      <c r="AM2605" s="154"/>
      <c r="AN2605" s="154"/>
      <c r="AO2605" s="154"/>
      <c r="AP2605" s="154"/>
      <c r="AQ2605" s="154"/>
      <c r="AR2605" s="154"/>
      <c r="AS2605" s="154"/>
      <c r="AT2605" s="154"/>
      <c r="AU2605" s="154"/>
      <c r="AV2605" s="154"/>
      <c r="AW2605" s="154"/>
      <c r="AX2605" s="154"/>
      <c r="AY2605" s="154"/>
      <c r="AZ2605" s="154"/>
      <c r="BA2605" s="154"/>
      <c r="BB2605" s="154"/>
      <c r="BC2605" s="154"/>
      <c r="BD2605" s="154"/>
      <c r="BE2605" s="154"/>
      <c r="BF2605" s="154"/>
      <c r="BG2605" s="154"/>
      <c r="BH2605" s="154"/>
      <c r="BI2605" s="154"/>
      <c r="BJ2605" s="154"/>
      <c r="BK2605" s="154"/>
      <c r="BL2605" s="154"/>
      <c r="BM2605" s="154"/>
      <c r="BN2605" s="154"/>
      <c r="BO2605" s="154"/>
      <c r="BP2605" s="154"/>
      <c r="BQ2605" s="154"/>
      <c r="BR2605" s="154"/>
      <c r="BS2605" s="154"/>
      <c r="BT2605" s="154"/>
      <c r="BU2605" s="154"/>
      <c r="BV2605" s="154"/>
    </row>
    <row r="2606" spans="1:74" x14ac:dyDescent="0.25">
      <c r="A2606" s="154"/>
      <c r="B2606" s="154"/>
      <c r="C2606" s="154"/>
      <c r="D2606" s="154"/>
      <c r="E2606" s="154"/>
      <c r="F2606" s="154"/>
      <c r="G2606" s="154"/>
      <c r="H2606" s="154"/>
      <c r="I2606" s="154"/>
      <c r="J2606" s="154"/>
      <c r="K2606" s="154"/>
      <c r="L2606" s="154"/>
      <c r="M2606" s="154"/>
      <c r="N2606" s="154"/>
      <c r="O2606" s="154"/>
      <c r="P2606" s="154"/>
      <c r="Q2606" s="154"/>
      <c r="R2606" s="154"/>
      <c r="S2606" s="154"/>
      <c r="T2606" s="154"/>
      <c r="U2606" s="154"/>
      <c r="V2606" s="154"/>
      <c r="W2606" s="154"/>
      <c r="X2606" s="154"/>
      <c r="Y2606" s="154"/>
      <c r="Z2606" s="154"/>
      <c r="AA2606" s="154"/>
      <c r="AB2606" s="154"/>
      <c r="AC2606" s="154"/>
      <c r="AD2606" s="154"/>
      <c r="AE2606" s="154"/>
      <c r="AF2606" s="154"/>
      <c r="AG2606" s="154"/>
      <c r="AH2606" s="154"/>
      <c r="AI2606" s="154"/>
      <c r="AJ2606" s="154"/>
      <c r="AK2606" s="154"/>
      <c r="AL2606" s="154"/>
      <c r="AM2606" s="154"/>
      <c r="AN2606" s="154"/>
      <c r="AO2606" s="154"/>
      <c r="AP2606" s="154"/>
      <c r="AQ2606" s="154"/>
      <c r="AR2606" s="154"/>
      <c r="AS2606" s="154"/>
      <c r="AT2606" s="154"/>
      <c r="AU2606" s="154"/>
      <c r="AV2606" s="154"/>
      <c r="AW2606" s="154"/>
      <c r="AX2606" s="154"/>
      <c r="AY2606" s="154"/>
      <c r="AZ2606" s="154"/>
      <c r="BA2606" s="154"/>
      <c r="BB2606" s="154"/>
      <c r="BC2606" s="154"/>
      <c r="BD2606" s="154"/>
      <c r="BE2606" s="154"/>
      <c r="BF2606" s="154"/>
      <c r="BG2606" s="154"/>
      <c r="BH2606" s="154"/>
      <c r="BI2606" s="154"/>
      <c r="BJ2606" s="154"/>
      <c r="BK2606" s="154"/>
      <c r="BL2606" s="154"/>
      <c r="BM2606" s="154"/>
      <c r="BN2606" s="154"/>
      <c r="BO2606" s="154"/>
      <c r="BP2606" s="154"/>
      <c r="BQ2606" s="154"/>
      <c r="BR2606" s="154"/>
      <c r="BS2606" s="154"/>
      <c r="BT2606" s="154"/>
      <c r="BU2606" s="154"/>
      <c r="BV2606" s="154"/>
    </row>
    <row r="2607" spans="1:74" x14ac:dyDescent="0.25">
      <c r="A2607" s="154"/>
      <c r="B2607" s="154"/>
      <c r="C2607" s="154"/>
      <c r="D2607" s="154"/>
      <c r="E2607" s="154"/>
      <c r="F2607" s="154"/>
      <c r="G2607" s="154"/>
      <c r="H2607" s="154"/>
      <c r="I2607" s="154"/>
      <c r="J2607" s="154"/>
      <c r="K2607" s="154"/>
      <c r="L2607" s="154"/>
      <c r="M2607" s="154"/>
      <c r="N2607" s="154"/>
      <c r="O2607" s="154"/>
      <c r="P2607" s="154"/>
      <c r="Q2607" s="154"/>
      <c r="R2607" s="154"/>
      <c r="S2607" s="154"/>
      <c r="T2607" s="154"/>
      <c r="U2607" s="154"/>
      <c r="V2607" s="154"/>
      <c r="W2607" s="154"/>
      <c r="X2607" s="154"/>
      <c r="Y2607" s="154"/>
      <c r="Z2607" s="154"/>
      <c r="AA2607" s="154"/>
      <c r="AB2607" s="154"/>
      <c r="AC2607" s="154"/>
      <c r="AD2607" s="154"/>
      <c r="AE2607" s="154"/>
      <c r="AF2607" s="154"/>
      <c r="AG2607" s="154"/>
      <c r="AH2607" s="154"/>
      <c r="AI2607" s="154"/>
      <c r="AJ2607" s="154"/>
      <c r="AK2607" s="154"/>
      <c r="AL2607" s="154"/>
      <c r="AM2607" s="154"/>
      <c r="AN2607" s="154"/>
      <c r="AO2607" s="154"/>
      <c r="AP2607" s="154"/>
      <c r="AQ2607" s="154"/>
      <c r="AR2607" s="154"/>
      <c r="AS2607" s="154"/>
      <c r="AT2607" s="154"/>
      <c r="AU2607" s="154"/>
      <c r="AV2607" s="154"/>
      <c r="AW2607" s="154"/>
      <c r="AX2607" s="154"/>
      <c r="AY2607" s="154"/>
      <c r="AZ2607" s="154"/>
      <c r="BA2607" s="154"/>
      <c r="BB2607" s="154"/>
      <c r="BC2607" s="154"/>
      <c r="BD2607" s="154"/>
      <c r="BE2607" s="154"/>
      <c r="BF2607" s="154"/>
      <c r="BG2607" s="154"/>
      <c r="BH2607" s="154"/>
      <c r="BI2607" s="154"/>
      <c r="BJ2607" s="154"/>
      <c r="BK2607" s="154"/>
      <c r="BL2607" s="154"/>
      <c r="BM2607" s="154"/>
      <c r="BN2607" s="154"/>
      <c r="BO2607" s="154"/>
      <c r="BP2607" s="154"/>
      <c r="BQ2607" s="154"/>
      <c r="BR2607" s="154"/>
      <c r="BS2607" s="154"/>
      <c r="BT2607" s="154"/>
      <c r="BU2607" s="154"/>
      <c r="BV2607" s="154"/>
    </row>
    <row r="2608" spans="1:74" x14ac:dyDescent="0.25">
      <c r="A2608" s="154"/>
      <c r="B2608" s="154"/>
      <c r="C2608" s="154"/>
      <c r="D2608" s="154"/>
      <c r="E2608" s="154"/>
      <c r="F2608" s="154"/>
      <c r="G2608" s="154"/>
      <c r="H2608" s="154"/>
      <c r="I2608" s="154"/>
      <c r="J2608" s="154"/>
      <c r="K2608" s="154"/>
      <c r="L2608" s="154"/>
      <c r="M2608" s="154"/>
      <c r="N2608" s="154"/>
      <c r="O2608" s="154"/>
      <c r="P2608" s="154"/>
      <c r="Q2608" s="154"/>
      <c r="R2608" s="154"/>
      <c r="S2608" s="154"/>
      <c r="T2608" s="154"/>
      <c r="U2608" s="154"/>
      <c r="V2608" s="154"/>
      <c r="W2608" s="154"/>
      <c r="X2608" s="154"/>
      <c r="Y2608" s="154"/>
      <c r="Z2608" s="154"/>
      <c r="AA2608" s="154"/>
      <c r="AB2608" s="154"/>
      <c r="AC2608" s="154"/>
      <c r="AD2608" s="154"/>
      <c r="AE2608" s="154"/>
      <c r="AF2608" s="154"/>
      <c r="AG2608" s="154"/>
      <c r="AH2608" s="154"/>
      <c r="AI2608" s="154"/>
      <c r="AJ2608" s="154"/>
      <c r="AK2608" s="154"/>
      <c r="AL2608" s="154"/>
      <c r="AM2608" s="154"/>
      <c r="AN2608" s="154"/>
      <c r="AO2608" s="154"/>
      <c r="AP2608" s="154"/>
      <c r="AQ2608" s="154"/>
      <c r="AR2608" s="154"/>
      <c r="AS2608" s="154"/>
      <c r="AT2608" s="154"/>
      <c r="AU2608" s="154"/>
      <c r="AV2608" s="154"/>
      <c r="AW2608" s="154"/>
      <c r="AX2608" s="154"/>
      <c r="AY2608" s="154"/>
      <c r="AZ2608" s="154"/>
      <c r="BA2608" s="154"/>
      <c r="BB2608" s="154"/>
      <c r="BC2608" s="154"/>
      <c r="BD2608" s="154"/>
      <c r="BE2608" s="154"/>
      <c r="BF2608" s="154"/>
      <c r="BG2608" s="154"/>
      <c r="BH2608" s="154"/>
      <c r="BI2608" s="154"/>
      <c r="BJ2608" s="154"/>
      <c r="BK2608" s="154"/>
      <c r="BL2608" s="154"/>
      <c r="BM2608" s="154"/>
      <c r="BN2608" s="154"/>
      <c r="BO2608" s="154"/>
      <c r="BP2608" s="154"/>
      <c r="BQ2608" s="154"/>
      <c r="BR2608" s="154"/>
      <c r="BS2608" s="154"/>
      <c r="BT2608" s="154"/>
      <c r="BU2608" s="154"/>
      <c r="BV2608" s="154"/>
    </row>
    <row r="2609" spans="1:74" x14ac:dyDescent="0.25">
      <c r="A2609" s="154"/>
      <c r="B2609" s="154"/>
      <c r="C2609" s="154"/>
      <c r="D2609" s="154"/>
      <c r="E2609" s="154"/>
      <c r="F2609" s="154"/>
      <c r="G2609" s="154"/>
      <c r="H2609" s="154"/>
      <c r="I2609" s="154"/>
      <c r="J2609" s="154"/>
      <c r="K2609" s="154"/>
      <c r="L2609" s="154"/>
      <c r="M2609" s="154"/>
      <c r="N2609" s="154"/>
      <c r="O2609" s="154"/>
      <c r="P2609" s="154"/>
      <c r="Q2609" s="154"/>
      <c r="R2609" s="154"/>
      <c r="S2609" s="154"/>
      <c r="T2609" s="154"/>
      <c r="U2609" s="154"/>
      <c r="V2609" s="154"/>
      <c r="W2609" s="154"/>
      <c r="X2609" s="154"/>
      <c r="Y2609" s="154"/>
      <c r="Z2609" s="154"/>
      <c r="AA2609" s="154"/>
      <c r="AB2609" s="154"/>
      <c r="AC2609" s="154"/>
      <c r="AD2609" s="154"/>
      <c r="AE2609" s="154"/>
      <c r="AF2609" s="154"/>
      <c r="AG2609" s="154"/>
      <c r="AH2609" s="154"/>
      <c r="AI2609" s="154"/>
      <c r="AJ2609" s="154"/>
      <c r="AK2609" s="154"/>
      <c r="AL2609" s="154"/>
      <c r="AM2609" s="154"/>
      <c r="AN2609" s="154"/>
      <c r="AO2609" s="154"/>
      <c r="AP2609" s="154"/>
      <c r="AQ2609" s="154"/>
      <c r="AR2609" s="154"/>
      <c r="AS2609" s="154"/>
      <c r="AT2609" s="154"/>
      <c r="AU2609" s="154"/>
      <c r="AV2609" s="154"/>
      <c r="AW2609" s="154"/>
      <c r="AX2609" s="154"/>
      <c r="AY2609" s="154"/>
      <c r="AZ2609" s="154"/>
      <c r="BA2609" s="154"/>
      <c r="BB2609" s="154"/>
      <c r="BC2609" s="154"/>
      <c r="BD2609" s="154"/>
      <c r="BE2609" s="154"/>
      <c r="BF2609" s="154"/>
      <c r="BG2609" s="154"/>
      <c r="BH2609" s="154"/>
      <c r="BI2609" s="154"/>
      <c r="BJ2609" s="154"/>
      <c r="BK2609" s="154"/>
      <c r="BL2609" s="154"/>
      <c r="BM2609" s="154"/>
      <c r="BN2609" s="154"/>
      <c r="BO2609" s="154"/>
      <c r="BP2609" s="154"/>
      <c r="BQ2609" s="154"/>
      <c r="BR2609" s="154"/>
      <c r="BS2609" s="154"/>
      <c r="BT2609" s="154"/>
      <c r="BU2609" s="154"/>
      <c r="BV2609" s="154"/>
    </row>
    <row r="2610" spans="1:74" x14ac:dyDescent="0.25">
      <c r="A2610" s="154"/>
      <c r="B2610" s="154"/>
      <c r="C2610" s="154"/>
      <c r="D2610" s="154"/>
      <c r="E2610" s="154"/>
      <c r="F2610" s="154"/>
      <c r="G2610" s="154"/>
      <c r="H2610" s="154"/>
      <c r="I2610" s="154"/>
      <c r="J2610" s="154"/>
      <c r="K2610" s="154"/>
      <c r="L2610" s="154"/>
      <c r="M2610" s="154"/>
      <c r="N2610" s="154"/>
      <c r="O2610" s="154"/>
      <c r="P2610" s="154"/>
      <c r="Q2610" s="154"/>
      <c r="R2610" s="154"/>
      <c r="S2610" s="154"/>
      <c r="T2610" s="154"/>
      <c r="U2610" s="154"/>
      <c r="V2610" s="154"/>
      <c r="W2610" s="154"/>
      <c r="X2610" s="154"/>
      <c r="Y2610" s="154"/>
      <c r="Z2610" s="154"/>
      <c r="AA2610" s="154"/>
      <c r="AB2610" s="154"/>
      <c r="AC2610" s="154"/>
      <c r="AD2610" s="154"/>
      <c r="AE2610" s="154"/>
      <c r="AF2610" s="154"/>
      <c r="AG2610" s="154"/>
      <c r="AH2610" s="154"/>
      <c r="AI2610" s="154"/>
      <c r="AJ2610" s="154"/>
      <c r="AK2610" s="154"/>
      <c r="AL2610" s="154"/>
      <c r="AM2610" s="154"/>
      <c r="AN2610" s="154"/>
      <c r="AO2610" s="154"/>
      <c r="AP2610" s="154"/>
      <c r="AQ2610" s="154"/>
      <c r="AR2610" s="154"/>
      <c r="AS2610" s="154"/>
      <c r="AT2610" s="154"/>
      <c r="AU2610" s="154"/>
      <c r="AV2610" s="154"/>
      <c r="AW2610" s="154"/>
      <c r="AX2610" s="154"/>
      <c r="AY2610" s="154"/>
      <c r="AZ2610" s="154"/>
      <c r="BA2610" s="154"/>
      <c r="BB2610" s="154"/>
      <c r="BC2610" s="154"/>
      <c r="BD2610" s="154"/>
      <c r="BE2610" s="154"/>
      <c r="BF2610" s="154"/>
      <c r="BG2610" s="154"/>
      <c r="BH2610" s="154"/>
      <c r="BI2610" s="154"/>
      <c r="BJ2610" s="154"/>
      <c r="BK2610" s="154"/>
      <c r="BL2610" s="154"/>
      <c r="BM2610" s="154"/>
      <c r="BN2610" s="154"/>
      <c r="BO2610" s="154"/>
      <c r="BP2610" s="154"/>
      <c r="BQ2610" s="154"/>
      <c r="BR2610" s="154"/>
      <c r="BS2610" s="154"/>
      <c r="BT2610" s="154"/>
      <c r="BU2610" s="154"/>
      <c r="BV2610" s="154"/>
    </row>
    <row r="2611" spans="1:74" x14ac:dyDescent="0.25">
      <c r="A2611" s="154"/>
      <c r="B2611" s="154"/>
      <c r="C2611" s="154"/>
      <c r="D2611" s="154"/>
      <c r="E2611" s="154"/>
      <c r="F2611" s="154"/>
      <c r="G2611" s="154"/>
      <c r="H2611" s="154"/>
      <c r="I2611" s="154"/>
      <c r="J2611" s="154"/>
      <c r="K2611" s="154"/>
      <c r="L2611" s="154"/>
      <c r="M2611" s="154"/>
      <c r="N2611" s="154"/>
      <c r="O2611" s="154"/>
      <c r="P2611" s="154"/>
      <c r="Q2611" s="154"/>
      <c r="R2611" s="154"/>
      <c r="S2611" s="154"/>
      <c r="T2611" s="154"/>
      <c r="U2611" s="154"/>
      <c r="V2611" s="154"/>
      <c r="W2611" s="154"/>
      <c r="X2611" s="154"/>
      <c r="Y2611" s="154"/>
      <c r="Z2611" s="154"/>
      <c r="AA2611" s="154"/>
      <c r="AB2611" s="154"/>
      <c r="AC2611" s="154"/>
      <c r="AD2611" s="154"/>
      <c r="AE2611" s="154"/>
      <c r="AF2611" s="154"/>
      <c r="AG2611" s="154"/>
      <c r="AH2611" s="154"/>
      <c r="AI2611" s="154"/>
      <c r="AJ2611" s="154"/>
      <c r="AK2611" s="154"/>
      <c r="AL2611" s="154"/>
      <c r="AM2611" s="154"/>
      <c r="AN2611" s="154"/>
      <c r="AO2611" s="154"/>
      <c r="AP2611" s="154"/>
      <c r="AQ2611" s="154"/>
      <c r="AR2611" s="154"/>
      <c r="AS2611" s="154"/>
      <c r="AT2611" s="154"/>
      <c r="AU2611" s="154"/>
      <c r="AV2611" s="154"/>
      <c r="AW2611" s="154"/>
      <c r="AX2611" s="154"/>
      <c r="AY2611" s="154"/>
      <c r="AZ2611" s="154"/>
      <c r="BA2611" s="154"/>
      <c r="BB2611" s="154"/>
      <c r="BC2611" s="154"/>
      <c r="BD2611" s="154"/>
      <c r="BE2611" s="154"/>
      <c r="BF2611" s="154"/>
      <c r="BG2611" s="154"/>
      <c r="BH2611" s="154"/>
      <c r="BI2611" s="154"/>
      <c r="BJ2611" s="154"/>
      <c r="BK2611" s="154"/>
      <c r="BL2611" s="154"/>
      <c r="BM2611" s="154"/>
      <c r="BN2611" s="154"/>
      <c r="BO2611" s="154"/>
      <c r="BP2611" s="154"/>
      <c r="BQ2611" s="154"/>
      <c r="BR2611" s="154"/>
      <c r="BS2611" s="154"/>
      <c r="BT2611" s="154"/>
      <c r="BU2611" s="154"/>
      <c r="BV2611" s="154"/>
    </row>
    <row r="2612" spans="1:74" x14ac:dyDescent="0.25">
      <c r="A2612" s="154"/>
      <c r="B2612" s="154"/>
      <c r="C2612" s="154"/>
      <c r="D2612" s="154"/>
      <c r="E2612" s="154"/>
      <c r="F2612" s="154"/>
      <c r="G2612" s="154"/>
      <c r="H2612" s="154"/>
      <c r="I2612" s="154"/>
      <c r="J2612" s="154"/>
      <c r="K2612" s="154"/>
      <c r="L2612" s="154"/>
      <c r="M2612" s="154"/>
      <c r="N2612" s="154"/>
      <c r="O2612" s="154"/>
      <c r="P2612" s="154"/>
      <c r="Q2612" s="154"/>
      <c r="R2612" s="154"/>
      <c r="S2612" s="154"/>
      <c r="T2612" s="154"/>
      <c r="U2612" s="154"/>
      <c r="V2612" s="154"/>
      <c r="W2612" s="154"/>
      <c r="X2612" s="154"/>
      <c r="Y2612" s="154"/>
      <c r="Z2612" s="154"/>
      <c r="AA2612" s="154"/>
      <c r="AB2612" s="154"/>
      <c r="AC2612" s="154"/>
      <c r="AD2612" s="154"/>
      <c r="AE2612" s="154"/>
      <c r="AF2612" s="154"/>
      <c r="AG2612" s="154"/>
      <c r="AH2612" s="154"/>
      <c r="AI2612" s="154"/>
      <c r="AJ2612" s="154"/>
      <c r="AK2612" s="154"/>
      <c r="AL2612" s="154"/>
      <c r="AM2612" s="154"/>
      <c r="AN2612" s="154"/>
      <c r="AO2612" s="154"/>
      <c r="AP2612" s="154"/>
      <c r="AQ2612" s="154"/>
      <c r="AR2612" s="154"/>
      <c r="AS2612" s="154"/>
      <c r="AT2612" s="154"/>
      <c r="AU2612" s="154"/>
      <c r="AV2612" s="154"/>
      <c r="AW2612" s="154"/>
      <c r="AX2612" s="154"/>
      <c r="AY2612" s="154"/>
      <c r="AZ2612" s="154"/>
      <c r="BA2612" s="154"/>
      <c r="BB2612" s="154"/>
      <c r="BC2612" s="154"/>
      <c r="BD2612" s="154"/>
      <c r="BE2612" s="154"/>
      <c r="BF2612" s="154"/>
      <c r="BG2612" s="154"/>
      <c r="BH2612" s="154"/>
      <c r="BI2612" s="154"/>
      <c r="BJ2612" s="154"/>
      <c r="BK2612" s="154"/>
      <c r="BL2612" s="154"/>
      <c r="BM2612" s="154"/>
      <c r="BN2612" s="154"/>
      <c r="BO2612" s="154"/>
      <c r="BP2612" s="154"/>
      <c r="BQ2612" s="154"/>
      <c r="BR2612" s="154"/>
      <c r="BS2612" s="154"/>
      <c r="BT2612" s="154"/>
      <c r="BU2612" s="154"/>
      <c r="BV2612" s="154"/>
    </row>
    <row r="2613" spans="1:74" x14ac:dyDescent="0.25">
      <c r="A2613" s="154"/>
      <c r="B2613" s="154"/>
      <c r="C2613" s="154"/>
      <c r="D2613" s="154"/>
      <c r="E2613" s="154"/>
      <c r="F2613" s="154"/>
      <c r="G2613" s="154"/>
      <c r="H2613" s="154"/>
      <c r="I2613" s="154"/>
      <c r="J2613" s="154"/>
      <c r="K2613" s="154"/>
      <c r="L2613" s="154"/>
      <c r="M2613" s="154"/>
      <c r="N2613" s="154"/>
      <c r="O2613" s="154"/>
      <c r="P2613" s="154"/>
      <c r="Q2613" s="154"/>
      <c r="R2613" s="154"/>
      <c r="S2613" s="154"/>
      <c r="T2613" s="154"/>
      <c r="U2613" s="154"/>
      <c r="V2613" s="154"/>
      <c r="W2613" s="154"/>
      <c r="X2613" s="154"/>
      <c r="Y2613" s="154"/>
      <c r="Z2613" s="154"/>
      <c r="AA2613" s="154"/>
      <c r="AB2613" s="154"/>
      <c r="AC2613" s="154"/>
      <c r="AD2613" s="154"/>
      <c r="AE2613" s="154"/>
      <c r="AF2613" s="154"/>
      <c r="AG2613" s="154"/>
      <c r="AH2613" s="154"/>
      <c r="AI2613" s="154"/>
      <c r="AJ2613" s="154"/>
      <c r="AK2613" s="154"/>
      <c r="AL2613" s="154"/>
      <c r="AM2613" s="154"/>
      <c r="AN2613" s="154"/>
      <c r="AO2613" s="154"/>
      <c r="AP2613" s="154"/>
      <c r="AQ2613" s="154"/>
      <c r="AR2613" s="154"/>
      <c r="AS2613" s="154"/>
      <c r="AT2613" s="154"/>
      <c r="AU2613" s="154"/>
      <c r="AV2613" s="154"/>
      <c r="AW2613" s="154"/>
      <c r="AX2613" s="154"/>
      <c r="AY2613" s="154"/>
      <c r="AZ2613" s="154"/>
      <c r="BA2613" s="154"/>
      <c r="BB2613" s="154"/>
      <c r="BC2613" s="154"/>
      <c r="BD2613" s="154"/>
      <c r="BE2613" s="154"/>
      <c r="BF2613" s="154"/>
      <c r="BG2613" s="154"/>
      <c r="BH2613" s="154"/>
      <c r="BI2613" s="154"/>
      <c r="BJ2613" s="154"/>
      <c r="BK2613" s="154"/>
      <c r="BL2613" s="154"/>
      <c r="BM2613" s="154"/>
      <c r="BN2613" s="154"/>
      <c r="BO2613" s="154"/>
      <c r="BP2613" s="154"/>
      <c r="BQ2613" s="154"/>
      <c r="BR2613" s="154"/>
      <c r="BS2613" s="154"/>
      <c r="BT2613" s="154"/>
      <c r="BU2613" s="154"/>
      <c r="BV2613" s="154"/>
    </row>
    <row r="2614" spans="1:74" x14ac:dyDescent="0.25">
      <c r="A2614" s="154"/>
      <c r="B2614" s="154"/>
      <c r="C2614" s="154"/>
      <c r="D2614" s="154"/>
      <c r="E2614" s="154"/>
      <c r="F2614" s="154"/>
      <c r="G2614" s="154"/>
      <c r="H2614" s="154"/>
      <c r="I2614" s="154"/>
      <c r="J2614" s="154"/>
      <c r="K2614" s="154"/>
      <c r="L2614" s="154"/>
      <c r="M2614" s="154"/>
      <c r="N2614" s="154"/>
      <c r="O2614" s="154"/>
      <c r="P2614" s="154"/>
      <c r="Q2614" s="154"/>
      <c r="R2614" s="154"/>
      <c r="S2614" s="154"/>
      <c r="T2614" s="154"/>
      <c r="U2614" s="154"/>
      <c r="V2614" s="154"/>
      <c r="W2614" s="154"/>
      <c r="X2614" s="154"/>
      <c r="Y2614" s="154"/>
      <c r="Z2614" s="154"/>
      <c r="AA2614" s="154"/>
      <c r="AB2614" s="154"/>
      <c r="AC2614" s="154"/>
      <c r="AD2614" s="154"/>
      <c r="AE2614" s="154"/>
      <c r="AF2614" s="154"/>
      <c r="AG2614" s="154"/>
      <c r="AH2614" s="154"/>
      <c r="AI2614" s="154"/>
      <c r="AJ2614" s="154"/>
      <c r="AK2614" s="154"/>
      <c r="AL2614" s="154"/>
      <c r="AM2614" s="154"/>
      <c r="AN2614" s="154"/>
      <c r="AO2614" s="154"/>
      <c r="AP2614" s="154"/>
      <c r="AQ2614" s="154"/>
      <c r="AR2614" s="154"/>
      <c r="AS2614" s="154"/>
      <c r="AT2614" s="154"/>
      <c r="AU2614" s="154"/>
      <c r="AV2614" s="154"/>
      <c r="AW2614" s="154"/>
      <c r="AX2614" s="154"/>
      <c r="AY2614" s="154"/>
      <c r="AZ2614" s="154"/>
      <c r="BA2614" s="154"/>
      <c r="BB2614" s="154"/>
      <c r="BC2614" s="154"/>
      <c r="BD2614" s="154"/>
      <c r="BE2614" s="154"/>
      <c r="BF2614" s="154"/>
      <c r="BG2614" s="154"/>
      <c r="BH2614" s="154"/>
      <c r="BI2614" s="154"/>
      <c r="BJ2614" s="154"/>
      <c r="BK2614" s="154"/>
      <c r="BL2614" s="154"/>
      <c r="BM2614" s="154"/>
      <c r="BN2614" s="154"/>
      <c r="BO2614" s="154"/>
      <c r="BP2614" s="154"/>
      <c r="BQ2614" s="154"/>
      <c r="BR2614" s="154"/>
      <c r="BS2614" s="154"/>
      <c r="BT2614" s="154"/>
      <c r="BU2614" s="154"/>
      <c r="BV2614" s="154"/>
    </row>
    <row r="2615" spans="1:74" x14ac:dyDescent="0.25">
      <c r="A2615" s="154"/>
      <c r="B2615" s="154"/>
      <c r="C2615" s="154"/>
      <c r="D2615" s="154"/>
      <c r="E2615" s="154"/>
      <c r="F2615" s="154"/>
      <c r="G2615" s="154"/>
      <c r="H2615" s="154"/>
      <c r="I2615" s="154"/>
      <c r="J2615" s="154"/>
      <c r="K2615" s="154"/>
      <c r="L2615" s="154"/>
      <c r="M2615" s="154"/>
      <c r="N2615" s="154"/>
      <c r="O2615" s="154"/>
      <c r="P2615" s="154"/>
      <c r="Q2615" s="154"/>
      <c r="R2615" s="154"/>
      <c r="S2615" s="154"/>
      <c r="T2615" s="154"/>
      <c r="U2615" s="154"/>
      <c r="V2615" s="154"/>
      <c r="W2615" s="154"/>
      <c r="X2615" s="154"/>
      <c r="Y2615" s="154"/>
      <c r="Z2615" s="154"/>
      <c r="AA2615" s="154"/>
      <c r="AB2615" s="154"/>
      <c r="AC2615" s="154"/>
      <c r="AD2615" s="154"/>
      <c r="AE2615" s="154"/>
      <c r="AF2615" s="154"/>
      <c r="AG2615" s="154"/>
      <c r="AH2615" s="154"/>
      <c r="AI2615" s="154"/>
      <c r="AJ2615" s="154"/>
      <c r="AK2615" s="154"/>
      <c r="AL2615" s="154"/>
      <c r="AM2615" s="154"/>
      <c r="AN2615" s="154"/>
      <c r="AO2615" s="154"/>
      <c r="AP2615" s="154"/>
      <c r="AQ2615" s="154"/>
      <c r="AR2615" s="154"/>
      <c r="AS2615" s="154"/>
      <c r="AT2615" s="154"/>
      <c r="AU2615" s="154"/>
      <c r="AV2615" s="154"/>
      <c r="AW2615" s="154"/>
      <c r="AX2615" s="154"/>
      <c r="AY2615" s="154"/>
      <c r="AZ2615" s="154"/>
      <c r="BA2615" s="154"/>
      <c r="BB2615" s="154"/>
      <c r="BC2615" s="154"/>
      <c r="BD2615" s="154"/>
      <c r="BE2615" s="154"/>
      <c r="BF2615" s="154"/>
      <c r="BG2615" s="154"/>
      <c r="BH2615" s="154"/>
      <c r="BI2615" s="154"/>
      <c r="BJ2615" s="154"/>
      <c r="BK2615" s="154"/>
      <c r="BL2615" s="154"/>
      <c r="BM2615" s="154"/>
      <c r="BN2615" s="154"/>
      <c r="BO2615" s="154"/>
      <c r="BP2615" s="154"/>
      <c r="BQ2615" s="154"/>
      <c r="BR2615" s="154"/>
      <c r="BS2615" s="154"/>
      <c r="BT2615" s="154"/>
      <c r="BU2615" s="154"/>
      <c r="BV2615" s="154"/>
    </row>
    <row r="2616" spans="1:74" x14ac:dyDescent="0.25">
      <c r="A2616" s="154"/>
      <c r="B2616" s="154"/>
      <c r="C2616" s="154"/>
      <c r="D2616" s="154"/>
      <c r="E2616" s="154"/>
      <c r="F2616" s="154"/>
      <c r="G2616" s="154"/>
      <c r="H2616" s="154"/>
      <c r="I2616" s="154"/>
      <c r="J2616" s="154"/>
      <c r="K2616" s="154"/>
      <c r="L2616" s="154"/>
      <c r="M2616" s="154"/>
      <c r="N2616" s="154"/>
      <c r="O2616" s="154"/>
      <c r="P2616" s="154"/>
      <c r="Q2616" s="154"/>
      <c r="R2616" s="154"/>
      <c r="S2616" s="154"/>
      <c r="T2616" s="154"/>
      <c r="U2616" s="154"/>
      <c r="V2616" s="154"/>
      <c r="W2616" s="154"/>
      <c r="X2616" s="154"/>
      <c r="Y2616" s="154"/>
      <c r="Z2616" s="154"/>
      <c r="AA2616" s="154"/>
      <c r="AB2616" s="154"/>
      <c r="AC2616" s="154"/>
      <c r="AD2616" s="154"/>
      <c r="AE2616" s="154"/>
      <c r="AF2616" s="154"/>
      <c r="AG2616" s="154"/>
      <c r="AH2616" s="154"/>
      <c r="AI2616" s="154"/>
      <c r="AJ2616" s="154"/>
      <c r="AK2616" s="154"/>
      <c r="AL2616" s="154"/>
      <c r="AM2616" s="154"/>
      <c r="AN2616" s="154"/>
      <c r="AO2616" s="154"/>
      <c r="AP2616" s="154"/>
      <c r="AQ2616" s="154"/>
      <c r="AR2616" s="154"/>
      <c r="AS2616" s="154"/>
      <c r="AT2616" s="154"/>
      <c r="AU2616" s="154"/>
      <c r="AV2616" s="154"/>
      <c r="AW2616" s="154"/>
      <c r="AX2616" s="154"/>
      <c r="AY2616" s="154"/>
      <c r="AZ2616" s="154"/>
      <c r="BA2616" s="154"/>
      <c r="BB2616" s="154"/>
      <c r="BC2616" s="154"/>
      <c r="BD2616" s="154"/>
      <c r="BE2616" s="154"/>
      <c r="BF2616" s="154"/>
      <c r="BG2616" s="154"/>
      <c r="BH2616" s="154"/>
      <c r="BI2616" s="154"/>
      <c r="BJ2616" s="154"/>
      <c r="BK2616" s="154"/>
      <c r="BL2616" s="154"/>
      <c r="BM2616" s="154"/>
      <c r="BN2616" s="154"/>
      <c r="BO2616" s="154"/>
      <c r="BP2616" s="154"/>
      <c r="BQ2616" s="154"/>
      <c r="BR2616" s="154"/>
      <c r="BS2616" s="154"/>
      <c r="BT2616" s="154"/>
      <c r="BU2616" s="154"/>
      <c r="BV2616" s="154"/>
    </row>
    <row r="2617" spans="1:74" x14ac:dyDescent="0.25">
      <c r="A2617" s="154"/>
      <c r="B2617" s="154"/>
      <c r="C2617" s="154"/>
      <c r="D2617" s="154"/>
      <c r="E2617" s="154"/>
      <c r="F2617" s="154"/>
      <c r="G2617" s="154"/>
      <c r="H2617" s="154"/>
      <c r="I2617" s="154"/>
      <c r="J2617" s="154"/>
      <c r="K2617" s="154"/>
      <c r="L2617" s="154"/>
      <c r="M2617" s="154"/>
      <c r="N2617" s="154"/>
      <c r="O2617" s="154"/>
      <c r="P2617" s="154"/>
      <c r="Q2617" s="154"/>
      <c r="R2617" s="154"/>
      <c r="S2617" s="154"/>
      <c r="T2617" s="154"/>
      <c r="U2617" s="154"/>
      <c r="V2617" s="154"/>
      <c r="W2617" s="154"/>
      <c r="X2617" s="154"/>
      <c r="Y2617" s="154"/>
      <c r="Z2617" s="154"/>
      <c r="AA2617" s="154"/>
      <c r="AB2617" s="154"/>
      <c r="AC2617" s="154"/>
      <c r="AD2617" s="154"/>
      <c r="AE2617" s="154"/>
      <c r="AF2617" s="154"/>
      <c r="AG2617" s="154"/>
      <c r="AH2617" s="154"/>
      <c r="AI2617" s="154"/>
      <c r="AJ2617" s="154"/>
      <c r="AK2617" s="154"/>
      <c r="AL2617" s="154"/>
      <c r="AM2617" s="154"/>
      <c r="AN2617" s="154"/>
      <c r="AO2617" s="154"/>
      <c r="AP2617" s="154"/>
      <c r="AQ2617" s="154"/>
      <c r="AR2617" s="154"/>
      <c r="AS2617" s="154"/>
      <c r="AT2617" s="154"/>
      <c r="AU2617" s="154"/>
      <c r="AV2617" s="154"/>
      <c r="AW2617" s="154"/>
      <c r="AX2617" s="154"/>
      <c r="AY2617" s="154"/>
      <c r="AZ2617" s="154"/>
      <c r="BA2617" s="154"/>
      <c r="BB2617" s="154"/>
      <c r="BC2617" s="154"/>
      <c r="BD2617" s="154"/>
      <c r="BE2617" s="154"/>
      <c r="BF2617" s="154"/>
      <c r="BG2617" s="154"/>
      <c r="BH2617" s="154"/>
      <c r="BI2617" s="154"/>
      <c r="BJ2617" s="154"/>
      <c r="BK2617" s="154"/>
      <c r="BL2617" s="154"/>
      <c r="BM2617" s="154"/>
      <c r="BN2617" s="154"/>
      <c r="BO2617" s="154"/>
      <c r="BP2617" s="154"/>
      <c r="BQ2617" s="154"/>
      <c r="BR2617" s="154"/>
      <c r="BS2617" s="154"/>
      <c r="BT2617" s="154"/>
      <c r="BU2617" s="154"/>
      <c r="BV2617" s="154"/>
    </row>
    <row r="2618" spans="1:74" x14ac:dyDescent="0.25">
      <c r="A2618" s="154"/>
      <c r="B2618" s="154"/>
      <c r="C2618" s="154"/>
      <c r="D2618" s="154"/>
      <c r="E2618" s="154"/>
      <c r="F2618" s="154"/>
      <c r="G2618" s="154"/>
      <c r="H2618" s="154"/>
      <c r="I2618" s="154"/>
      <c r="J2618" s="154"/>
      <c r="K2618" s="154"/>
      <c r="L2618" s="154"/>
      <c r="M2618" s="154"/>
      <c r="N2618" s="154"/>
      <c r="O2618" s="154"/>
      <c r="P2618" s="154"/>
      <c r="Q2618" s="154"/>
      <c r="R2618" s="154"/>
      <c r="S2618" s="154"/>
      <c r="T2618" s="154"/>
      <c r="U2618" s="154"/>
      <c r="V2618" s="154"/>
      <c r="W2618" s="154"/>
      <c r="X2618" s="154"/>
      <c r="Y2618" s="154"/>
      <c r="Z2618" s="154"/>
      <c r="AA2618" s="154"/>
      <c r="AB2618" s="154"/>
      <c r="AC2618" s="154"/>
      <c r="AD2618" s="154"/>
      <c r="AE2618" s="154"/>
      <c r="AF2618" s="154"/>
      <c r="AG2618" s="154"/>
      <c r="AH2618" s="154"/>
      <c r="AI2618" s="154"/>
      <c r="AJ2618" s="154"/>
      <c r="AK2618" s="154"/>
      <c r="AL2618" s="154"/>
      <c r="AM2618" s="154"/>
      <c r="AN2618" s="154"/>
      <c r="AO2618" s="154"/>
      <c r="AP2618" s="154"/>
      <c r="AQ2618" s="154"/>
      <c r="AR2618" s="154"/>
      <c r="AS2618" s="154"/>
      <c r="AT2618" s="154"/>
      <c r="AU2618" s="154"/>
      <c r="AV2618" s="154"/>
      <c r="AW2618" s="154"/>
      <c r="AX2618" s="154"/>
      <c r="AY2618" s="154"/>
      <c r="AZ2618" s="154"/>
      <c r="BA2618" s="154"/>
      <c r="BB2618" s="154"/>
      <c r="BC2618" s="154"/>
      <c r="BD2618" s="154"/>
      <c r="BE2618" s="154"/>
      <c r="BF2618" s="154"/>
      <c r="BG2618" s="154"/>
      <c r="BH2618" s="154"/>
      <c r="BI2618" s="154"/>
      <c r="BJ2618" s="154"/>
      <c r="BK2618" s="154"/>
      <c r="BL2618" s="154"/>
      <c r="BM2618" s="154"/>
      <c r="BN2618" s="154"/>
      <c r="BO2618" s="154"/>
      <c r="BP2618" s="154"/>
      <c r="BQ2618" s="154"/>
      <c r="BR2618" s="154"/>
      <c r="BS2618" s="154"/>
      <c r="BT2618" s="154"/>
      <c r="BU2618" s="154"/>
      <c r="BV2618" s="154"/>
    </row>
    <row r="2619" spans="1:74" x14ac:dyDescent="0.25">
      <c r="A2619" s="154"/>
      <c r="B2619" s="154"/>
      <c r="C2619" s="154"/>
      <c r="D2619" s="154"/>
      <c r="E2619" s="154"/>
      <c r="F2619" s="154"/>
      <c r="G2619" s="154"/>
      <c r="H2619" s="154"/>
      <c r="I2619" s="154"/>
      <c r="J2619" s="154"/>
      <c r="K2619" s="154"/>
      <c r="L2619" s="154"/>
      <c r="M2619" s="154"/>
      <c r="N2619" s="154"/>
      <c r="O2619" s="154"/>
      <c r="P2619" s="154"/>
      <c r="Q2619" s="154"/>
      <c r="R2619" s="154"/>
      <c r="S2619" s="154"/>
      <c r="T2619" s="154"/>
      <c r="U2619" s="154"/>
      <c r="V2619" s="154"/>
      <c r="W2619" s="154"/>
      <c r="X2619" s="154"/>
      <c r="Y2619" s="154"/>
      <c r="Z2619" s="154"/>
      <c r="AA2619" s="154"/>
      <c r="AB2619" s="154"/>
      <c r="AC2619" s="154"/>
      <c r="AD2619" s="154"/>
      <c r="AE2619" s="154"/>
      <c r="AF2619" s="154"/>
      <c r="AG2619" s="154"/>
      <c r="AH2619" s="154"/>
      <c r="AI2619" s="154"/>
      <c r="AJ2619" s="154"/>
      <c r="AK2619" s="154"/>
      <c r="AL2619" s="154"/>
      <c r="AM2619" s="154"/>
      <c r="AN2619" s="154"/>
      <c r="AO2619" s="154"/>
      <c r="AP2619" s="154"/>
      <c r="AQ2619" s="154"/>
      <c r="AR2619" s="154"/>
      <c r="AS2619" s="154"/>
      <c r="AT2619" s="154"/>
      <c r="AU2619" s="154"/>
      <c r="AV2619" s="154"/>
      <c r="AW2619" s="154"/>
      <c r="AX2619" s="154"/>
      <c r="AY2619" s="154"/>
      <c r="AZ2619" s="154"/>
      <c r="BA2619" s="154"/>
      <c r="BB2619" s="154"/>
      <c r="BC2619" s="154"/>
      <c r="BD2619" s="154"/>
      <c r="BE2619" s="154"/>
      <c r="BF2619" s="154"/>
      <c r="BG2619" s="154"/>
      <c r="BH2619" s="154"/>
      <c r="BI2619" s="154"/>
      <c r="BJ2619" s="154"/>
      <c r="BK2619" s="154"/>
      <c r="BL2619" s="154"/>
      <c r="BM2619" s="154"/>
      <c r="BN2619" s="154"/>
      <c r="BO2619" s="154"/>
      <c r="BP2619" s="154"/>
      <c r="BQ2619" s="154"/>
      <c r="BR2619" s="154"/>
      <c r="BS2619" s="154"/>
      <c r="BT2619" s="154"/>
      <c r="BU2619" s="154"/>
      <c r="BV2619" s="154"/>
    </row>
    <row r="2620" spans="1:74" x14ac:dyDescent="0.25">
      <c r="A2620" s="154"/>
      <c r="B2620" s="154"/>
      <c r="C2620" s="154"/>
      <c r="D2620" s="154"/>
      <c r="E2620" s="154"/>
      <c r="F2620" s="154"/>
      <c r="G2620" s="154"/>
      <c r="H2620" s="154"/>
      <c r="I2620" s="154"/>
      <c r="J2620" s="154"/>
      <c r="K2620" s="154"/>
      <c r="L2620" s="154"/>
      <c r="M2620" s="154"/>
      <c r="N2620" s="154"/>
      <c r="O2620" s="154"/>
      <c r="P2620" s="154"/>
      <c r="Q2620" s="154"/>
      <c r="R2620" s="154"/>
      <c r="S2620" s="154"/>
      <c r="T2620" s="154"/>
      <c r="U2620" s="154"/>
      <c r="V2620" s="154"/>
      <c r="W2620" s="154"/>
      <c r="X2620" s="154"/>
      <c r="Y2620" s="154"/>
      <c r="Z2620" s="154"/>
      <c r="AA2620" s="154"/>
      <c r="AB2620" s="154"/>
      <c r="AC2620" s="154"/>
      <c r="AD2620" s="154"/>
      <c r="AE2620" s="154"/>
      <c r="AF2620" s="154"/>
      <c r="AG2620" s="154"/>
      <c r="AH2620" s="154"/>
      <c r="AI2620" s="154"/>
      <c r="AJ2620" s="154"/>
      <c r="AK2620" s="154"/>
      <c r="AL2620" s="154"/>
      <c r="AM2620" s="154"/>
      <c r="AN2620" s="154"/>
      <c r="AO2620" s="154"/>
      <c r="AP2620" s="154"/>
      <c r="AQ2620" s="154"/>
      <c r="AR2620" s="154"/>
      <c r="AS2620" s="154"/>
      <c r="AT2620" s="154"/>
      <c r="AU2620" s="154"/>
      <c r="AV2620" s="154"/>
      <c r="AW2620" s="154"/>
      <c r="AX2620" s="154"/>
      <c r="AY2620" s="154"/>
      <c r="AZ2620" s="154"/>
      <c r="BA2620" s="154"/>
      <c r="BB2620" s="154"/>
      <c r="BC2620" s="154"/>
      <c r="BD2620" s="154"/>
      <c r="BE2620" s="154"/>
      <c r="BF2620" s="154"/>
      <c r="BG2620" s="154"/>
      <c r="BH2620" s="154"/>
      <c r="BI2620" s="154"/>
      <c r="BJ2620" s="154"/>
      <c r="BK2620" s="154"/>
      <c r="BL2620" s="154"/>
      <c r="BM2620" s="154"/>
      <c r="BN2620" s="154"/>
      <c r="BO2620" s="154"/>
      <c r="BP2620" s="154"/>
      <c r="BQ2620" s="154"/>
      <c r="BR2620" s="154"/>
      <c r="BS2620" s="154"/>
      <c r="BT2620" s="154"/>
      <c r="BU2620" s="154"/>
      <c r="BV2620" s="154"/>
    </row>
    <row r="2621" spans="1:74" x14ac:dyDescent="0.25">
      <c r="A2621" s="154"/>
      <c r="B2621" s="154"/>
      <c r="C2621" s="154"/>
      <c r="D2621" s="154"/>
      <c r="E2621" s="154"/>
      <c r="F2621" s="154"/>
      <c r="G2621" s="154"/>
      <c r="H2621" s="154"/>
      <c r="I2621" s="154"/>
      <c r="J2621" s="154"/>
      <c r="K2621" s="154"/>
      <c r="L2621" s="154"/>
      <c r="M2621" s="154"/>
      <c r="N2621" s="154"/>
      <c r="O2621" s="154"/>
      <c r="P2621" s="154"/>
      <c r="Q2621" s="154"/>
      <c r="R2621" s="154"/>
      <c r="S2621" s="154"/>
      <c r="T2621" s="154"/>
      <c r="U2621" s="154"/>
      <c r="V2621" s="154"/>
      <c r="W2621" s="154"/>
      <c r="X2621" s="154"/>
      <c r="Y2621" s="154"/>
      <c r="Z2621" s="154"/>
      <c r="AA2621" s="154"/>
      <c r="AB2621" s="154"/>
      <c r="AC2621" s="154"/>
      <c r="AD2621" s="154"/>
      <c r="AE2621" s="154"/>
      <c r="AF2621" s="154"/>
      <c r="AG2621" s="154"/>
      <c r="AH2621" s="154"/>
      <c r="AI2621" s="154"/>
      <c r="AJ2621" s="154"/>
      <c r="AK2621" s="154"/>
      <c r="AL2621" s="154"/>
      <c r="AM2621" s="154"/>
      <c r="AN2621" s="154"/>
      <c r="AO2621" s="154"/>
      <c r="AP2621" s="154"/>
      <c r="AQ2621" s="154"/>
      <c r="AR2621" s="154"/>
      <c r="AS2621" s="154"/>
      <c r="AT2621" s="154"/>
      <c r="AU2621" s="154"/>
      <c r="AV2621" s="154"/>
      <c r="AW2621" s="154"/>
      <c r="AX2621" s="154"/>
      <c r="AY2621" s="154"/>
      <c r="AZ2621" s="154"/>
      <c r="BA2621" s="154"/>
      <c r="BB2621" s="154"/>
      <c r="BC2621" s="154"/>
      <c r="BD2621" s="154"/>
      <c r="BE2621" s="154"/>
      <c r="BF2621" s="154"/>
      <c r="BG2621" s="154"/>
      <c r="BH2621" s="154"/>
      <c r="BI2621" s="154"/>
      <c r="BJ2621" s="154"/>
      <c r="BK2621" s="154"/>
      <c r="BL2621" s="154"/>
      <c r="BM2621" s="154"/>
      <c r="BN2621" s="154"/>
      <c r="BO2621" s="154"/>
      <c r="BP2621" s="154"/>
      <c r="BQ2621" s="154"/>
      <c r="BR2621" s="154"/>
      <c r="BS2621" s="154"/>
      <c r="BT2621" s="154"/>
      <c r="BU2621" s="154"/>
      <c r="BV2621" s="154"/>
    </row>
    <row r="2622" spans="1:74" x14ac:dyDescent="0.25">
      <c r="A2622" s="154"/>
      <c r="B2622" s="154"/>
      <c r="C2622" s="154"/>
      <c r="D2622" s="154"/>
      <c r="E2622" s="154"/>
      <c r="F2622" s="154"/>
      <c r="G2622" s="154"/>
      <c r="H2622" s="154"/>
      <c r="I2622" s="154"/>
      <c r="J2622" s="154"/>
      <c r="K2622" s="154"/>
      <c r="L2622" s="154"/>
      <c r="M2622" s="154"/>
      <c r="N2622" s="154"/>
      <c r="O2622" s="154"/>
      <c r="P2622" s="154"/>
      <c r="Q2622" s="154"/>
      <c r="R2622" s="154"/>
      <c r="S2622" s="154"/>
      <c r="T2622" s="154"/>
      <c r="U2622" s="154"/>
      <c r="V2622" s="154"/>
      <c r="W2622" s="154"/>
      <c r="X2622" s="154"/>
      <c r="Y2622" s="154"/>
      <c r="Z2622" s="154"/>
      <c r="AA2622" s="154"/>
      <c r="AB2622" s="154"/>
      <c r="AC2622" s="154"/>
      <c r="AD2622" s="154"/>
      <c r="AE2622" s="154"/>
      <c r="AF2622" s="154"/>
      <c r="AG2622" s="154"/>
      <c r="AH2622" s="154"/>
      <c r="AI2622" s="154"/>
      <c r="AJ2622" s="154"/>
      <c r="AK2622" s="154"/>
      <c r="AL2622" s="154"/>
      <c r="AM2622" s="154"/>
      <c r="AN2622" s="154"/>
      <c r="AO2622" s="154"/>
      <c r="AP2622" s="154"/>
      <c r="AQ2622" s="154"/>
      <c r="AR2622" s="154"/>
      <c r="AS2622" s="154"/>
      <c r="AT2622" s="154"/>
      <c r="AU2622" s="154"/>
      <c r="AV2622" s="154"/>
      <c r="AW2622" s="154"/>
      <c r="AX2622" s="154"/>
      <c r="AY2622" s="154"/>
      <c r="AZ2622" s="154"/>
      <c r="BA2622" s="154"/>
      <c r="BB2622" s="154"/>
      <c r="BC2622" s="154"/>
      <c r="BD2622" s="154"/>
      <c r="BE2622" s="154"/>
      <c r="BF2622" s="154"/>
      <c r="BG2622" s="154"/>
      <c r="BH2622" s="154"/>
      <c r="BI2622" s="154"/>
      <c r="BJ2622" s="154"/>
      <c r="BK2622" s="154"/>
      <c r="BL2622" s="154"/>
      <c r="BM2622" s="154"/>
      <c r="BN2622" s="154"/>
      <c r="BO2622" s="154"/>
      <c r="BP2622" s="154"/>
      <c r="BQ2622" s="154"/>
      <c r="BR2622" s="154"/>
      <c r="BS2622" s="154"/>
      <c r="BT2622" s="154"/>
      <c r="BU2622" s="154"/>
      <c r="BV2622" s="154"/>
    </row>
    <row r="2623" spans="1:74" x14ac:dyDescent="0.25">
      <c r="A2623" s="154"/>
      <c r="B2623" s="154"/>
      <c r="C2623" s="154"/>
      <c r="D2623" s="154"/>
      <c r="E2623" s="154"/>
      <c r="F2623" s="154"/>
      <c r="G2623" s="154"/>
      <c r="H2623" s="154"/>
      <c r="I2623" s="154"/>
      <c r="J2623" s="154"/>
      <c r="K2623" s="154"/>
      <c r="L2623" s="154"/>
      <c r="M2623" s="154"/>
      <c r="N2623" s="154"/>
      <c r="O2623" s="154"/>
      <c r="P2623" s="154"/>
      <c r="Q2623" s="154"/>
      <c r="R2623" s="154"/>
      <c r="S2623" s="154"/>
      <c r="T2623" s="154"/>
      <c r="U2623" s="154"/>
      <c r="V2623" s="154"/>
      <c r="W2623" s="154"/>
      <c r="X2623" s="154"/>
      <c r="Y2623" s="154"/>
      <c r="Z2623" s="154"/>
      <c r="AA2623" s="154"/>
      <c r="AB2623" s="154"/>
      <c r="AC2623" s="154"/>
      <c r="AD2623" s="154"/>
      <c r="AE2623" s="154"/>
      <c r="AF2623" s="154"/>
      <c r="AG2623" s="154"/>
      <c r="AH2623" s="154"/>
      <c r="AI2623" s="154"/>
      <c r="AJ2623" s="154"/>
      <c r="AK2623" s="154"/>
      <c r="AL2623" s="154"/>
      <c r="AM2623" s="154"/>
      <c r="AN2623" s="154"/>
      <c r="AO2623" s="154"/>
      <c r="AP2623" s="154"/>
      <c r="AQ2623" s="154"/>
      <c r="AR2623" s="154"/>
      <c r="AS2623" s="154"/>
      <c r="AT2623" s="154"/>
      <c r="AU2623" s="154"/>
      <c r="AV2623" s="154"/>
      <c r="AW2623" s="154"/>
      <c r="AX2623" s="154"/>
      <c r="AY2623" s="154"/>
      <c r="AZ2623" s="154"/>
      <c r="BA2623" s="154"/>
      <c r="BB2623" s="154"/>
      <c r="BC2623" s="154"/>
      <c r="BD2623" s="154"/>
      <c r="BE2623" s="154"/>
      <c r="BF2623" s="154"/>
      <c r="BG2623" s="154"/>
      <c r="BH2623" s="154"/>
      <c r="BI2623" s="154"/>
      <c r="BJ2623" s="154"/>
      <c r="BK2623" s="154"/>
      <c r="BL2623" s="154"/>
      <c r="BM2623" s="154"/>
      <c r="BN2623" s="154"/>
      <c r="BO2623" s="154"/>
      <c r="BP2623" s="154"/>
      <c r="BQ2623" s="154"/>
      <c r="BR2623" s="154"/>
      <c r="BS2623" s="154"/>
      <c r="BT2623" s="154"/>
      <c r="BU2623" s="154"/>
      <c r="BV2623" s="154"/>
    </row>
    <row r="2624" spans="1:74" x14ac:dyDescent="0.25">
      <c r="A2624" s="154"/>
      <c r="B2624" s="154"/>
      <c r="C2624" s="154"/>
      <c r="D2624" s="154"/>
      <c r="E2624" s="154"/>
      <c r="F2624" s="154"/>
      <c r="G2624" s="154"/>
      <c r="H2624" s="154"/>
      <c r="I2624" s="154"/>
      <c r="J2624" s="154"/>
      <c r="K2624" s="154"/>
      <c r="L2624" s="154"/>
      <c r="M2624" s="154"/>
      <c r="N2624" s="154"/>
      <c r="O2624" s="154"/>
      <c r="P2624" s="154"/>
      <c r="Q2624" s="154"/>
      <c r="R2624" s="154"/>
      <c r="S2624" s="154"/>
      <c r="T2624" s="154"/>
      <c r="U2624" s="154"/>
      <c r="V2624" s="154"/>
      <c r="W2624" s="154"/>
      <c r="X2624" s="154"/>
      <c r="Y2624" s="154"/>
      <c r="Z2624" s="154"/>
      <c r="AA2624" s="154"/>
      <c r="AB2624" s="154"/>
      <c r="AC2624" s="154"/>
      <c r="AD2624" s="154"/>
      <c r="AE2624" s="154"/>
      <c r="AF2624" s="154"/>
      <c r="AG2624" s="154"/>
      <c r="AH2624" s="154"/>
      <c r="AI2624" s="154"/>
      <c r="AJ2624" s="154"/>
      <c r="AK2624" s="154"/>
      <c r="AL2624" s="154"/>
      <c r="AM2624" s="154"/>
      <c r="AN2624" s="154"/>
      <c r="AO2624" s="154"/>
      <c r="AP2624" s="154"/>
      <c r="AQ2624" s="154"/>
      <c r="AR2624" s="154"/>
      <c r="AS2624" s="154"/>
      <c r="AT2624" s="154"/>
      <c r="AU2624" s="154"/>
      <c r="AV2624" s="154"/>
      <c r="AW2624" s="154"/>
      <c r="AX2624" s="154"/>
      <c r="AY2624" s="154"/>
      <c r="AZ2624" s="154"/>
      <c r="BA2624" s="154"/>
      <c r="BB2624" s="154"/>
      <c r="BC2624" s="154"/>
      <c r="BD2624" s="154"/>
      <c r="BE2624" s="154"/>
      <c r="BF2624" s="154"/>
      <c r="BG2624" s="154"/>
      <c r="BH2624" s="154"/>
      <c r="BI2624" s="154"/>
      <c r="BJ2624" s="154"/>
      <c r="BK2624" s="154"/>
      <c r="BL2624" s="154"/>
      <c r="BM2624" s="154"/>
      <c r="BN2624" s="154"/>
      <c r="BO2624" s="154"/>
      <c r="BP2624" s="154"/>
      <c r="BQ2624" s="154"/>
      <c r="BR2624" s="154"/>
      <c r="BS2624" s="154"/>
      <c r="BT2624" s="154"/>
      <c r="BU2624" s="154"/>
      <c r="BV2624" s="154"/>
    </row>
    <row r="2625" spans="1:74" x14ac:dyDescent="0.25">
      <c r="A2625" s="154"/>
      <c r="B2625" s="154"/>
      <c r="C2625" s="154"/>
      <c r="D2625" s="154"/>
      <c r="E2625" s="154"/>
      <c r="F2625" s="154"/>
      <c r="G2625" s="154"/>
      <c r="H2625" s="154"/>
      <c r="I2625" s="154"/>
      <c r="J2625" s="154"/>
      <c r="K2625" s="154"/>
      <c r="L2625" s="154"/>
      <c r="M2625" s="154"/>
      <c r="N2625" s="154"/>
      <c r="O2625" s="154"/>
      <c r="P2625" s="154"/>
      <c r="Q2625" s="154"/>
      <c r="R2625" s="154"/>
      <c r="S2625" s="154"/>
      <c r="T2625" s="154"/>
      <c r="U2625" s="154"/>
      <c r="V2625" s="154"/>
      <c r="W2625" s="154"/>
      <c r="X2625" s="154"/>
      <c r="Y2625" s="154"/>
      <c r="Z2625" s="154"/>
      <c r="AA2625" s="154"/>
      <c r="AB2625" s="154"/>
      <c r="AC2625" s="154"/>
      <c r="AD2625" s="154"/>
      <c r="AE2625" s="154"/>
      <c r="AF2625" s="154"/>
      <c r="AG2625" s="154"/>
      <c r="AH2625" s="154"/>
      <c r="AI2625" s="154"/>
      <c r="AJ2625" s="154"/>
      <c r="AK2625" s="154"/>
      <c r="AL2625" s="154"/>
      <c r="AM2625" s="154"/>
      <c r="AN2625" s="154"/>
      <c r="AO2625" s="154"/>
      <c r="AP2625" s="154"/>
      <c r="AQ2625" s="154"/>
      <c r="AR2625" s="154"/>
      <c r="AS2625" s="154"/>
      <c r="AT2625" s="154"/>
      <c r="AU2625" s="154"/>
      <c r="AV2625" s="154"/>
      <c r="AW2625" s="154"/>
      <c r="AX2625" s="154"/>
      <c r="AY2625" s="154"/>
      <c r="AZ2625" s="154"/>
      <c r="BA2625" s="154"/>
      <c r="BB2625" s="154"/>
      <c r="BC2625" s="154"/>
      <c r="BD2625" s="154"/>
      <c r="BE2625" s="154"/>
      <c r="BF2625" s="154"/>
      <c r="BG2625" s="154"/>
      <c r="BH2625" s="154"/>
      <c r="BI2625" s="154"/>
      <c r="BJ2625" s="154"/>
      <c r="BK2625" s="154"/>
      <c r="BL2625" s="154"/>
      <c r="BM2625" s="154"/>
      <c r="BN2625" s="154"/>
      <c r="BO2625" s="154"/>
      <c r="BP2625" s="154"/>
      <c r="BQ2625" s="154"/>
      <c r="BR2625" s="154"/>
      <c r="BS2625" s="154"/>
      <c r="BT2625" s="154"/>
      <c r="BU2625" s="154"/>
      <c r="BV2625" s="154"/>
    </row>
    <row r="2626" spans="1:74" x14ac:dyDescent="0.25">
      <c r="A2626" s="154"/>
      <c r="B2626" s="154"/>
      <c r="C2626" s="154"/>
      <c r="D2626" s="154"/>
      <c r="E2626" s="154"/>
      <c r="F2626" s="154"/>
      <c r="G2626" s="154"/>
      <c r="H2626" s="154"/>
      <c r="I2626" s="154"/>
      <c r="J2626" s="154"/>
      <c r="K2626" s="154"/>
      <c r="L2626" s="154"/>
      <c r="M2626" s="154"/>
      <c r="N2626" s="154"/>
      <c r="O2626" s="154"/>
      <c r="P2626" s="154"/>
      <c r="Q2626" s="154"/>
      <c r="R2626" s="154"/>
      <c r="S2626" s="154"/>
      <c r="T2626" s="154"/>
      <c r="U2626" s="154"/>
      <c r="V2626" s="154"/>
      <c r="W2626" s="154"/>
      <c r="X2626" s="154"/>
      <c r="Y2626" s="154"/>
      <c r="Z2626" s="154"/>
      <c r="AA2626" s="154"/>
      <c r="AB2626" s="154"/>
      <c r="AC2626" s="154"/>
      <c r="AD2626" s="154"/>
      <c r="AE2626" s="154"/>
      <c r="AF2626" s="154"/>
      <c r="AG2626" s="154"/>
      <c r="AH2626" s="154"/>
      <c r="AI2626" s="154"/>
      <c r="AJ2626" s="154"/>
      <c r="AK2626" s="154"/>
      <c r="AL2626" s="154"/>
      <c r="AM2626" s="154"/>
      <c r="AN2626" s="154"/>
      <c r="AO2626" s="154"/>
      <c r="AP2626" s="154"/>
      <c r="AQ2626" s="154"/>
      <c r="AR2626" s="154"/>
      <c r="AS2626" s="154"/>
      <c r="AT2626" s="154"/>
      <c r="AU2626" s="154"/>
      <c r="AV2626" s="154"/>
      <c r="AW2626" s="154"/>
      <c r="AX2626" s="154"/>
      <c r="AY2626" s="154"/>
      <c r="AZ2626" s="154"/>
      <c r="BA2626" s="154"/>
      <c r="BB2626" s="154"/>
      <c r="BC2626" s="154"/>
      <c r="BD2626" s="154"/>
      <c r="BE2626" s="154"/>
      <c r="BF2626" s="154"/>
      <c r="BG2626" s="154"/>
      <c r="BH2626" s="154"/>
      <c r="BI2626" s="154"/>
      <c r="BJ2626" s="154"/>
      <c r="BK2626" s="154"/>
      <c r="BL2626" s="154"/>
      <c r="BM2626" s="154"/>
      <c r="BN2626" s="154"/>
      <c r="BO2626" s="154"/>
      <c r="BP2626" s="154"/>
      <c r="BQ2626" s="154"/>
      <c r="BR2626" s="154"/>
      <c r="BS2626" s="154"/>
      <c r="BT2626" s="154"/>
      <c r="BU2626" s="154"/>
      <c r="BV2626" s="154"/>
    </row>
    <row r="2627" spans="1:74" x14ac:dyDescent="0.25">
      <c r="A2627" s="154"/>
      <c r="B2627" s="154"/>
      <c r="C2627" s="154"/>
      <c r="D2627" s="154"/>
      <c r="E2627" s="154"/>
      <c r="F2627" s="154"/>
      <c r="G2627" s="154"/>
      <c r="H2627" s="154"/>
      <c r="I2627" s="154"/>
      <c r="J2627" s="154"/>
      <c r="K2627" s="154"/>
      <c r="L2627" s="154"/>
      <c r="M2627" s="154"/>
      <c r="N2627" s="154"/>
      <c r="O2627" s="154"/>
      <c r="P2627" s="154"/>
      <c r="Q2627" s="154"/>
      <c r="R2627" s="154"/>
      <c r="S2627" s="154"/>
      <c r="T2627" s="154"/>
      <c r="U2627" s="154"/>
      <c r="V2627" s="154"/>
      <c r="W2627" s="154"/>
      <c r="X2627" s="154"/>
      <c r="Y2627" s="154"/>
      <c r="Z2627" s="154"/>
      <c r="AA2627" s="154"/>
      <c r="AB2627" s="154"/>
      <c r="AC2627" s="154"/>
      <c r="AD2627" s="154"/>
      <c r="AE2627" s="154"/>
      <c r="AF2627" s="154"/>
      <c r="AG2627" s="154"/>
      <c r="AH2627" s="154"/>
      <c r="AI2627" s="154"/>
      <c r="AJ2627" s="154"/>
      <c r="AK2627" s="154"/>
      <c r="AL2627" s="154"/>
      <c r="AM2627" s="154"/>
      <c r="AN2627" s="154"/>
      <c r="AO2627" s="154"/>
      <c r="AP2627" s="154"/>
      <c r="AQ2627" s="154"/>
      <c r="AR2627" s="154"/>
      <c r="AS2627" s="154"/>
      <c r="AT2627" s="154"/>
      <c r="AU2627" s="154"/>
      <c r="AV2627" s="154"/>
      <c r="AW2627" s="154"/>
      <c r="AX2627" s="154"/>
      <c r="AY2627" s="154"/>
      <c r="AZ2627" s="154"/>
      <c r="BA2627" s="154"/>
      <c r="BB2627" s="154"/>
      <c r="BC2627" s="154"/>
      <c r="BD2627" s="154"/>
      <c r="BE2627" s="154"/>
      <c r="BF2627" s="154"/>
      <c r="BG2627" s="154"/>
      <c r="BH2627" s="154"/>
      <c r="BI2627" s="154"/>
      <c r="BJ2627" s="154"/>
      <c r="BK2627" s="154"/>
      <c r="BL2627" s="154"/>
      <c r="BM2627" s="154"/>
      <c r="BN2627" s="154"/>
      <c r="BO2627" s="154"/>
      <c r="BP2627" s="154"/>
      <c r="BQ2627" s="154"/>
      <c r="BR2627" s="154"/>
      <c r="BS2627" s="154"/>
      <c r="BT2627" s="154"/>
      <c r="BU2627" s="154"/>
      <c r="BV2627" s="154"/>
    </row>
    <row r="2628" spans="1:74" x14ac:dyDescent="0.25">
      <c r="A2628" s="154"/>
      <c r="B2628" s="154"/>
      <c r="C2628" s="154"/>
      <c r="D2628" s="154"/>
      <c r="E2628" s="154"/>
      <c r="F2628" s="154"/>
      <c r="G2628" s="154"/>
      <c r="H2628" s="154"/>
      <c r="I2628" s="154"/>
      <c r="J2628" s="154"/>
      <c r="K2628" s="154"/>
      <c r="L2628" s="154"/>
      <c r="M2628" s="154"/>
      <c r="N2628" s="154"/>
      <c r="O2628" s="154"/>
      <c r="P2628" s="154"/>
      <c r="Q2628" s="154"/>
      <c r="R2628" s="154"/>
      <c r="S2628" s="154"/>
      <c r="T2628" s="154"/>
      <c r="U2628" s="154"/>
      <c r="V2628" s="154"/>
      <c r="W2628" s="154"/>
      <c r="X2628" s="154"/>
      <c r="Y2628" s="154"/>
      <c r="Z2628" s="154"/>
      <c r="AA2628" s="154"/>
      <c r="AB2628" s="154"/>
      <c r="AC2628" s="154"/>
      <c r="AD2628" s="154"/>
      <c r="AE2628" s="154"/>
      <c r="AF2628" s="154"/>
      <c r="AG2628" s="154"/>
      <c r="AH2628" s="154"/>
      <c r="AI2628" s="154"/>
      <c r="AJ2628" s="154"/>
      <c r="AK2628" s="154"/>
      <c r="AL2628" s="154"/>
      <c r="AM2628" s="154"/>
      <c r="AN2628" s="154"/>
      <c r="AO2628" s="154"/>
      <c r="AP2628" s="154"/>
      <c r="AQ2628" s="154"/>
      <c r="AR2628" s="154"/>
      <c r="AS2628" s="154"/>
      <c r="AT2628" s="154"/>
      <c r="AU2628" s="154"/>
      <c r="AV2628" s="154"/>
      <c r="AW2628" s="154"/>
      <c r="AX2628" s="154"/>
      <c r="AY2628" s="154"/>
      <c r="AZ2628" s="154"/>
      <c r="BA2628" s="154"/>
      <c r="BB2628" s="154"/>
      <c r="BC2628" s="154"/>
      <c r="BD2628" s="154"/>
      <c r="BE2628" s="154"/>
      <c r="BF2628" s="154"/>
      <c r="BG2628" s="154"/>
      <c r="BH2628" s="154"/>
      <c r="BI2628" s="154"/>
      <c r="BJ2628" s="154"/>
      <c r="BK2628" s="154"/>
      <c r="BL2628" s="154"/>
      <c r="BM2628" s="154"/>
      <c r="BN2628" s="154"/>
      <c r="BO2628" s="154"/>
      <c r="BP2628" s="154"/>
      <c r="BQ2628" s="154"/>
      <c r="BR2628" s="154"/>
      <c r="BS2628" s="154"/>
      <c r="BT2628" s="154"/>
      <c r="BU2628" s="154"/>
      <c r="BV2628" s="154"/>
    </row>
    <row r="2629" spans="1:74" x14ac:dyDescent="0.25">
      <c r="A2629" s="154"/>
      <c r="B2629" s="154"/>
      <c r="C2629" s="154"/>
      <c r="D2629" s="154"/>
      <c r="E2629" s="154"/>
      <c r="F2629" s="154"/>
      <c r="G2629" s="154"/>
      <c r="H2629" s="154"/>
      <c r="I2629" s="154"/>
      <c r="J2629" s="154"/>
      <c r="K2629" s="154"/>
      <c r="L2629" s="154"/>
      <c r="M2629" s="154"/>
      <c r="N2629" s="154"/>
      <c r="O2629" s="154"/>
      <c r="P2629" s="154"/>
      <c r="Q2629" s="154"/>
      <c r="R2629" s="154"/>
      <c r="S2629" s="154"/>
      <c r="T2629" s="154"/>
      <c r="U2629" s="154"/>
      <c r="V2629" s="154"/>
      <c r="W2629" s="154"/>
      <c r="X2629" s="154"/>
      <c r="Y2629" s="154"/>
      <c r="Z2629" s="154"/>
      <c r="AA2629" s="154"/>
      <c r="AB2629" s="154"/>
      <c r="AC2629" s="154"/>
      <c r="AD2629" s="154"/>
      <c r="AE2629" s="154"/>
      <c r="AF2629" s="154"/>
      <c r="AG2629" s="154"/>
      <c r="AH2629" s="154"/>
      <c r="AI2629" s="154"/>
      <c r="AJ2629" s="154"/>
      <c r="AK2629" s="154"/>
      <c r="AL2629" s="154"/>
      <c r="AM2629" s="154"/>
      <c r="AN2629" s="154"/>
      <c r="AO2629" s="154"/>
      <c r="AP2629" s="154"/>
      <c r="AQ2629" s="154"/>
      <c r="AR2629" s="154"/>
      <c r="AS2629" s="154"/>
      <c r="AT2629" s="154"/>
      <c r="AU2629" s="154"/>
      <c r="AV2629" s="154"/>
      <c r="AW2629" s="154"/>
      <c r="AX2629" s="154"/>
      <c r="AY2629" s="154"/>
      <c r="AZ2629" s="154"/>
      <c r="BA2629" s="154"/>
      <c r="BB2629" s="154"/>
      <c r="BC2629" s="154"/>
      <c r="BD2629" s="154"/>
      <c r="BE2629" s="154"/>
      <c r="BF2629" s="154"/>
      <c r="BG2629" s="154"/>
      <c r="BH2629" s="154"/>
      <c r="BI2629" s="154"/>
      <c r="BJ2629" s="154"/>
      <c r="BK2629" s="154"/>
      <c r="BL2629" s="154"/>
      <c r="BM2629" s="154"/>
      <c r="BN2629" s="154"/>
      <c r="BO2629" s="154"/>
      <c r="BP2629" s="154"/>
      <c r="BQ2629" s="154"/>
      <c r="BR2629" s="154"/>
      <c r="BS2629" s="154"/>
      <c r="BT2629" s="154"/>
      <c r="BU2629" s="154"/>
      <c r="BV2629" s="154"/>
    </row>
    <row r="2630" spans="1:74" x14ac:dyDescent="0.25">
      <c r="A2630" s="154"/>
      <c r="B2630" s="154"/>
      <c r="C2630" s="154"/>
      <c r="D2630" s="154"/>
      <c r="E2630" s="154"/>
      <c r="F2630" s="154"/>
      <c r="G2630" s="154"/>
      <c r="H2630" s="154"/>
      <c r="I2630" s="154"/>
      <c r="J2630" s="154"/>
      <c r="K2630" s="154"/>
      <c r="L2630" s="154"/>
      <c r="M2630" s="154"/>
      <c r="N2630" s="154"/>
      <c r="O2630" s="154"/>
      <c r="P2630" s="154"/>
      <c r="Q2630" s="154"/>
      <c r="R2630" s="154"/>
      <c r="S2630" s="154"/>
      <c r="T2630" s="154"/>
      <c r="U2630" s="154"/>
      <c r="V2630" s="154"/>
      <c r="W2630" s="154"/>
      <c r="X2630" s="154"/>
      <c r="Y2630" s="154"/>
      <c r="Z2630" s="154"/>
      <c r="AA2630" s="154"/>
      <c r="AB2630" s="154"/>
      <c r="AC2630" s="154"/>
      <c r="AD2630" s="154"/>
      <c r="AE2630" s="154"/>
      <c r="AF2630" s="154"/>
      <c r="AG2630" s="154"/>
      <c r="AH2630" s="154"/>
      <c r="AI2630" s="154"/>
      <c r="AJ2630" s="154"/>
      <c r="AK2630" s="154"/>
      <c r="AL2630" s="154"/>
      <c r="AM2630" s="154"/>
      <c r="AN2630" s="154"/>
      <c r="AO2630" s="154"/>
      <c r="AP2630" s="154"/>
      <c r="AQ2630" s="154"/>
      <c r="AR2630" s="154"/>
      <c r="AS2630" s="154"/>
      <c r="AT2630" s="154"/>
      <c r="AU2630" s="154"/>
      <c r="AV2630" s="154"/>
      <c r="AW2630" s="154"/>
      <c r="AX2630" s="154"/>
      <c r="AY2630" s="154"/>
      <c r="AZ2630" s="154"/>
      <c r="BA2630" s="154"/>
      <c r="BB2630" s="154"/>
      <c r="BC2630" s="154"/>
      <c r="BD2630" s="154"/>
      <c r="BE2630" s="154"/>
      <c r="BF2630" s="154"/>
      <c r="BG2630" s="154"/>
      <c r="BH2630" s="154"/>
      <c r="BI2630" s="154"/>
      <c r="BJ2630" s="154"/>
      <c r="BK2630" s="154"/>
      <c r="BL2630" s="154"/>
      <c r="BM2630" s="154"/>
      <c r="BN2630" s="154"/>
      <c r="BO2630" s="154"/>
      <c r="BP2630" s="154"/>
      <c r="BQ2630" s="154"/>
      <c r="BR2630" s="154"/>
      <c r="BS2630" s="154"/>
      <c r="BT2630" s="154"/>
      <c r="BU2630" s="154"/>
      <c r="BV2630" s="154"/>
    </row>
    <row r="2631" spans="1:74" x14ac:dyDescent="0.25">
      <c r="A2631" s="154"/>
      <c r="B2631" s="154"/>
      <c r="C2631" s="154"/>
      <c r="D2631" s="154"/>
      <c r="E2631" s="154"/>
      <c r="F2631" s="154"/>
      <c r="G2631" s="154"/>
      <c r="H2631" s="154"/>
      <c r="I2631" s="154"/>
      <c r="J2631" s="154"/>
      <c r="K2631" s="154"/>
      <c r="L2631" s="154"/>
      <c r="M2631" s="154"/>
      <c r="N2631" s="154"/>
      <c r="O2631" s="154"/>
      <c r="P2631" s="154"/>
      <c r="Q2631" s="154"/>
      <c r="R2631" s="154"/>
      <c r="S2631" s="154"/>
      <c r="T2631" s="154"/>
      <c r="U2631" s="154"/>
      <c r="V2631" s="154"/>
      <c r="W2631" s="154"/>
      <c r="X2631" s="154"/>
      <c r="Y2631" s="154"/>
      <c r="Z2631" s="154"/>
      <c r="AA2631" s="154"/>
      <c r="AB2631" s="154"/>
      <c r="AC2631" s="154"/>
      <c r="AD2631" s="154"/>
      <c r="AE2631" s="154"/>
      <c r="AF2631" s="154"/>
      <c r="AG2631" s="154"/>
      <c r="AH2631" s="154"/>
      <c r="AI2631" s="154"/>
      <c r="AJ2631" s="154"/>
      <c r="AK2631" s="154"/>
      <c r="AL2631" s="154"/>
      <c r="AM2631" s="154"/>
      <c r="AN2631" s="154"/>
      <c r="AO2631" s="154"/>
      <c r="AP2631" s="154"/>
      <c r="AQ2631" s="154"/>
      <c r="AR2631" s="154"/>
      <c r="AS2631" s="154"/>
      <c r="AT2631" s="154"/>
      <c r="AU2631" s="154"/>
      <c r="AV2631" s="154"/>
      <c r="AW2631" s="154"/>
      <c r="AX2631" s="154"/>
      <c r="AY2631" s="154"/>
      <c r="AZ2631" s="154"/>
      <c r="BA2631" s="154"/>
      <c r="BB2631" s="154"/>
      <c r="BC2631" s="154"/>
      <c r="BD2631" s="154"/>
      <c r="BE2631" s="154"/>
      <c r="BF2631" s="154"/>
      <c r="BG2631" s="154"/>
      <c r="BH2631" s="154"/>
      <c r="BI2631" s="154"/>
      <c r="BJ2631" s="154"/>
      <c r="BK2631" s="154"/>
      <c r="BL2631" s="154"/>
      <c r="BM2631" s="154"/>
      <c r="BN2631" s="154"/>
      <c r="BO2631" s="154"/>
      <c r="BP2631" s="154"/>
      <c r="BQ2631" s="154"/>
      <c r="BR2631" s="154"/>
      <c r="BS2631" s="154"/>
      <c r="BT2631" s="154"/>
      <c r="BU2631" s="154"/>
      <c r="BV2631" s="154"/>
    </row>
    <row r="2632" spans="1:74" x14ac:dyDescent="0.25">
      <c r="A2632" s="154"/>
      <c r="B2632" s="154"/>
      <c r="C2632" s="154"/>
      <c r="D2632" s="154"/>
      <c r="E2632" s="154"/>
      <c r="F2632" s="154"/>
      <c r="G2632" s="154"/>
      <c r="H2632" s="154"/>
      <c r="I2632" s="154"/>
      <c r="J2632" s="154"/>
      <c r="K2632" s="154"/>
      <c r="L2632" s="154"/>
      <c r="M2632" s="154"/>
      <c r="N2632" s="154"/>
      <c r="O2632" s="154"/>
      <c r="P2632" s="154"/>
      <c r="Q2632" s="154"/>
      <c r="R2632" s="154"/>
      <c r="S2632" s="154"/>
      <c r="T2632" s="154"/>
      <c r="U2632" s="154"/>
      <c r="V2632" s="154"/>
      <c r="W2632" s="154"/>
      <c r="X2632" s="154"/>
      <c r="Y2632" s="154"/>
      <c r="Z2632" s="154"/>
      <c r="AA2632" s="154"/>
      <c r="AB2632" s="154"/>
      <c r="AC2632" s="154"/>
      <c r="AD2632" s="154"/>
      <c r="AE2632" s="154"/>
      <c r="AF2632" s="154"/>
      <c r="AG2632" s="154"/>
      <c r="AH2632" s="154"/>
      <c r="AI2632" s="154"/>
      <c r="AJ2632" s="154"/>
      <c r="AK2632" s="154"/>
      <c r="AL2632" s="154"/>
      <c r="AM2632" s="154"/>
      <c r="AN2632" s="154"/>
      <c r="AO2632" s="154"/>
      <c r="AP2632" s="154"/>
      <c r="AQ2632" s="154"/>
      <c r="AR2632" s="154"/>
      <c r="AS2632" s="154"/>
      <c r="AT2632" s="154"/>
      <c r="AU2632" s="154"/>
      <c r="AV2632" s="154"/>
      <c r="AW2632" s="154"/>
      <c r="AX2632" s="154"/>
      <c r="AY2632" s="154"/>
      <c r="AZ2632" s="154"/>
      <c r="BA2632" s="154"/>
      <c r="BB2632" s="154"/>
      <c r="BC2632" s="154"/>
      <c r="BD2632" s="154"/>
      <c r="BE2632" s="154"/>
      <c r="BF2632" s="154"/>
      <c r="BG2632" s="154"/>
      <c r="BH2632" s="154"/>
      <c r="BI2632" s="154"/>
      <c r="BJ2632" s="154"/>
      <c r="BK2632" s="154"/>
      <c r="BL2632" s="154"/>
      <c r="BM2632" s="154"/>
      <c r="BN2632" s="154"/>
      <c r="BO2632" s="154"/>
      <c r="BP2632" s="154"/>
      <c r="BQ2632" s="154"/>
      <c r="BR2632" s="154"/>
      <c r="BS2632" s="154"/>
      <c r="BT2632" s="154"/>
      <c r="BU2632" s="154"/>
      <c r="BV2632" s="154"/>
    </row>
    <row r="2633" spans="1:74" x14ac:dyDescent="0.25">
      <c r="A2633" s="154"/>
      <c r="B2633" s="154"/>
      <c r="C2633" s="154"/>
      <c r="D2633" s="154"/>
      <c r="E2633" s="154"/>
      <c r="F2633" s="154"/>
      <c r="G2633" s="154"/>
      <c r="H2633" s="154"/>
      <c r="I2633" s="154"/>
      <c r="J2633" s="154"/>
      <c r="K2633" s="154"/>
      <c r="L2633" s="154"/>
      <c r="M2633" s="154"/>
      <c r="N2633" s="154"/>
      <c r="O2633" s="154"/>
      <c r="P2633" s="154"/>
      <c r="Q2633" s="154"/>
      <c r="R2633" s="154"/>
      <c r="S2633" s="154"/>
      <c r="T2633" s="154"/>
      <c r="U2633" s="154"/>
      <c r="V2633" s="154"/>
      <c r="W2633" s="154"/>
      <c r="X2633" s="154"/>
      <c r="Y2633" s="154"/>
      <c r="Z2633" s="154"/>
      <c r="AA2633" s="154"/>
      <c r="AB2633" s="154"/>
      <c r="AC2633" s="154"/>
      <c r="AD2633" s="154"/>
      <c r="AE2633" s="154"/>
      <c r="AF2633" s="154"/>
      <c r="AG2633" s="154"/>
      <c r="AH2633" s="154"/>
      <c r="AI2633" s="154"/>
      <c r="AJ2633" s="154"/>
      <c r="AK2633" s="154"/>
      <c r="AL2633" s="154"/>
      <c r="AM2633" s="154"/>
      <c r="AN2633" s="154"/>
      <c r="AO2633" s="154"/>
      <c r="AP2633" s="154"/>
      <c r="AQ2633" s="154"/>
      <c r="AR2633" s="154"/>
      <c r="AS2633" s="154"/>
      <c r="AT2633" s="154"/>
      <c r="AU2633" s="154"/>
      <c r="AV2633" s="154"/>
      <c r="AW2633" s="154"/>
      <c r="AX2633" s="154"/>
      <c r="AY2633" s="154"/>
      <c r="AZ2633" s="154"/>
      <c r="BA2633" s="154"/>
      <c r="BB2633" s="154"/>
      <c r="BC2633" s="154"/>
      <c r="BD2633" s="154"/>
      <c r="BE2633" s="154"/>
      <c r="BF2633" s="154"/>
      <c r="BG2633" s="154"/>
      <c r="BH2633" s="154"/>
      <c r="BI2633" s="154"/>
      <c r="BJ2633" s="154"/>
      <c r="BK2633" s="154"/>
      <c r="BL2633" s="154"/>
      <c r="BM2633" s="154"/>
      <c r="BN2633" s="154"/>
      <c r="BO2633" s="154"/>
      <c r="BP2633" s="154"/>
      <c r="BQ2633" s="154"/>
      <c r="BR2633" s="154"/>
      <c r="BS2633" s="154"/>
      <c r="BT2633" s="154"/>
      <c r="BU2633" s="154"/>
      <c r="BV2633" s="154"/>
    </row>
    <row r="2634" spans="1:74" x14ac:dyDescent="0.25">
      <c r="A2634" s="154"/>
      <c r="B2634" s="154"/>
      <c r="C2634" s="154"/>
      <c r="D2634" s="154"/>
      <c r="E2634" s="154"/>
      <c r="F2634" s="154"/>
      <c r="G2634" s="154"/>
      <c r="H2634" s="154"/>
      <c r="I2634" s="154"/>
      <c r="J2634" s="154"/>
      <c r="K2634" s="154"/>
      <c r="L2634" s="154"/>
      <c r="M2634" s="154"/>
      <c r="N2634" s="154"/>
      <c r="O2634" s="154"/>
      <c r="P2634" s="154"/>
      <c r="Q2634" s="154"/>
      <c r="R2634" s="154"/>
      <c r="S2634" s="154"/>
      <c r="T2634" s="154"/>
      <c r="U2634" s="154"/>
      <c r="V2634" s="154"/>
      <c r="W2634" s="154"/>
      <c r="X2634" s="154"/>
      <c r="Y2634" s="154"/>
      <c r="Z2634" s="154"/>
      <c r="AA2634" s="154"/>
      <c r="AB2634" s="154"/>
      <c r="AC2634" s="154"/>
      <c r="AD2634" s="154"/>
      <c r="AE2634" s="154"/>
      <c r="AF2634" s="154"/>
      <c r="AG2634" s="154"/>
      <c r="AH2634" s="154"/>
      <c r="AI2634" s="154"/>
      <c r="AJ2634" s="154"/>
      <c r="AK2634" s="154"/>
      <c r="AL2634" s="154"/>
      <c r="AM2634" s="154"/>
      <c r="AN2634" s="154"/>
      <c r="AO2634" s="154"/>
      <c r="AP2634" s="154"/>
      <c r="AQ2634" s="154"/>
      <c r="AR2634" s="154"/>
      <c r="AS2634" s="154"/>
      <c r="AT2634" s="154"/>
      <c r="AU2634" s="154"/>
      <c r="AV2634" s="154"/>
      <c r="AW2634" s="154"/>
      <c r="AX2634" s="154"/>
      <c r="AY2634" s="154"/>
      <c r="AZ2634" s="154"/>
      <c r="BA2634" s="154"/>
      <c r="BB2634" s="154"/>
      <c r="BC2634" s="154"/>
      <c r="BD2634" s="154"/>
      <c r="BE2634" s="154"/>
      <c r="BF2634" s="154"/>
      <c r="BG2634" s="154"/>
      <c r="BH2634" s="154"/>
      <c r="BI2634" s="154"/>
      <c r="BJ2634" s="154"/>
      <c r="BK2634" s="154"/>
      <c r="BL2634" s="154"/>
      <c r="BM2634" s="154"/>
      <c r="BN2634" s="154"/>
      <c r="BO2634" s="154"/>
      <c r="BP2634" s="154"/>
      <c r="BQ2634" s="154"/>
      <c r="BR2634" s="154"/>
      <c r="BS2634" s="154"/>
      <c r="BT2634" s="154"/>
      <c r="BU2634" s="154"/>
      <c r="BV2634" s="154"/>
    </row>
    <row r="2635" spans="1:74" x14ac:dyDescent="0.25">
      <c r="A2635" s="154"/>
      <c r="B2635" s="154"/>
      <c r="C2635" s="154"/>
      <c r="D2635" s="154"/>
      <c r="E2635" s="154"/>
      <c r="F2635" s="154"/>
      <c r="G2635" s="154"/>
      <c r="H2635" s="154"/>
      <c r="I2635" s="154"/>
      <c r="J2635" s="154"/>
      <c r="K2635" s="154"/>
      <c r="L2635" s="154"/>
      <c r="M2635" s="154"/>
      <c r="N2635" s="154"/>
      <c r="O2635" s="154"/>
      <c r="P2635" s="154"/>
      <c r="Q2635" s="154"/>
      <c r="R2635" s="154"/>
      <c r="S2635" s="154"/>
      <c r="T2635" s="154"/>
      <c r="U2635" s="154"/>
      <c r="V2635" s="154"/>
      <c r="W2635" s="154"/>
      <c r="X2635" s="154"/>
      <c r="Y2635" s="154"/>
      <c r="Z2635" s="154"/>
      <c r="AA2635" s="154"/>
      <c r="AB2635" s="154"/>
      <c r="AC2635" s="154"/>
      <c r="AD2635" s="154"/>
      <c r="AE2635" s="154"/>
      <c r="AF2635" s="154"/>
      <c r="AG2635" s="154"/>
      <c r="AH2635" s="154"/>
      <c r="AI2635" s="154"/>
      <c r="AJ2635" s="154"/>
      <c r="AK2635" s="154"/>
      <c r="AL2635" s="154"/>
      <c r="AM2635" s="154"/>
      <c r="AN2635" s="154"/>
      <c r="AO2635" s="154"/>
      <c r="AP2635" s="154"/>
      <c r="AQ2635" s="154"/>
      <c r="AR2635" s="154"/>
      <c r="AS2635" s="154"/>
      <c r="AT2635" s="154"/>
      <c r="AU2635" s="154"/>
      <c r="AV2635" s="154"/>
      <c r="AW2635" s="154"/>
      <c r="AX2635" s="154"/>
      <c r="AY2635" s="154"/>
      <c r="AZ2635" s="154"/>
      <c r="BA2635" s="154"/>
      <c r="BB2635" s="154"/>
      <c r="BC2635" s="154"/>
      <c r="BD2635" s="154"/>
      <c r="BE2635" s="154"/>
      <c r="BF2635" s="154"/>
      <c r="BG2635" s="154"/>
      <c r="BH2635" s="154"/>
      <c r="BI2635" s="154"/>
      <c r="BJ2635" s="154"/>
      <c r="BK2635" s="154"/>
      <c r="BL2635" s="154"/>
      <c r="BM2635" s="154"/>
      <c r="BN2635" s="154"/>
      <c r="BO2635" s="154"/>
      <c r="BP2635" s="154"/>
      <c r="BQ2635" s="154"/>
      <c r="BR2635" s="154"/>
      <c r="BS2635" s="154"/>
      <c r="BT2635" s="154"/>
      <c r="BU2635" s="154"/>
      <c r="BV2635" s="154"/>
    </row>
    <row r="2636" spans="1:74" x14ac:dyDescent="0.25">
      <c r="A2636" s="154"/>
      <c r="B2636" s="154"/>
      <c r="C2636" s="154"/>
      <c r="D2636" s="154"/>
      <c r="E2636" s="154"/>
      <c r="F2636" s="154"/>
      <c r="G2636" s="154"/>
      <c r="H2636" s="154"/>
      <c r="I2636" s="154"/>
      <c r="J2636" s="154"/>
      <c r="K2636" s="154"/>
      <c r="L2636" s="154"/>
      <c r="M2636" s="154"/>
      <c r="N2636" s="154"/>
      <c r="O2636" s="154"/>
      <c r="P2636" s="154"/>
      <c r="Q2636" s="154"/>
      <c r="R2636" s="154"/>
      <c r="S2636" s="154"/>
      <c r="T2636" s="154"/>
      <c r="U2636" s="154"/>
      <c r="V2636" s="154"/>
      <c r="W2636" s="154"/>
      <c r="X2636" s="154"/>
      <c r="Y2636" s="154"/>
      <c r="Z2636" s="154"/>
      <c r="AA2636" s="154"/>
      <c r="AB2636" s="154"/>
      <c r="AC2636" s="154"/>
      <c r="AD2636" s="154"/>
      <c r="AE2636" s="154"/>
      <c r="AF2636" s="154"/>
      <c r="AG2636" s="154"/>
      <c r="AH2636" s="154"/>
      <c r="AI2636" s="154"/>
      <c r="AJ2636" s="154"/>
      <c r="AK2636" s="154"/>
      <c r="AL2636" s="154"/>
      <c r="AM2636" s="154"/>
      <c r="AN2636" s="154"/>
      <c r="AO2636" s="154"/>
      <c r="AP2636" s="154"/>
      <c r="AQ2636" s="154"/>
      <c r="AR2636" s="154"/>
      <c r="AS2636" s="154"/>
      <c r="AT2636" s="154"/>
      <c r="AU2636" s="154"/>
      <c r="AV2636" s="154"/>
      <c r="AW2636" s="154"/>
      <c r="AX2636" s="154"/>
      <c r="AY2636" s="154"/>
      <c r="AZ2636" s="154"/>
      <c r="BA2636" s="154"/>
      <c r="BB2636" s="154"/>
      <c r="BC2636" s="154"/>
      <c r="BD2636" s="154"/>
      <c r="BE2636" s="154"/>
      <c r="BF2636" s="154"/>
      <c r="BG2636" s="154"/>
      <c r="BH2636" s="154"/>
      <c r="BI2636" s="154"/>
      <c r="BJ2636" s="154"/>
      <c r="BK2636" s="154"/>
      <c r="BL2636" s="154"/>
      <c r="BM2636" s="154"/>
      <c r="BN2636" s="154"/>
      <c r="BO2636" s="154"/>
      <c r="BP2636" s="154"/>
      <c r="BQ2636" s="154"/>
      <c r="BR2636" s="154"/>
      <c r="BS2636" s="154"/>
      <c r="BT2636" s="154"/>
      <c r="BU2636" s="154"/>
      <c r="BV2636" s="154"/>
    </row>
    <row r="2637" spans="1:74" x14ac:dyDescent="0.25">
      <c r="A2637" s="154"/>
      <c r="B2637" s="154"/>
      <c r="C2637" s="154"/>
      <c r="D2637" s="154"/>
      <c r="E2637" s="154"/>
      <c r="F2637" s="154"/>
      <c r="G2637" s="154"/>
      <c r="H2637" s="154"/>
      <c r="I2637" s="154"/>
      <c r="J2637" s="154"/>
      <c r="K2637" s="154"/>
      <c r="L2637" s="154"/>
      <c r="M2637" s="154"/>
      <c r="N2637" s="154"/>
      <c r="O2637" s="154"/>
      <c r="P2637" s="154"/>
      <c r="Q2637" s="154"/>
      <c r="R2637" s="154"/>
      <c r="S2637" s="154"/>
      <c r="T2637" s="154"/>
      <c r="U2637" s="154"/>
      <c r="V2637" s="154"/>
      <c r="W2637" s="154"/>
      <c r="X2637" s="154"/>
      <c r="Y2637" s="154"/>
      <c r="Z2637" s="154"/>
      <c r="AA2637" s="154"/>
      <c r="AB2637" s="154"/>
      <c r="AC2637" s="154"/>
      <c r="AD2637" s="154"/>
      <c r="AE2637" s="154"/>
      <c r="AF2637" s="154"/>
      <c r="AG2637" s="154"/>
      <c r="AH2637" s="154"/>
      <c r="AI2637" s="154"/>
      <c r="AJ2637" s="154"/>
      <c r="AK2637" s="154"/>
      <c r="AL2637" s="154"/>
      <c r="AM2637" s="154"/>
      <c r="AN2637" s="154"/>
      <c r="AO2637" s="154"/>
      <c r="AP2637" s="154"/>
      <c r="AQ2637" s="154"/>
      <c r="AR2637" s="154"/>
      <c r="AS2637" s="154"/>
      <c r="AT2637" s="154"/>
      <c r="AU2637" s="154"/>
      <c r="AV2637" s="154"/>
      <c r="AW2637" s="154"/>
      <c r="AX2637" s="154"/>
      <c r="AY2637" s="154"/>
      <c r="AZ2637" s="154"/>
      <c r="BA2637" s="154"/>
      <c r="BB2637" s="154"/>
      <c r="BC2637" s="154"/>
      <c r="BD2637" s="154"/>
      <c r="BE2637" s="154"/>
      <c r="BF2637" s="154"/>
      <c r="BG2637" s="154"/>
      <c r="BH2637" s="154"/>
      <c r="BI2637" s="154"/>
      <c r="BJ2637" s="154"/>
      <c r="BK2637" s="154"/>
      <c r="BL2637" s="154"/>
      <c r="BM2637" s="154"/>
      <c r="BN2637" s="154"/>
      <c r="BO2637" s="154"/>
      <c r="BP2637" s="154"/>
      <c r="BQ2637" s="154"/>
      <c r="BR2637" s="154"/>
      <c r="BS2637" s="154"/>
      <c r="BT2637" s="154"/>
      <c r="BU2637" s="154"/>
      <c r="BV2637" s="154"/>
    </row>
    <row r="2638" spans="1:74" x14ac:dyDescent="0.25">
      <c r="A2638" s="154"/>
      <c r="B2638" s="154"/>
      <c r="C2638" s="154"/>
      <c r="D2638" s="154"/>
      <c r="E2638" s="154"/>
      <c r="F2638" s="154"/>
      <c r="G2638" s="154"/>
      <c r="H2638" s="154"/>
      <c r="I2638" s="154"/>
      <c r="J2638" s="154"/>
      <c r="K2638" s="154"/>
      <c r="L2638" s="154"/>
      <c r="M2638" s="154"/>
      <c r="N2638" s="154"/>
      <c r="O2638" s="154"/>
      <c r="P2638" s="154"/>
      <c r="Q2638" s="154"/>
      <c r="R2638" s="154"/>
      <c r="S2638" s="154"/>
      <c r="T2638" s="154"/>
      <c r="U2638" s="154"/>
      <c r="V2638" s="154"/>
      <c r="W2638" s="154"/>
      <c r="X2638" s="154"/>
      <c r="Y2638" s="154"/>
      <c r="Z2638" s="154"/>
      <c r="AA2638" s="154"/>
      <c r="AB2638" s="154"/>
      <c r="AC2638" s="154"/>
      <c r="AD2638" s="154"/>
      <c r="AE2638" s="154"/>
      <c r="AF2638" s="154"/>
      <c r="AG2638" s="154"/>
      <c r="AH2638" s="154"/>
      <c r="AI2638" s="154"/>
      <c r="AJ2638" s="154"/>
      <c r="AK2638" s="154"/>
      <c r="AL2638" s="154"/>
      <c r="AM2638" s="154"/>
      <c r="AN2638" s="154"/>
      <c r="AO2638" s="154"/>
      <c r="AP2638" s="154"/>
      <c r="AQ2638" s="154"/>
      <c r="AR2638" s="154"/>
      <c r="AS2638" s="154"/>
      <c r="AT2638" s="154"/>
      <c r="AU2638" s="154"/>
      <c r="AV2638" s="154"/>
      <c r="AW2638" s="154"/>
      <c r="AX2638" s="154"/>
      <c r="AY2638" s="154"/>
      <c r="AZ2638" s="154"/>
      <c r="BA2638" s="154"/>
      <c r="BB2638" s="154"/>
      <c r="BC2638" s="154"/>
      <c r="BD2638" s="154"/>
      <c r="BE2638" s="154"/>
      <c r="BF2638" s="154"/>
      <c r="BG2638" s="154"/>
      <c r="BH2638" s="154"/>
      <c r="BI2638" s="154"/>
      <c r="BJ2638" s="154"/>
      <c r="BK2638" s="154"/>
      <c r="BL2638" s="154"/>
      <c r="BM2638" s="154"/>
      <c r="BN2638" s="154"/>
      <c r="BO2638" s="154"/>
      <c r="BP2638" s="154"/>
      <c r="BQ2638" s="154"/>
      <c r="BR2638" s="154"/>
      <c r="BS2638" s="154"/>
      <c r="BT2638" s="154"/>
      <c r="BU2638" s="154"/>
      <c r="BV2638" s="154"/>
    </row>
    <row r="2639" spans="1:74" x14ac:dyDescent="0.25">
      <c r="A2639" s="154"/>
      <c r="B2639" s="154"/>
      <c r="C2639" s="154"/>
      <c r="D2639" s="154"/>
      <c r="E2639" s="154"/>
      <c r="F2639" s="154"/>
      <c r="G2639" s="154"/>
      <c r="H2639" s="154"/>
      <c r="I2639" s="154"/>
      <c r="J2639" s="154"/>
      <c r="K2639" s="154"/>
      <c r="L2639" s="154"/>
      <c r="M2639" s="154"/>
      <c r="N2639" s="154"/>
      <c r="O2639" s="154"/>
      <c r="P2639" s="154"/>
      <c r="Q2639" s="154"/>
      <c r="R2639" s="154"/>
      <c r="S2639" s="154"/>
      <c r="T2639" s="154"/>
      <c r="U2639" s="154"/>
      <c r="V2639" s="154"/>
      <c r="W2639" s="154"/>
      <c r="X2639" s="154"/>
      <c r="Y2639" s="154"/>
      <c r="Z2639" s="154"/>
      <c r="AA2639" s="154"/>
      <c r="AB2639" s="154"/>
      <c r="AC2639" s="154"/>
      <c r="AD2639" s="154"/>
      <c r="AE2639" s="154"/>
      <c r="AF2639" s="154"/>
      <c r="AG2639" s="154"/>
      <c r="AH2639" s="154"/>
      <c r="AI2639" s="154"/>
      <c r="AJ2639" s="154"/>
      <c r="AK2639" s="154"/>
      <c r="AL2639" s="154"/>
      <c r="AM2639" s="154"/>
      <c r="AN2639" s="154"/>
      <c r="AO2639" s="154"/>
      <c r="AP2639" s="154"/>
      <c r="AQ2639" s="154"/>
      <c r="AR2639" s="154"/>
      <c r="AS2639" s="154"/>
      <c r="AT2639" s="154"/>
      <c r="AU2639" s="154"/>
      <c r="AV2639" s="154"/>
      <c r="AW2639" s="154"/>
      <c r="AX2639" s="154"/>
      <c r="AY2639" s="154"/>
      <c r="AZ2639" s="154"/>
      <c r="BA2639" s="154"/>
      <c r="BB2639" s="154"/>
      <c r="BC2639" s="154"/>
      <c r="BD2639" s="154"/>
      <c r="BE2639" s="154"/>
      <c r="BF2639" s="154"/>
      <c r="BG2639" s="154"/>
      <c r="BH2639" s="154"/>
      <c r="BI2639" s="154"/>
      <c r="BJ2639" s="154"/>
      <c r="BK2639" s="154"/>
      <c r="BL2639" s="154"/>
      <c r="BM2639" s="154"/>
      <c r="BN2639" s="154"/>
      <c r="BO2639" s="154"/>
      <c r="BP2639" s="154"/>
      <c r="BQ2639" s="154"/>
      <c r="BR2639" s="154"/>
      <c r="BS2639" s="154"/>
      <c r="BT2639" s="154"/>
      <c r="BU2639" s="154"/>
      <c r="BV2639" s="154"/>
    </row>
    <row r="2640" spans="1:74" x14ac:dyDescent="0.25">
      <c r="A2640" s="154"/>
      <c r="B2640" s="154"/>
      <c r="C2640" s="154"/>
      <c r="D2640" s="154"/>
      <c r="E2640" s="154"/>
      <c r="F2640" s="154"/>
      <c r="G2640" s="154"/>
      <c r="H2640" s="154"/>
      <c r="I2640" s="154"/>
      <c r="J2640" s="154"/>
      <c r="K2640" s="154"/>
      <c r="L2640" s="154"/>
      <c r="M2640" s="154"/>
      <c r="N2640" s="154"/>
      <c r="O2640" s="154"/>
      <c r="P2640" s="154"/>
      <c r="Q2640" s="154"/>
      <c r="R2640" s="154"/>
      <c r="S2640" s="154"/>
      <c r="T2640" s="154"/>
      <c r="U2640" s="154"/>
      <c r="V2640" s="154"/>
      <c r="W2640" s="154"/>
      <c r="X2640" s="154"/>
      <c r="Y2640" s="154"/>
      <c r="Z2640" s="154"/>
      <c r="AA2640" s="154"/>
      <c r="AB2640" s="154"/>
      <c r="AC2640" s="154"/>
      <c r="AD2640" s="154"/>
      <c r="AE2640" s="154"/>
      <c r="AF2640" s="154"/>
      <c r="AG2640" s="154"/>
      <c r="AH2640" s="154"/>
      <c r="AI2640" s="154"/>
      <c r="AJ2640" s="154"/>
      <c r="AK2640" s="154"/>
      <c r="AL2640" s="154"/>
      <c r="AM2640" s="154"/>
      <c r="AN2640" s="154"/>
      <c r="AO2640" s="154"/>
      <c r="AP2640" s="154"/>
      <c r="AQ2640" s="154"/>
      <c r="AR2640" s="154"/>
      <c r="AS2640" s="154"/>
      <c r="AT2640" s="154"/>
      <c r="AU2640" s="154"/>
      <c r="AV2640" s="154"/>
      <c r="AW2640" s="154"/>
      <c r="AX2640" s="154"/>
      <c r="AY2640" s="154"/>
      <c r="AZ2640" s="154"/>
      <c r="BA2640" s="154"/>
      <c r="BB2640" s="154"/>
      <c r="BC2640" s="154"/>
      <c r="BD2640" s="154"/>
      <c r="BE2640" s="154"/>
      <c r="BF2640" s="154"/>
      <c r="BG2640" s="154"/>
      <c r="BH2640" s="154"/>
      <c r="BI2640" s="154"/>
      <c r="BJ2640" s="154"/>
      <c r="BK2640" s="154"/>
      <c r="BL2640" s="154"/>
      <c r="BM2640" s="154"/>
      <c r="BN2640" s="154"/>
      <c r="BO2640" s="154"/>
      <c r="BP2640" s="154"/>
      <c r="BQ2640" s="154"/>
      <c r="BR2640" s="154"/>
      <c r="BS2640" s="154"/>
      <c r="BT2640" s="154"/>
      <c r="BU2640" s="154"/>
      <c r="BV2640" s="154"/>
    </row>
    <row r="2641" spans="1:74" x14ac:dyDescent="0.25">
      <c r="A2641" s="154"/>
      <c r="B2641" s="154"/>
      <c r="C2641" s="154"/>
      <c r="D2641" s="154"/>
      <c r="E2641" s="154"/>
      <c r="F2641" s="154"/>
      <c r="G2641" s="154"/>
      <c r="H2641" s="154"/>
      <c r="I2641" s="154"/>
      <c r="J2641" s="154"/>
      <c r="K2641" s="154"/>
      <c r="L2641" s="154"/>
      <c r="M2641" s="154"/>
      <c r="N2641" s="154"/>
      <c r="O2641" s="154"/>
      <c r="P2641" s="154"/>
      <c r="Q2641" s="154"/>
      <c r="R2641" s="154"/>
      <c r="S2641" s="154"/>
      <c r="T2641" s="154"/>
      <c r="U2641" s="154"/>
      <c r="V2641" s="154"/>
      <c r="W2641" s="154"/>
      <c r="X2641" s="154"/>
      <c r="Y2641" s="154"/>
      <c r="Z2641" s="154"/>
      <c r="AA2641" s="154"/>
      <c r="AB2641" s="154"/>
      <c r="AC2641" s="154"/>
      <c r="AD2641" s="154"/>
      <c r="AE2641" s="154"/>
      <c r="AF2641" s="154"/>
      <c r="AG2641" s="154"/>
      <c r="AH2641" s="154"/>
      <c r="AI2641" s="154"/>
      <c r="AJ2641" s="154"/>
      <c r="AK2641" s="154"/>
      <c r="AL2641" s="154"/>
      <c r="AM2641" s="154"/>
      <c r="AN2641" s="154"/>
      <c r="AO2641" s="154"/>
      <c r="AP2641" s="154"/>
      <c r="AQ2641" s="154"/>
      <c r="AR2641" s="154"/>
      <c r="AS2641" s="154"/>
      <c r="AT2641" s="154"/>
      <c r="AU2641" s="154"/>
      <c r="AV2641" s="154"/>
      <c r="AW2641" s="154"/>
      <c r="AX2641" s="154"/>
      <c r="AY2641" s="154"/>
      <c r="AZ2641" s="154"/>
      <c r="BA2641" s="154"/>
      <c r="BB2641" s="154"/>
      <c r="BC2641" s="154"/>
      <c r="BD2641" s="154"/>
      <c r="BE2641" s="154"/>
      <c r="BF2641" s="154"/>
      <c r="BG2641" s="154"/>
      <c r="BH2641" s="154"/>
      <c r="BI2641" s="154"/>
      <c r="BJ2641" s="154"/>
      <c r="BK2641" s="154"/>
      <c r="BL2641" s="154"/>
      <c r="BM2641" s="154"/>
      <c r="BN2641" s="154"/>
      <c r="BO2641" s="154"/>
      <c r="BP2641" s="154"/>
      <c r="BQ2641" s="154"/>
      <c r="BR2641" s="154"/>
      <c r="BS2641" s="154"/>
      <c r="BT2641" s="154"/>
      <c r="BU2641" s="154"/>
      <c r="BV2641" s="154"/>
    </row>
    <row r="2642" spans="1:74" x14ac:dyDescent="0.25">
      <c r="A2642" s="154"/>
      <c r="B2642" s="154"/>
      <c r="C2642" s="154"/>
      <c r="D2642" s="154"/>
      <c r="E2642" s="154"/>
      <c r="F2642" s="154"/>
      <c r="G2642" s="154"/>
      <c r="H2642" s="154"/>
      <c r="I2642" s="154"/>
      <c r="J2642" s="154"/>
      <c r="K2642" s="154"/>
      <c r="L2642" s="154"/>
      <c r="M2642" s="154"/>
      <c r="N2642" s="154"/>
      <c r="O2642" s="154"/>
      <c r="P2642" s="154"/>
      <c r="Q2642" s="154"/>
      <c r="R2642" s="154"/>
      <c r="S2642" s="154"/>
      <c r="T2642" s="154"/>
      <c r="U2642" s="154"/>
      <c r="V2642" s="154"/>
      <c r="W2642" s="154"/>
      <c r="X2642" s="154"/>
      <c r="Y2642" s="154"/>
      <c r="Z2642" s="154"/>
      <c r="AA2642" s="154"/>
      <c r="AB2642" s="154"/>
      <c r="AC2642" s="154"/>
      <c r="AD2642" s="154"/>
      <c r="AE2642" s="154"/>
      <c r="AF2642" s="154"/>
      <c r="AG2642" s="154"/>
      <c r="AH2642" s="154"/>
      <c r="AI2642" s="154"/>
      <c r="AJ2642" s="154"/>
      <c r="AK2642" s="154"/>
      <c r="AL2642" s="154"/>
      <c r="AM2642" s="154"/>
      <c r="AN2642" s="154"/>
      <c r="AO2642" s="154"/>
      <c r="AP2642" s="154"/>
      <c r="AQ2642" s="154"/>
      <c r="AR2642" s="154"/>
      <c r="AS2642" s="154"/>
      <c r="AT2642" s="154"/>
      <c r="AU2642" s="154"/>
      <c r="AV2642" s="154"/>
      <c r="AW2642" s="154"/>
      <c r="AX2642" s="154"/>
      <c r="AY2642" s="154"/>
      <c r="AZ2642" s="154"/>
      <c r="BA2642" s="154"/>
      <c r="BB2642" s="154"/>
      <c r="BC2642" s="154"/>
      <c r="BD2642" s="154"/>
      <c r="BE2642" s="154"/>
      <c r="BF2642" s="154"/>
      <c r="BG2642" s="154"/>
      <c r="BH2642" s="154"/>
      <c r="BI2642" s="154"/>
      <c r="BJ2642" s="154"/>
      <c r="BK2642" s="154"/>
      <c r="BL2642" s="154"/>
      <c r="BM2642" s="154"/>
      <c r="BN2642" s="154"/>
      <c r="BO2642" s="154"/>
      <c r="BP2642" s="154"/>
      <c r="BQ2642" s="154"/>
      <c r="BR2642" s="154"/>
      <c r="BS2642" s="154"/>
      <c r="BT2642" s="154"/>
      <c r="BU2642" s="154"/>
      <c r="BV2642" s="154"/>
    </row>
    <row r="2643" spans="1:74" x14ac:dyDescent="0.25">
      <c r="A2643" s="154"/>
      <c r="B2643" s="154"/>
      <c r="C2643" s="154"/>
      <c r="D2643" s="154"/>
      <c r="E2643" s="154"/>
      <c r="F2643" s="154"/>
      <c r="G2643" s="154"/>
      <c r="H2643" s="154"/>
      <c r="I2643" s="154"/>
      <c r="J2643" s="154"/>
      <c r="K2643" s="154"/>
      <c r="L2643" s="154"/>
      <c r="M2643" s="154"/>
      <c r="N2643" s="154"/>
      <c r="O2643" s="154"/>
      <c r="P2643" s="154"/>
      <c r="Q2643" s="154"/>
      <c r="R2643" s="154"/>
      <c r="S2643" s="154"/>
      <c r="T2643" s="154"/>
      <c r="U2643" s="154"/>
      <c r="V2643" s="154"/>
      <c r="W2643" s="154"/>
      <c r="X2643" s="154"/>
      <c r="Y2643" s="154"/>
      <c r="Z2643" s="154"/>
      <c r="AA2643" s="154"/>
      <c r="AB2643" s="154"/>
      <c r="AC2643" s="154"/>
      <c r="AD2643" s="154"/>
      <c r="AE2643" s="154"/>
      <c r="AF2643" s="154"/>
      <c r="AG2643" s="154"/>
      <c r="AH2643" s="154"/>
      <c r="AI2643" s="154"/>
      <c r="AJ2643" s="154"/>
      <c r="AK2643" s="154"/>
      <c r="AL2643" s="154"/>
      <c r="AM2643" s="154"/>
      <c r="AN2643" s="154"/>
      <c r="AO2643" s="154"/>
      <c r="AP2643" s="154"/>
      <c r="AQ2643" s="154"/>
      <c r="AR2643" s="154"/>
      <c r="AS2643" s="154"/>
      <c r="AT2643" s="154"/>
      <c r="AU2643" s="154"/>
      <c r="AV2643" s="154"/>
      <c r="AW2643" s="154"/>
      <c r="AX2643" s="154"/>
      <c r="AY2643" s="154"/>
      <c r="AZ2643" s="154"/>
      <c r="BA2643" s="154"/>
      <c r="BB2643" s="154"/>
      <c r="BC2643" s="154"/>
      <c r="BD2643" s="154"/>
      <c r="BE2643" s="154"/>
      <c r="BF2643" s="154"/>
      <c r="BG2643" s="154"/>
      <c r="BH2643" s="154"/>
      <c r="BI2643" s="154"/>
      <c r="BJ2643" s="154"/>
      <c r="BK2643" s="154"/>
      <c r="BL2643" s="154"/>
      <c r="BM2643" s="154"/>
      <c r="BN2643" s="154"/>
      <c r="BO2643" s="154"/>
      <c r="BP2643" s="154"/>
      <c r="BQ2643" s="154"/>
      <c r="BR2643" s="154"/>
      <c r="BS2643" s="154"/>
      <c r="BT2643" s="154"/>
      <c r="BU2643" s="154"/>
      <c r="BV2643" s="154"/>
    </row>
    <row r="2644" spans="1:74" x14ac:dyDescent="0.25">
      <c r="A2644" s="154"/>
      <c r="B2644" s="154"/>
      <c r="C2644" s="154"/>
      <c r="D2644" s="154"/>
      <c r="E2644" s="154"/>
      <c r="F2644" s="154"/>
      <c r="G2644" s="154"/>
      <c r="H2644" s="154"/>
      <c r="I2644" s="154"/>
      <c r="J2644" s="154"/>
      <c r="K2644" s="154"/>
      <c r="L2644" s="154"/>
      <c r="M2644" s="154"/>
      <c r="N2644" s="154"/>
      <c r="O2644" s="154"/>
      <c r="P2644" s="154"/>
      <c r="Q2644" s="154"/>
      <c r="R2644" s="154"/>
      <c r="S2644" s="154"/>
      <c r="T2644" s="154"/>
      <c r="U2644" s="154"/>
      <c r="V2644" s="154"/>
      <c r="W2644" s="154"/>
      <c r="X2644" s="154"/>
      <c r="Y2644" s="154"/>
      <c r="Z2644" s="154"/>
      <c r="AA2644" s="154"/>
      <c r="AB2644" s="154"/>
      <c r="AC2644" s="154"/>
      <c r="AD2644" s="154"/>
      <c r="AE2644" s="154"/>
      <c r="AF2644" s="154"/>
      <c r="AG2644" s="154"/>
      <c r="AH2644" s="154"/>
      <c r="AI2644" s="154"/>
      <c r="AJ2644" s="154"/>
      <c r="AK2644" s="154"/>
      <c r="AL2644" s="154"/>
      <c r="AM2644" s="154"/>
      <c r="AN2644" s="154"/>
      <c r="AO2644" s="154"/>
      <c r="AP2644" s="154"/>
      <c r="AQ2644" s="154"/>
      <c r="AR2644" s="154"/>
      <c r="AS2644" s="154"/>
      <c r="AT2644" s="154"/>
      <c r="AU2644" s="154"/>
      <c r="AV2644" s="154"/>
      <c r="AW2644" s="154"/>
      <c r="AX2644" s="154"/>
      <c r="AY2644" s="154"/>
      <c r="AZ2644" s="154"/>
      <c r="BA2644" s="154"/>
      <c r="BB2644" s="154"/>
      <c r="BC2644" s="154"/>
      <c r="BD2644" s="154"/>
      <c r="BE2644" s="154"/>
      <c r="BF2644" s="154"/>
      <c r="BG2644" s="154"/>
      <c r="BH2644" s="154"/>
      <c r="BI2644" s="154"/>
      <c r="BJ2644" s="154"/>
      <c r="BK2644" s="154"/>
      <c r="BL2644" s="154"/>
      <c r="BM2644" s="154"/>
      <c r="BN2644" s="154"/>
      <c r="BO2644" s="154"/>
      <c r="BP2644" s="154"/>
      <c r="BQ2644" s="154"/>
      <c r="BR2644" s="154"/>
      <c r="BS2644" s="154"/>
      <c r="BT2644" s="154"/>
      <c r="BU2644" s="154"/>
      <c r="BV2644" s="154"/>
    </row>
    <row r="2645" spans="1:74" x14ac:dyDescent="0.25">
      <c r="A2645" s="154"/>
      <c r="B2645" s="154"/>
      <c r="C2645" s="154"/>
      <c r="D2645" s="154"/>
      <c r="E2645" s="154"/>
      <c r="F2645" s="154"/>
      <c r="G2645" s="154"/>
      <c r="H2645" s="154"/>
      <c r="I2645" s="154"/>
      <c r="J2645" s="154"/>
      <c r="K2645" s="154"/>
      <c r="L2645" s="154"/>
      <c r="M2645" s="154"/>
      <c r="N2645" s="154"/>
      <c r="O2645" s="154"/>
      <c r="P2645" s="154"/>
      <c r="Q2645" s="154"/>
      <c r="R2645" s="154"/>
      <c r="S2645" s="154"/>
      <c r="T2645" s="154"/>
      <c r="U2645" s="154"/>
      <c r="V2645" s="154"/>
      <c r="W2645" s="154"/>
      <c r="X2645" s="154"/>
      <c r="Y2645" s="154"/>
      <c r="Z2645" s="154"/>
      <c r="AA2645" s="154"/>
      <c r="AB2645" s="154"/>
      <c r="AC2645" s="154"/>
      <c r="AD2645" s="154"/>
      <c r="AE2645" s="154"/>
      <c r="AF2645" s="154"/>
      <c r="AG2645" s="154"/>
      <c r="AH2645" s="154"/>
      <c r="AI2645" s="154"/>
      <c r="AJ2645" s="154"/>
      <c r="AK2645" s="154"/>
      <c r="AL2645" s="154"/>
      <c r="AM2645" s="154"/>
      <c r="AN2645" s="154"/>
      <c r="AO2645" s="154"/>
      <c r="AP2645" s="154"/>
      <c r="AQ2645" s="154"/>
      <c r="AR2645" s="154"/>
      <c r="AS2645" s="154"/>
      <c r="AT2645" s="154"/>
      <c r="AU2645" s="154"/>
      <c r="AV2645" s="154"/>
      <c r="AW2645" s="154"/>
      <c r="AX2645" s="154"/>
      <c r="AY2645" s="154"/>
      <c r="AZ2645" s="154"/>
      <c r="BA2645" s="154"/>
      <c r="BB2645" s="154"/>
      <c r="BC2645" s="154"/>
      <c r="BD2645" s="154"/>
      <c r="BE2645" s="154"/>
      <c r="BF2645" s="154"/>
      <c r="BG2645" s="154"/>
      <c r="BH2645" s="154"/>
      <c r="BI2645" s="154"/>
      <c r="BJ2645" s="154"/>
      <c r="BK2645" s="154"/>
      <c r="BL2645" s="154"/>
      <c r="BM2645" s="154"/>
      <c r="BN2645" s="154"/>
      <c r="BO2645" s="154"/>
      <c r="BP2645" s="154"/>
      <c r="BQ2645" s="154"/>
      <c r="BR2645" s="154"/>
      <c r="BS2645" s="154"/>
      <c r="BT2645" s="154"/>
      <c r="BU2645" s="154"/>
      <c r="BV2645" s="154"/>
    </row>
    <row r="2646" spans="1:74" x14ac:dyDescent="0.25">
      <c r="A2646" s="154"/>
      <c r="B2646" s="154"/>
      <c r="C2646" s="154"/>
      <c r="D2646" s="154"/>
      <c r="E2646" s="154"/>
      <c r="F2646" s="154"/>
      <c r="G2646" s="154"/>
      <c r="H2646" s="154"/>
      <c r="I2646" s="154"/>
      <c r="J2646" s="154"/>
      <c r="K2646" s="154"/>
      <c r="L2646" s="154"/>
      <c r="M2646" s="154"/>
      <c r="N2646" s="154"/>
      <c r="O2646" s="154"/>
      <c r="P2646" s="154"/>
      <c r="Q2646" s="154"/>
      <c r="R2646" s="154"/>
      <c r="S2646" s="154"/>
      <c r="T2646" s="154"/>
      <c r="U2646" s="154"/>
      <c r="V2646" s="154"/>
      <c r="W2646" s="154"/>
      <c r="X2646" s="154"/>
      <c r="Y2646" s="154"/>
      <c r="Z2646" s="154"/>
      <c r="AA2646" s="154"/>
      <c r="AB2646" s="154"/>
      <c r="AC2646" s="154"/>
      <c r="AD2646" s="154"/>
      <c r="AE2646" s="154"/>
      <c r="AF2646" s="154"/>
      <c r="AG2646" s="154"/>
      <c r="AH2646" s="154"/>
      <c r="AI2646" s="154"/>
      <c r="AJ2646" s="154"/>
      <c r="AK2646" s="154"/>
      <c r="AL2646" s="154"/>
      <c r="AM2646" s="154"/>
      <c r="AN2646" s="154"/>
      <c r="AO2646" s="154"/>
      <c r="AP2646" s="154"/>
      <c r="AQ2646" s="154"/>
      <c r="AR2646" s="154"/>
      <c r="AS2646" s="154"/>
      <c r="AT2646" s="154"/>
      <c r="AU2646" s="154"/>
      <c r="AV2646" s="154"/>
      <c r="AW2646" s="154"/>
      <c r="AX2646" s="154"/>
      <c r="AY2646" s="154"/>
      <c r="AZ2646" s="154"/>
      <c r="BA2646" s="154"/>
      <c r="BB2646" s="154"/>
      <c r="BC2646" s="154"/>
      <c r="BD2646" s="154"/>
      <c r="BE2646" s="154"/>
      <c r="BF2646" s="154"/>
      <c r="BG2646" s="154"/>
      <c r="BH2646" s="154"/>
      <c r="BI2646" s="154"/>
      <c r="BJ2646" s="154"/>
      <c r="BK2646" s="154"/>
      <c r="BL2646" s="154"/>
      <c r="BM2646" s="154"/>
      <c r="BN2646" s="154"/>
      <c r="BO2646" s="154"/>
      <c r="BP2646" s="154"/>
      <c r="BQ2646" s="154"/>
      <c r="BR2646" s="154"/>
      <c r="BS2646" s="154"/>
      <c r="BT2646" s="154"/>
      <c r="BU2646" s="154"/>
      <c r="BV2646" s="154"/>
    </row>
    <row r="2647" spans="1:74" x14ac:dyDescent="0.25">
      <c r="A2647" s="154"/>
      <c r="B2647" s="154"/>
      <c r="C2647" s="154"/>
      <c r="D2647" s="154"/>
      <c r="E2647" s="154"/>
      <c r="F2647" s="154"/>
      <c r="G2647" s="154"/>
      <c r="H2647" s="154"/>
      <c r="I2647" s="154"/>
      <c r="J2647" s="154"/>
      <c r="K2647" s="154"/>
      <c r="L2647" s="154"/>
      <c r="M2647" s="154"/>
      <c r="N2647" s="154"/>
      <c r="O2647" s="154"/>
      <c r="P2647" s="154"/>
      <c r="Q2647" s="154"/>
      <c r="R2647" s="154"/>
      <c r="S2647" s="154"/>
      <c r="T2647" s="154"/>
      <c r="U2647" s="154"/>
      <c r="V2647" s="154"/>
      <c r="W2647" s="154"/>
      <c r="X2647" s="154"/>
      <c r="Y2647" s="154"/>
      <c r="Z2647" s="154"/>
      <c r="AA2647" s="154"/>
      <c r="AB2647" s="154"/>
      <c r="AC2647" s="154"/>
      <c r="AD2647" s="154"/>
      <c r="AE2647" s="154"/>
      <c r="AF2647" s="154"/>
      <c r="AG2647" s="154"/>
      <c r="AH2647" s="154"/>
      <c r="AI2647" s="154"/>
      <c r="AJ2647" s="154"/>
      <c r="AK2647" s="154"/>
      <c r="AL2647" s="154"/>
      <c r="AM2647" s="154"/>
      <c r="AN2647" s="154"/>
      <c r="AO2647" s="154"/>
      <c r="AP2647" s="154"/>
      <c r="AQ2647" s="154"/>
      <c r="AR2647" s="154"/>
      <c r="AS2647" s="154"/>
      <c r="AT2647" s="154"/>
      <c r="AU2647" s="154"/>
      <c r="AV2647" s="154"/>
      <c r="AW2647" s="154"/>
      <c r="AX2647" s="154"/>
      <c r="AY2647" s="154"/>
      <c r="AZ2647" s="154"/>
      <c r="BA2647" s="154"/>
      <c r="BB2647" s="154"/>
      <c r="BC2647" s="154"/>
      <c r="BD2647" s="154"/>
      <c r="BE2647" s="154"/>
      <c r="BF2647" s="154"/>
      <c r="BG2647" s="154"/>
      <c r="BH2647" s="154"/>
      <c r="BI2647" s="154"/>
      <c r="BJ2647" s="154"/>
      <c r="BK2647" s="154"/>
      <c r="BL2647" s="154"/>
      <c r="BM2647" s="154"/>
      <c r="BN2647" s="154"/>
      <c r="BO2647" s="154"/>
      <c r="BP2647" s="154"/>
      <c r="BQ2647" s="154"/>
      <c r="BR2647" s="154"/>
      <c r="BS2647" s="154"/>
      <c r="BT2647" s="154"/>
      <c r="BU2647" s="154"/>
      <c r="BV2647" s="154"/>
    </row>
    <row r="2648" spans="1:74" x14ac:dyDescent="0.25">
      <c r="A2648" s="154"/>
      <c r="B2648" s="154"/>
      <c r="C2648" s="154"/>
      <c r="D2648" s="154"/>
      <c r="E2648" s="154"/>
      <c r="F2648" s="154"/>
      <c r="G2648" s="154"/>
      <c r="H2648" s="154"/>
      <c r="I2648" s="154"/>
      <c r="J2648" s="154"/>
      <c r="K2648" s="154"/>
      <c r="L2648" s="154"/>
      <c r="M2648" s="154"/>
      <c r="N2648" s="154"/>
      <c r="O2648" s="154"/>
      <c r="P2648" s="154"/>
      <c r="Q2648" s="154"/>
      <c r="R2648" s="154"/>
      <c r="S2648" s="154"/>
      <c r="T2648" s="154"/>
      <c r="U2648" s="154"/>
      <c r="V2648" s="154"/>
      <c r="W2648" s="154"/>
      <c r="X2648" s="154"/>
      <c r="Y2648" s="154"/>
      <c r="Z2648" s="154"/>
      <c r="AA2648" s="154"/>
      <c r="AB2648" s="154"/>
      <c r="AC2648" s="154"/>
      <c r="AD2648" s="154"/>
      <c r="AE2648" s="154"/>
      <c r="AF2648" s="154"/>
      <c r="AG2648" s="154"/>
      <c r="AH2648" s="154"/>
      <c r="AI2648" s="154"/>
      <c r="AJ2648" s="154"/>
      <c r="AK2648" s="154"/>
      <c r="AL2648" s="154"/>
      <c r="AM2648" s="154"/>
      <c r="AN2648" s="154"/>
      <c r="AO2648" s="154"/>
      <c r="AP2648" s="154"/>
      <c r="AQ2648" s="154"/>
      <c r="AR2648" s="154"/>
      <c r="AS2648" s="154"/>
      <c r="AT2648" s="154"/>
      <c r="AU2648" s="154"/>
      <c r="AV2648" s="154"/>
      <c r="AW2648" s="154"/>
      <c r="AX2648" s="154"/>
      <c r="AY2648" s="154"/>
      <c r="AZ2648" s="154"/>
      <c r="BA2648" s="154"/>
      <c r="BB2648" s="154"/>
      <c r="BC2648" s="154"/>
      <c r="BD2648" s="154"/>
      <c r="BE2648" s="154"/>
      <c r="BF2648" s="154"/>
      <c r="BG2648" s="154"/>
      <c r="BH2648" s="154"/>
      <c r="BI2648" s="154"/>
      <c r="BJ2648" s="154"/>
      <c r="BK2648" s="154"/>
      <c r="BL2648" s="154"/>
      <c r="BM2648" s="154"/>
      <c r="BN2648" s="154"/>
      <c r="BO2648" s="154"/>
      <c r="BP2648" s="154"/>
      <c r="BQ2648" s="154"/>
      <c r="BR2648" s="154"/>
      <c r="BS2648" s="154"/>
      <c r="BT2648" s="154"/>
      <c r="BU2648" s="154"/>
      <c r="BV2648" s="154"/>
    </row>
    <row r="2649" spans="1:74" x14ac:dyDescent="0.25">
      <c r="A2649" s="154"/>
      <c r="B2649" s="154"/>
      <c r="C2649" s="154"/>
      <c r="D2649" s="154"/>
      <c r="E2649" s="154"/>
      <c r="F2649" s="154"/>
      <c r="G2649" s="154"/>
      <c r="H2649" s="154"/>
      <c r="I2649" s="154"/>
      <c r="J2649" s="154"/>
      <c r="K2649" s="154"/>
      <c r="L2649" s="154"/>
      <c r="M2649" s="154"/>
      <c r="N2649" s="154"/>
      <c r="O2649" s="154"/>
      <c r="P2649" s="154"/>
      <c r="Q2649" s="154"/>
      <c r="R2649" s="154"/>
      <c r="S2649" s="154"/>
      <c r="T2649" s="154"/>
      <c r="U2649" s="154"/>
      <c r="V2649" s="154"/>
      <c r="W2649" s="154"/>
      <c r="X2649" s="154"/>
      <c r="Y2649" s="154"/>
      <c r="Z2649" s="154"/>
      <c r="AA2649" s="154"/>
      <c r="AB2649" s="154"/>
      <c r="AC2649" s="154"/>
      <c r="AD2649" s="154"/>
      <c r="AE2649" s="154"/>
      <c r="AF2649" s="154"/>
      <c r="AG2649" s="154"/>
      <c r="AH2649" s="154"/>
      <c r="AI2649" s="154"/>
      <c r="AJ2649" s="154"/>
      <c r="AK2649" s="154"/>
      <c r="AL2649" s="154"/>
      <c r="AM2649" s="154"/>
      <c r="AN2649" s="154"/>
      <c r="AO2649" s="154"/>
      <c r="AP2649" s="154"/>
      <c r="AQ2649" s="154"/>
      <c r="AR2649" s="154"/>
      <c r="AS2649" s="154"/>
      <c r="AT2649" s="154"/>
      <c r="AU2649" s="154"/>
      <c r="AV2649" s="154"/>
      <c r="AW2649" s="154"/>
      <c r="AX2649" s="154"/>
      <c r="AY2649" s="154"/>
      <c r="AZ2649" s="154"/>
      <c r="BA2649" s="154"/>
      <c r="BB2649" s="154"/>
      <c r="BC2649" s="154"/>
      <c r="BD2649" s="154"/>
      <c r="BE2649" s="154"/>
      <c r="BF2649" s="154"/>
      <c r="BG2649" s="154"/>
      <c r="BH2649" s="154"/>
      <c r="BI2649" s="154"/>
      <c r="BJ2649" s="154"/>
      <c r="BK2649" s="154"/>
      <c r="BL2649" s="154"/>
      <c r="BM2649" s="154"/>
      <c r="BN2649" s="154"/>
      <c r="BO2649" s="154"/>
      <c r="BP2649" s="154"/>
      <c r="BQ2649" s="154"/>
      <c r="BR2649" s="154"/>
      <c r="BS2649" s="154"/>
      <c r="BT2649" s="154"/>
      <c r="BU2649" s="154"/>
      <c r="BV2649" s="154"/>
    </row>
    <row r="2650" spans="1:74" x14ac:dyDescent="0.25">
      <c r="A2650" s="154"/>
      <c r="B2650" s="154"/>
      <c r="C2650" s="154"/>
      <c r="D2650" s="154"/>
      <c r="E2650" s="154"/>
      <c r="F2650" s="154"/>
      <c r="G2650" s="154"/>
      <c r="H2650" s="154"/>
      <c r="I2650" s="154"/>
      <c r="J2650" s="154"/>
      <c r="K2650" s="154"/>
      <c r="L2650" s="154"/>
      <c r="M2650" s="154"/>
      <c r="N2650" s="154"/>
      <c r="O2650" s="154"/>
      <c r="P2650" s="154"/>
      <c r="Q2650" s="154"/>
      <c r="R2650" s="154"/>
      <c r="S2650" s="154"/>
      <c r="T2650" s="154"/>
      <c r="U2650" s="154"/>
      <c r="V2650" s="154"/>
      <c r="W2650" s="154"/>
      <c r="X2650" s="154"/>
      <c r="Y2650" s="154"/>
      <c r="Z2650" s="154"/>
      <c r="AA2650" s="154"/>
      <c r="AB2650" s="154"/>
      <c r="AC2650" s="154"/>
      <c r="AD2650" s="154"/>
      <c r="AE2650" s="154"/>
      <c r="AF2650" s="154"/>
      <c r="AG2650" s="154"/>
      <c r="AH2650" s="154"/>
      <c r="AI2650" s="154"/>
      <c r="AJ2650" s="154"/>
      <c r="AK2650" s="154"/>
      <c r="AL2650" s="154"/>
      <c r="AM2650" s="154"/>
      <c r="AN2650" s="154"/>
      <c r="AO2650" s="154"/>
      <c r="AP2650" s="154"/>
      <c r="AQ2650" s="154"/>
      <c r="AR2650" s="154"/>
      <c r="AS2650" s="154"/>
      <c r="AT2650" s="154"/>
      <c r="AU2650" s="154"/>
      <c r="AV2650" s="154"/>
      <c r="AW2650" s="154"/>
      <c r="AX2650" s="154"/>
      <c r="AY2650" s="154"/>
      <c r="AZ2650" s="154"/>
      <c r="BA2650" s="154"/>
      <c r="BB2650" s="154"/>
      <c r="BC2650" s="154"/>
      <c r="BD2650" s="154"/>
      <c r="BE2650" s="154"/>
      <c r="BF2650" s="154"/>
      <c r="BG2650" s="154"/>
      <c r="BH2650" s="154"/>
      <c r="BI2650" s="154"/>
      <c r="BJ2650" s="154"/>
      <c r="BK2650" s="154"/>
      <c r="BL2650" s="154"/>
      <c r="BM2650" s="154"/>
      <c r="BN2650" s="154"/>
      <c r="BO2650" s="154"/>
      <c r="BP2650" s="154"/>
      <c r="BQ2650" s="154"/>
      <c r="BR2650" s="154"/>
      <c r="BS2650" s="154"/>
      <c r="BT2650" s="154"/>
      <c r="BU2650" s="154"/>
      <c r="BV2650" s="154"/>
    </row>
    <row r="2651" spans="1:74" x14ac:dyDescent="0.25">
      <c r="A2651" s="154"/>
      <c r="B2651" s="154"/>
      <c r="C2651" s="154"/>
      <c r="D2651" s="154"/>
      <c r="E2651" s="154"/>
      <c r="F2651" s="154"/>
      <c r="G2651" s="154"/>
      <c r="H2651" s="154"/>
      <c r="I2651" s="154"/>
      <c r="J2651" s="154"/>
      <c r="K2651" s="154"/>
      <c r="L2651" s="154"/>
      <c r="M2651" s="154"/>
      <c r="N2651" s="154"/>
      <c r="O2651" s="154"/>
      <c r="P2651" s="154"/>
      <c r="Q2651" s="154"/>
      <c r="R2651" s="154"/>
      <c r="S2651" s="154"/>
      <c r="T2651" s="154"/>
      <c r="U2651" s="154"/>
      <c r="V2651" s="154"/>
      <c r="W2651" s="154"/>
      <c r="X2651" s="154"/>
      <c r="Y2651" s="154"/>
      <c r="Z2651" s="154"/>
      <c r="AA2651" s="154"/>
      <c r="AB2651" s="154"/>
      <c r="AC2651" s="154"/>
      <c r="AD2651" s="154"/>
      <c r="AE2651" s="154"/>
      <c r="AF2651" s="154"/>
      <c r="AG2651" s="154"/>
      <c r="AH2651" s="154"/>
      <c r="AI2651" s="154"/>
      <c r="AJ2651" s="154"/>
      <c r="AK2651" s="154"/>
      <c r="AL2651" s="154"/>
      <c r="AM2651" s="154"/>
      <c r="AN2651" s="154"/>
      <c r="AO2651" s="154"/>
      <c r="AP2651" s="154"/>
      <c r="AQ2651" s="154"/>
      <c r="AR2651" s="154"/>
      <c r="AS2651" s="154"/>
      <c r="AT2651" s="154"/>
      <c r="AU2651" s="154"/>
      <c r="AV2651" s="154"/>
      <c r="AW2651" s="154"/>
      <c r="AX2651" s="154"/>
      <c r="AY2651" s="154"/>
      <c r="AZ2651" s="154"/>
      <c r="BA2651" s="154"/>
      <c r="BB2651" s="154"/>
      <c r="BC2651" s="154"/>
      <c r="BD2651" s="154"/>
      <c r="BE2651" s="154"/>
      <c r="BF2651" s="154"/>
      <c r="BG2651" s="154"/>
      <c r="BH2651" s="154"/>
      <c r="BI2651" s="154"/>
      <c r="BJ2651" s="154"/>
      <c r="BK2651" s="154"/>
      <c r="BL2651" s="154"/>
      <c r="BM2651" s="154"/>
      <c r="BN2651" s="154"/>
      <c r="BO2651" s="154"/>
      <c r="BP2651" s="154"/>
      <c r="BQ2651" s="154"/>
      <c r="BR2651" s="154"/>
      <c r="BS2651" s="154"/>
      <c r="BT2651" s="154"/>
      <c r="BU2651" s="154"/>
      <c r="BV2651" s="154"/>
    </row>
    <row r="2652" spans="1:74" x14ac:dyDescent="0.25">
      <c r="A2652" s="154"/>
      <c r="B2652" s="154"/>
      <c r="C2652" s="154"/>
      <c r="D2652" s="154"/>
      <c r="E2652" s="154"/>
      <c r="F2652" s="154"/>
      <c r="G2652" s="154"/>
      <c r="H2652" s="154"/>
      <c r="I2652" s="154"/>
      <c r="J2652" s="154"/>
      <c r="K2652" s="154"/>
      <c r="L2652" s="154"/>
      <c r="M2652" s="154"/>
      <c r="N2652" s="154"/>
      <c r="O2652" s="154"/>
      <c r="P2652" s="154"/>
      <c r="Q2652" s="154"/>
      <c r="R2652" s="154"/>
      <c r="S2652" s="154"/>
      <c r="T2652" s="154"/>
      <c r="U2652" s="154"/>
      <c r="V2652" s="154"/>
      <c r="W2652" s="154"/>
      <c r="X2652" s="154"/>
      <c r="Y2652" s="154"/>
      <c r="Z2652" s="154"/>
      <c r="AA2652" s="154"/>
      <c r="AB2652" s="154"/>
      <c r="AC2652" s="154"/>
      <c r="AD2652" s="154"/>
      <c r="AE2652" s="154"/>
      <c r="AF2652" s="154"/>
      <c r="AG2652" s="154"/>
      <c r="AH2652" s="154"/>
      <c r="AI2652" s="154"/>
      <c r="AJ2652" s="154"/>
      <c r="AK2652" s="154"/>
      <c r="AL2652" s="154"/>
      <c r="AM2652" s="154"/>
      <c r="AN2652" s="154"/>
      <c r="AO2652" s="154"/>
      <c r="AP2652" s="154"/>
      <c r="AQ2652" s="154"/>
      <c r="AR2652" s="154"/>
      <c r="AS2652" s="154"/>
      <c r="AT2652" s="154"/>
      <c r="AU2652" s="154"/>
      <c r="AV2652" s="154"/>
      <c r="AW2652" s="154"/>
      <c r="AX2652" s="154"/>
      <c r="AY2652" s="154"/>
      <c r="AZ2652" s="154"/>
      <c r="BA2652" s="154"/>
      <c r="BB2652" s="154"/>
      <c r="BC2652" s="154"/>
      <c r="BD2652" s="154"/>
      <c r="BE2652" s="154"/>
      <c r="BF2652" s="154"/>
      <c r="BG2652" s="154"/>
      <c r="BH2652" s="154"/>
      <c r="BI2652" s="154"/>
      <c r="BJ2652" s="154"/>
      <c r="BK2652" s="154"/>
      <c r="BL2652" s="154"/>
      <c r="BM2652" s="154"/>
      <c r="BN2652" s="154"/>
      <c r="BO2652" s="154"/>
      <c r="BP2652" s="154"/>
      <c r="BQ2652" s="154"/>
      <c r="BR2652" s="154"/>
      <c r="BS2652" s="154"/>
      <c r="BT2652" s="154"/>
      <c r="BU2652" s="154"/>
      <c r="BV2652" s="154"/>
    </row>
    <row r="2653" spans="1:74" x14ac:dyDescent="0.25">
      <c r="A2653" s="154"/>
      <c r="B2653" s="154"/>
      <c r="C2653" s="154"/>
      <c r="D2653" s="154"/>
      <c r="E2653" s="154"/>
      <c r="F2653" s="154"/>
      <c r="G2653" s="154"/>
      <c r="H2653" s="154"/>
      <c r="I2653" s="154"/>
      <c r="J2653" s="154"/>
      <c r="K2653" s="154"/>
      <c r="L2653" s="154"/>
      <c r="M2653" s="154"/>
      <c r="N2653" s="154"/>
      <c r="O2653" s="154"/>
      <c r="P2653" s="154"/>
      <c r="Q2653" s="154"/>
      <c r="R2653" s="154"/>
      <c r="S2653" s="154"/>
      <c r="T2653" s="154"/>
      <c r="U2653" s="154"/>
      <c r="V2653" s="154"/>
      <c r="W2653" s="154"/>
      <c r="X2653" s="154"/>
      <c r="Y2653" s="154"/>
      <c r="Z2653" s="154"/>
      <c r="AA2653" s="154"/>
      <c r="AB2653" s="154"/>
      <c r="AC2653" s="154"/>
      <c r="AD2653" s="154"/>
      <c r="AE2653" s="154"/>
      <c r="AF2653" s="154"/>
      <c r="AG2653" s="154"/>
      <c r="AH2653" s="154"/>
      <c r="AI2653" s="154"/>
      <c r="AJ2653" s="154"/>
      <c r="AK2653" s="154"/>
      <c r="AL2653" s="154"/>
      <c r="AM2653" s="154"/>
      <c r="AN2653" s="154"/>
      <c r="AO2653" s="154"/>
      <c r="AP2653" s="154"/>
      <c r="AQ2653" s="154"/>
      <c r="AR2653" s="154"/>
      <c r="AS2653" s="154"/>
      <c r="AT2653" s="154"/>
      <c r="AU2653" s="154"/>
      <c r="AV2653" s="154"/>
      <c r="AW2653" s="154"/>
      <c r="AX2653" s="154"/>
      <c r="AY2653" s="154"/>
      <c r="AZ2653" s="154"/>
      <c r="BA2653" s="154"/>
      <c r="BB2653" s="154"/>
      <c r="BC2653" s="154"/>
      <c r="BD2653" s="154"/>
      <c r="BE2653" s="154"/>
      <c r="BF2653" s="154"/>
      <c r="BG2653" s="154"/>
      <c r="BH2653" s="154"/>
      <c r="BI2653" s="154"/>
      <c r="BJ2653" s="154"/>
      <c r="BK2653" s="154"/>
      <c r="BL2653" s="154"/>
      <c r="BM2653" s="154"/>
      <c r="BN2653" s="154"/>
      <c r="BO2653" s="154"/>
      <c r="BP2653" s="154"/>
      <c r="BQ2653" s="154"/>
      <c r="BR2653" s="154"/>
      <c r="BS2653" s="154"/>
      <c r="BT2653" s="154"/>
      <c r="BU2653" s="154"/>
      <c r="BV2653" s="154"/>
    </row>
    <row r="2654" spans="1:74" x14ac:dyDescent="0.25">
      <c r="A2654" s="154"/>
      <c r="B2654" s="154"/>
      <c r="C2654" s="154"/>
      <c r="D2654" s="154"/>
      <c r="E2654" s="154"/>
      <c r="F2654" s="154"/>
      <c r="G2654" s="154"/>
      <c r="H2654" s="154"/>
      <c r="I2654" s="154"/>
      <c r="J2654" s="154"/>
      <c r="K2654" s="154"/>
      <c r="L2654" s="154"/>
      <c r="M2654" s="154"/>
      <c r="N2654" s="154"/>
      <c r="O2654" s="154"/>
      <c r="P2654" s="154"/>
      <c r="Q2654" s="154"/>
      <c r="R2654" s="154"/>
      <c r="S2654" s="154"/>
      <c r="T2654" s="154"/>
      <c r="U2654" s="154"/>
      <c r="V2654" s="154"/>
      <c r="W2654" s="154"/>
      <c r="X2654" s="154"/>
      <c r="Y2654" s="154"/>
      <c r="Z2654" s="154"/>
      <c r="AA2654" s="154"/>
      <c r="AB2654" s="154"/>
      <c r="AC2654" s="154"/>
      <c r="AD2654" s="154"/>
      <c r="AE2654" s="154"/>
      <c r="AF2654" s="154"/>
      <c r="AG2654" s="154"/>
      <c r="AH2654" s="154"/>
      <c r="AI2654" s="154"/>
      <c r="AJ2654" s="154"/>
      <c r="AK2654" s="154"/>
      <c r="AL2654" s="154"/>
      <c r="AM2654" s="154"/>
      <c r="AN2654" s="154"/>
      <c r="AO2654" s="154"/>
      <c r="AP2654" s="154"/>
      <c r="AQ2654" s="154"/>
      <c r="AR2654" s="154"/>
      <c r="AS2654" s="154"/>
      <c r="AT2654" s="154"/>
      <c r="AU2654" s="154"/>
      <c r="AV2654" s="154"/>
      <c r="AW2654" s="154"/>
      <c r="AX2654" s="154"/>
      <c r="AY2654" s="154"/>
      <c r="AZ2654" s="154"/>
      <c r="BA2654" s="154"/>
      <c r="BB2654" s="154"/>
      <c r="BC2654" s="154"/>
      <c r="BD2654" s="154"/>
      <c r="BE2654" s="154"/>
      <c r="BF2654" s="154"/>
      <c r="BG2654" s="154"/>
      <c r="BH2654" s="154"/>
      <c r="BI2654" s="154"/>
      <c r="BJ2654" s="154"/>
      <c r="BK2654" s="154"/>
      <c r="BL2654" s="154"/>
      <c r="BM2654" s="154"/>
      <c r="BN2654" s="154"/>
      <c r="BO2654" s="154"/>
      <c r="BP2654" s="154"/>
      <c r="BQ2654" s="154"/>
      <c r="BR2654" s="154"/>
      <c r="BS2654" s="154"/>
      <c r="BT2654" s="154"/>
      <c r="BU2654" s="154"/>
      <c r="BV2654" s="154"/>
    </row>
    <row r="2655" spans="1:74" x14ac:dyDescent="0.25">
      <c r="A2655" s="154"/>
      <c r="B2655" s="154"/>
      <c r="C2655" s="154"/>
      <c r="D2655" s="154"/>
      <c r="E2655" s="154"/>
      <c r="F2655" s="154"/>
      <c r="G2655" s="154"/>
      <c r="H2655" s="154"/>
      <c r="I2655" s="154"/>
      <c r="J2655" s="154"/>
      <c r="K2655" s="154"/>
      <c r="L2655" s="154"/>
      <c r="M2655" s="154"/>
      <c r="N2655" s="154"/>
      <c r="O2655" s="154"/>
      <c r="P2655" s="154"/>
      <c r="Q2655" s="154"/>
      <c r="R2655" s="154"/>
      <c r="S2655" s="154"/>
      <c r="T2655" s="154"/>
      <c r="U2655" s="154"/>
      <c r="V2655" s="154"/>
      <c r="W2655" s="154"/>
      <c r="X2655" s="154"/>
      <c r="Y2655" s="154"/>
      <c r="Z2655" s="154"/>
      <c r="AA2655" s="154"/>
      <c r="AB2655" s="154"/>
      <c r="AC2655" s="154"/>
      <c r="AD2655" s="154"/>
      <c r="AE2655" s="154"/>
      <c r="AF2655" s="154"/>
      <c r="AG2655" s="154"/>
      <c r="AH2655" s="154"/>
      <c r="AI2655" s="154"/>
      <c r="AJ2655" s="154"/>
      <c r="AK2655" s="154"/>
      <c r="AL2655" s="154"/>
      <c r="AM2655" s="154"/>
      <c r="AN2655" s="154"/>
      <c r="AO2655" s="154"/>
      <c r="AP2655" s="154"/>
      <c r="AQ2655" s="154"/>
      <c r="AR2655" s="154"/>
      <c r="AS2655" s="154"/>
      <c r="AT2655" s="154"/>
      <c r="AU2655" s="154"/>
      <c r="AV2655" s="154"/>
      <c r="AW2655" s="154"/>
      <c r="AX2655" s="154"/>
      <c r="AY2655" s="154"/>
      <c r="AZ2655" s="154"/>
      <c r="BA2655" s="154"/>
      <c r="BB2655" s="154"/>
      <c r="BC2655" s="154"/>
      <c r="BD2655" s="154"/>
      <c r="BE2655" s="154"/>
      <c r="BF2655" s="154"/>
      <c r="BG2655" s="154"/>
      <c r="BH2655" s="154"/>
      <c r="BI2655" s="154"/>
      <c r="BJ2655" s="154"/>
      <c r="BK2655" s="154"/>
      <c r="BL2655" s="154"/>
      <c r="BM2655" s="154"/>
      <c r="BN2655" s="154"/>
      <c r="BO2655" s="154"/>
      <c r="BP2655" s="154"/>
      <c r="BQ2655" s="154"/>
      <c r="BR2655" s="154"/>
      <c r="BS2655" s="154"/>
      <c r="BT2655" s="154"/>
      <c r="BU2655" s="154"/>
      <c r="BV2655" s="154"/>
    </row>
    <row r="2656" spans="1:74" x14ac:dyDescent="0.25">
      <c r="A2656" s="154"/>
      <c r="B2656" s="154"/>
      <c r="C2656" s="154"/>
      <c r="D2656" s="154"/>
      <c r="E2656" s="154"/>
      <c r="F2656" s="154"/>
      <c r="G2656" s="154"/>
      <c r="H2656" s="154"/>
      <c r="I2656" s="154"/>
      <c r="J2656" s="154"/>
      <c r="K2656" s="154"/>
      <c r="L2656" s="154"/>
      <c r="M2656" s="154"/>
      <c r="N2656" s="154"/>
      <c r="O2656" s="154"/>
      <c r="P2656" s="154"/>
      <c r="Q2656" s="154"/>
      <c r="R2656" s="154"/>
      <c r="S2656" s="154"/>
      <c r="T2656" s="154"/>
      <c r="U2656" s="154"/>
      <c r="V2656" s="154"/>
      <c r="W2656" s="154"/>
      <c r="X2656" s="154"/>
      <c r="Y2656" s="154"/>
      <c r="Z2656" s="154"/>
      <c r="AA2656" s="154"/>
      <c r="AB2656" s="154"/>
      <c r="AC2656" s="154"/>
      <c r="AD2656" s="154"/>
      <c r="AE2656" s="154"/>
      <c r="AF2656" s="154"/>
      <c r="AG2656" s="154"/>
      <c r="AH2656" s="154"/>
      <c r="AI2656" s="154"/>
      <c r="AJ2656" s="154"/>
      <c r="AK2656" s="154"/>
      <c r="AL2656" s="154"/>
      <c r="AM2656" s="154"/>
      <c r="AN2656" s="154"/>
      <c r="AO2656" s="154"/>
      <c r="AP2656" s="154"/>
      <c r="AQ2656" s="154"/>
      <c r="AR2656" s="154"/>
      <c r="AS2656" s="154"/>
      <c r="AT2656" s="154"/>
      <c r="AU2656" s="154"/>
      <c r="AV2656" s="154"/>
      <c r="AW2656" s="154"/>
      <c r="AX2656" s="154"/>
      <c r="AY2656" s="154"/>
      <c r="AZ2656" s="154"/>
      <c r="BA2656" s="154"/>
      <c r="BB2656" s="154"/>
      <c r="BC2656" s="154"/>
      <c r="BD2656" s="154"/>
      <c r="BE2656" s="154"/>
      <c r="BF2656" s="154"/>
      <c r="BG2656" s="154"/>
      <c r="BH2656" s="154"/>
      <c r="BI2656" s="154"/>
      <c r="BJ2656" s="154"/>
      <c r="BK2656" s="154"/>
      <c r="BL2656" s="154"/>
      <c r="BM2656" s="154"/>
      <c r="BN2656" s="154"/>
      <c r="BO2656" s="154"/>
      <c r="BP2656" s="154"/>
      <c r="BQ2656" s="154"/>
      <c r="BR2656" s="154"/>
      <c r="BS2656" s="154"/>
      <c r="BT2656" s="154"/>
      <c r="BU2656" s="154"/>
      <c r="BV2656" s="154"/>
    </row>
    <row r="2657" spans="1:74" x14ac:dyDescent="0.25">
      <c r="A2657" s="154"/>
      <c r="B2657" s="154"/>
      <c r="C2657" s="154"/>
      <c r="D2657" s="154"/>
      <c r="E2657" s="154"/>
      <c r="F2657" s="154"/>
      <c r="G2657" s="154"/>
      <c r="H2657" s="154"/>
      <c r="I2657" s="154"/>
      <c r="J2657" s="154"/>
      <c r="K2657" s="154"/>
      <c r="L2657" s="154"/>
      <c r="M2657" s="154"/>
      <c r="N2657" s="154"/>
      <c r="O2657" s="154"/>
      <c r="P2657" s="154"/>
      <c r="Q2657" s="154"/>
      <c r="R2657" s="154"/>
      <c r="S2657" s="154"/>
      <c r="T2657" s="154"/>
      <c r="U2657" s="154"/>
      <c r="V2657" s="154"/>
      <c r="W2657" s="154"/>
      <c r="X2657" s="154"/>
      <c r="Y2657" s="154"/>
      <c r="Z2657" s="154"/>
      <c r="AA2657" s="154"/>
      <c r="AB2657" s="154"/>
      <c r="AC2657" s="154"/>
      <c r="AD2657" s="154"/>
      <c r="AE2657" s="154"/>
      <c r="AF2657" s="154"/>
      <c r="AG2657" s="154"/>
      <c r="AH2657" s="154"/>
      <c r="AI2657" s="154"/>
      <c r="AJ2657" s="154"/>
      <c r="AK2657" s="154"/>
      <c r="AL2657" s="154"/>
      <c r="AM2657" s="154"/>
      <c r="AN2657" s="154"/>
      <c r="AO2657" s="154"/>
      <c r="AP2657" s="154"/>
      <c r="AQ2657" s="154"/>
      <c r="AR2657" s="154"/>
      <c r="AS2657" s="154"/>
      <c r="AT2657" s="154"/>
      <c r="AU2657" s="154"/>
      <c r="AV2657" s="154"/>
      <c r="AW2657" s="154"/>
      <c r="AX2657" s="154"/>
      <c r="AY2657" s="154"/>
      <c r="AZ2657" s="154"/>
      <c r="BA2657" s="154"/>
      <c r="BB2657" s="154"/>
      <c r="BC2657" s="154"/>
      <c r="BD2657" s="154"/>
      <c r="BE2657" s="154"/>
      <c r="BF2657" s="154"/>
      <c r="BG2657" s="154"/>
      <c r="BH2657" s="154"/>
      <c r="BI2657" s="154"/>
      <c r="BJ2657" s="154"/>
      <c r="BK2657" s="154"/>
      <c r="BL2657" s="154"/>
      <c r="BM2657" s="154"/>
      <c r="BN2657" s="154"/>
      <c r="BO2657" s="154"/>
      <c r="BP2657" s="154"/>
      <c r="BQ2657" s="154"/>
      <c r="BR2657" s="154"/>
      <c r="BS2657" s="154"/>
      <c r="BT2657" s="154"/>
      <c r="BU2657" s="154"/>
      <c r="BV2657" s="154"/>
    </row>
    <row r="2658" spans="1:74" x14ac:dyDescent="0.25">
      <c r="A2658" s="154"/>
      <c r="B2658" s="154"/>
      <c r="C2658" s="154"/>
      <c r="D2658" s="154"/>
      <c r="E2658" s="154"/>
      <c r="F2658" s="154"/>
      <c r="G2658" s="154"/>
      <c r="H2658" s="154"/>
      <c r="I2658" s="154"/>
      <c r="J2658" s="154"/>
      <c r="K2658" s="154"/>
      <c r="L2658" s="154"/>
      <c r="M2658" s="154"/>
      <c r="N2658" s="154"/>
      <c r="O2658" s="154"/>
      <c r="P2658" s="154"/>
      <c r="Q2658" s="154"/>
      <c r="R2658" s="154"/>
      <c r="S2658" s="154"/>
      <c r="T2658" s="154"/>
      <c r="U2658" s="154"/>
      <c r="V2658" s="154"/>
      <c r="W2658" s="154"/>
      <c r="X2658" s="154"/>
      <c r="Y2658" s="154"/>
      <c r="Z2658" s="154"/>
      <c r="AA2658" s="154"/>
      <c r="AB2658" s="154"/>
      <c r="AC2658" s="154"/>
      <c r="AD2658" s="154"/>
      <c r="AE2658" s="154"/>
      <c r="AF2658" s="154"/>
      <c r="AG2658" s="154"/>
      <c r="AH2658" s="154"/>
      <c r="AI2658" s="154"/>
      <c r="AJ2658" s="154"/>
      <c r="AK2658" s="154"/>
      <c r="AL2658" s="154"/>
      <c r="AM2658" s="154"/>
      <c r="AN2658" s="154"/>
      <c r="AO2658" s="154"/>
      <c r="AP2658" s="154"/>
      <c r="AQ2658" s="154"/>
      <c r="AR2658" s="154"/>
      <c r="AS2658" s="154"/>
      <c r="AT2658" s="154"/>
      <c r="AU2658" s="154"/>
      <c r="AV2658" s="154"/>
      <c r="AW2658" s="154"/>
      <c r="AX2658" s="154"/>
      <c r="AY2658" s="154"/>
      <c r="AZ2658" s="154"/>
      <c r="BA2658" s="154"/>
      <c r="BB2658" s="154"/>
      <c r="BC2658" s="154"/>
      <c r="BD2658" s="154"/>
      <c r="BE2658" s="154"/>
      <c r="BF2658" s="154"/>
      <c r="BG2658" s="154"/>
      <c r="BH2658" s="154"/>
      <c r="BI2658" s="154"/>
      <c r="BJ2658" s="154"/>
      <c r="BK2658" s="154"/>
      <c r="BL2658" s="154"/>
      <c r="BM2658" s="154"/>
      <c r="BN2658" s="154"/>
      <c r="BO2658" s="154"/>
      <c r="BP2658" s="154"/>
      <c r="BQ2658" s="154"/>
      <c r="BR2658" s="154"/>
      <c r="BS2658" s="154"/>
      <c r="BT2658" s="154"/>
      <c r="BU2658" s="154"/>
      <c r="BV2658" s="154"/>
    </row>
    <row r="2659" spans="1:74" x14ac:dyDescent="0.25">
      <c r="A2659" s="154"/>
      <c r="B2659" s="154"/>
      <c r="C2659" s="154"/>
      <c r="D2659" s="154"/>
      <c r="E2659" s="154"/>
      <c r="F2659" s="154"/>
      <c r="G2659" s="154"/>
      <c r="H2659" s="154"/>
      <c r="I2659" s="154"/>
      <c r="J2659" s="154"/>
      <c r="K2659" s="154"/>
      <c r="L2659" s="154"/>
      <c r="M2659" s="154"/>
      <c r="N2659" s="154"/>
      <c r="O2659" s="154"/>
      <c r="P2659" s="154"/>
      <c r="Q2659" s="154"/>
      <c r="R2659" s="154"/>
      <c r="S2659" s="154"/>
      <c r="T2659" s="154"/>
      <c r="U2659" s="154"/>
      <c r="V2659" s="154"/>
      <c r="W2659" s="154"/>
      <c r="X2659" s="154"/>
      <c r="Y2659" s="154"/>
      <c r="Z2659" s="154"/>
      <c r="AA2659" s="154"/>
      <c r="AB2659" s="154"/>
      <c r="AC2659" s="154"/>
      <c r="AD2659" s="154"/>
      <c r="AE2659" s="154"/>
      <c r="AF2659" s="154"/>
      <c r="AG2659" s="154"/>
      <c r="AH2659" s="154"/>
      <c r="AI2659" s="154"/>
      <c r="AJ2659" s="154"/>
      <c r="AK2659" s="154"/>
      <c r="AL2659" s="154"/>
      <c r="AM2659" s="154"/>
      <c r="AN2659" s="154"/>
      <c r="AO2659" s="154"/>
      <c r="AP2659" s="154"/>
      <c r="AQ2659" s="154"/>
      <c r="AR2659" s="154"/>
      <c r="AS2659" s="154"/>
      <c r="AT2659" s="154"/>
      <c r="AU2659" s="154"/>
      <c r="AV2659" s="154"/>
      <c r="AW2659" s="154"/>
      <c r="AX2659" s="154"/>
      <c r="AY2659" s="154"/>
      <c r="AZ2659" s="154"/>
      <c r="BA2659" s="154"/>
      <c r="BB2659" s="154"/>
      <c r="BC2659" s="154"/>
      <c r="BD2659" s="154"/>
      <c r="BE2659" s="154"/>
      <c r="BF2659" s="154"/>
      <c r="BG2659" s="154"/>
      <c r="BH2659" s="154"/>
      <c r="BI2659" s="154"/>
      <c r="BJ2659" s="154"/>
      <c r="BK2659" s="154"/>
      <c r="BL2659" s="154"/>
      <c r="BM2659" s="154"/>
      <c r="BN2659" s="154"/>
      <c r="BO2659" s="154"/>
      <c r="BP2659" s="154"/>
      <c r="BQ2659" s="154"/>
      <c r="BR2659" s="154"/>
      <c r="BS2659" s="154"/>
      <c r="BT2659" s="154"/>
      <c r="BU2659" s="154"/>
      <c r="BV2659" s="154"/>
    </row>
    <row r="2660" spans="1:74" x14ac:dyDescent="0.25">
      <c r="A2660" s="154"/>
      <c r="B2660" s="154"/>
      <c r="C2660" s="154"/>
      <c r="D2660" s="154"/>
      <c r="E2660" s="154"/>
      <c r="F2660" s="154"/>
      <c r="G2660" s="154"/>
      <c r="H2660" s="154"/>
      <c r="I2660" s="154"/>
      <c r="J2660" s="154"/>
      <c r="K2660" s="154"/>
      <c r="L2660" s="154"/>
      <c r="M2660" s="154"/>
      <c r="N2660" s="154"/>
      <c r="O2660" s="154"/>
      <c r="P2660" s="154"/>
      <c r="Q2660" s="154"/>
      <c r="R2660" s="154"/>
      <c r="S2660" s="154"/>
      <c r="T2660" s="154"/>
      <c r="U2660" s="154"/>
      <c r="V2660" s="154"/>
      <c r="W2660" s="154"/>
      <c r="X2660" s="154"/>
      <c r="Y2660" s="154"/>
      <c r="Z2660" s="154"/>
      <c r="AA2660" s="154"/>
      <c r="AB2660" s="154"/>
      <c r="AC2660" s="154"/>
      <c r="AD2660" s="154"/>
      <c r="AE2660" s="154"/>
      <c r="AF2660" s="154"/>
      <c r="AG2660" s="154"/>
      <c r="AH2660" s="154"/>
      <c r="AI2660" s="154"/>
      <c r="AJ2660" s="154"/>
      <c r="AK2660" s="154"/>
      <c r="AL2660" s="154"/>
      <c r="AM2660" s="154"/>
      <c r="AN2660" s="154"/>
      <c r="AO2660" s="154"/>
      <c r="AP2660" s="154"/>
      <c r="AQ2660" s="154"/>
      <c r="AR2660" s="154"/>
      <c r="AS2660" s="154"/>
      <c r="AT2660" s="154"/>
      <c r="AU2660" s="154"/>
      <c r="AV2660" s="154"/>
      <c r="AW2660" s="154"/>
      <c r="AX2660" s="154"/>
      <c r="AY2660" s="154"/>
      <c r="AZ2660" s="154"/>
      <c r="BA2660" s="154"/>
      <c r="BB2660" s="154"/>
      <c r="BC2660" s="154"/>
      <c r="BD2660" s="154"/>
      <c r="BE2660" s="154"/>
      <c r="BF2660" s="154"/>
      <c r="BG2660" s="154"/>
      <c r="BH2660" s="154"/>
      <c r="BI2660" s="154"/>
      <c r="BJ2660" s="154"/>
      <c r="BK2660" s="154"/>
      <c r="BL2660" s="154"/>
      <c r="BM2660" s="154"/>
      <c r="BN2660" s="154"/>
      <c r="BO2660" s="154"/>
      <c r="BP2660" s="154"/>
      <c r="BQ2660" s="154"/>
      <c r="BR2660" s="154"/>
      <c r="BS2660" s="154"/>
      <c r="BT2660" s="154"/>
      <c r="BU2660" s="154"/>
      <c r="BV2660" s="154"/>
    </row>
    <row r="2661" spans="1:74" x14ac:dyDescent="0.25">
      <c r="A2661" s="154"/>
      <c r="B2661" s="154"/>
      <c r="C2661" s="154"/>
      <c r="D2661" s="154"/>
      <c r="E2661" s="154"/>
      <c r="F2661" s="154"/>
      <c r="G2661" s="154"/>
      <c r="H2661" s="154"/>
      <c r="I2661" s="154"/>
      <c r="J2661" s="154"/>
      <c r="K2661" s="154"/>
      <c r="L2661" s="154"/>
      <c r="M2661" s="154"/>
      <c r="N2661" s="154"/>
      <c r="O2661" s="154"/>
      <c r="P2661" s="154"/>
      <c r="Q2661" s="154"/>
      <c r="R2661" s="154"/>
      <c r="S2661" s="154"/>
      <c r="T2661" s="154"/>
      <c r="U2661" s="154"/>
      <c r="V2661" s="154"/>
      <c r="W2661" s="154"/>
      <c r="X2661" s="154"/>
      <c r="Y2661" s="154"/>
      <c r="Z2661" s="154"/>
      <c r="AA2661" s="154"/>
      <c r="AB2661" s="154"/>
      <c r="AC2661" s="154"/>
      <c r="AD2661" s="154"/>
      <c r="AE2661" s="154"/>
      <c r="AF2661" s="154"/>
      <c r="AG2661" s="154"/>
      <c r="AH2661" s="154"/>
      <c r="AI2661" s="154"/>
      <c r="AJ2661" s="154"/>
      <c r="AK2661" s="154"/>
      <c r="AL2661" s="154"/>
      <c r="AM2661" s="154"/>
      <c r="AN2661" s="154"/>
      <c r="AO2661" s="154"/>
      <c r="AP2661" s="154"/>
      <c r="AQ2661" s="154"/>
      <c r="AR2661" s="154"/>
      <c r="AS2661" s="154"/>
      <c r="AT2661" s="154"/>
      <c r="AU2661" s="154"/>
      <c r="AV2661" s="154"/>
      <c r="AW2661" s="154"/>
      <c r="AX2661" s="154"/>
      <c r="AY2661" s="154"/>
      <c r="AZ2661" s="154"/>
      <c r="BA2661" s="154"/>
      <c r="BB2661" s="154"/>
      <c r="BC2661" s="154"/>
      <c r="BD2661" s="154"/>
      <c r="BE2661" s="154"/>
      <c r="BF2661" s="154"/>
      <c r="BG2661" s="154"/>
      <c r="BH2661" s="154"/>
      <c r="BI2661" s="154"/>
      <c r="BJ2661" s="154"/>
      <c r="BK2661" s="154"/>
      <c r="BL2661" s="154"/>
      <c r="BM2661" s="154"/>
      <c r="BN2661" s="154"/>
      <c r="BO2661" s="154"/>
      <c r="BP2661" s="154"/>
      <c r="BQ2661" s="154"/>
      <c r="BR2661" s="154"/>
      <c r="BS2661" s="154"/>
      <c r="BT2661" s="154"/>
      <c r="BU2661" s="154"/>
      <c r="BV2661" s="154"/>
    </row>
    <row r="2662" spans="1:74" x14ac:dyDescent="0.25">
      <c r="A2662" s="154"/>
      <c r="B2662" s="154"/>
      <c r="C2662" s="154"/>
      <c r="D2662" s="154"/>
      <c r="E2662" s="154"/>
      <c r="F2662" s="154"/>
      <c r="G2662" s="154"/>
      <c r="H2662" s="154"/>
      <c r="I2662" s="154"/>
      <c r="J2662" s="154"/>
      <c r="K2662" s="154"/>
      <c r="L2662" s="154"/>
      <c r="M2662" s="154"/>
      <c r="N2662" s="154"/>
      <c r="O2662" s="154"/>
      <c r="P2662" s="154"/>
      <c r="Q2662" s="154"/>
      <c r="R2662" s="154"/>
      <c r="S2662" s="154"/>
      <c r="T2662" s="154"/>
      <c r="U2662" s="154"/>
      <c r="V2662" s="154"/>
      <c r="W2662" s="154"/>
      <c r="X2662" s="154"/>
      <c r="Y2662" s="154"/>
      <c r="Z2662" s="154"/>
      <c r="AA2662" s="154"/>
      <c r="AB2662" s="154"/>
      <c r="AC2662" s="154"/>
      <c r="AD2662" s="154"/>
      <c r="AE2662" s="154"/>
      <c r="AF2662" s="154"/>
      <c r="AG2662" s="154"/>
      <c r="AH2662" s="154"/>
      <c r="AI2662" s="154"/>
      <c r="AJ2662" s="154"/>
      <c r="AK2662" s="154"/>
      <c r="AL2662" s="154"/>
      <c r="AM2662" s="154"/>
      <c r="AN2662" s="154"/>
      <c r="AO2662" s="154"/>
      <c r="AP2662" s="154"/>
      <c r="AQ2662" s="154"/>
      <c r="AR2662" s="154"/>
      <c r="AS2662" s="154"/>
      <c r="AT2662" s="154"/>
      <c r="AU2662" s="154"/>
      <c r="AV2662" s="154"/>
      <c r="AW2662" s="154"/>
      <c r="AX2662" s="154"/>
      <c r="AY2662" s="154"/>
      <c r="AZ2662" s="154"/>
      <c r="BA2662" s="154"/>
      <c r="BB2662" s="154"/>
      <c r="BC2662" s="154"/>
      <c r="BD2662" s="154"/>
      <c r="BE2662" s="154"/>
      <c r="BF2662" s="154"/>
      <c r="BG2662" s="154"/>
      <c r="BH2662" s="154"/>
      <c r="BI2662" s="154"/>
      <c r="BJ2662" s="154"/>
      <c r="BK2662" s="154"/>
      <c r="BL2662" s="154"/>
      <c r="BM2662" s="154"/>
      <c r="BN2662" s="154"/>
      <c r="BO2662" s="154"/>
      <c r="BP2662" s="154"/>
      <c r="BQ2662" s="154"/>
      <c r="BR2662" s="154"/>
      <c r="BS2662" s="154"/>
      <c r="BT2662" s="154"/>
      <c r="BU2662" s="154"/>
      <c r="BV2662" s="154"/>
    </row>
    <row r="2663" spans="1:74" x14ac:dyDescent="0.25">
      <c r="A2663" s="154"/>
      <c r="B2663" s="154"/>
      <c r="C2663" s="154"/>
      <c r="D2663" s="154"/>
      <c r="E2663" s="154"/>
      <c r="F2663" s="154"/>
      <c r="G2663" s="154"/>
      <c r="H2663" s="154"/>
      <c r="I2663" s="154"/>
      <c r="J2663" s="154"/>
      <c r="K2663" s="154"/>
      <c r="L2663" s="154"/>
      <c r="M2663" s="154"/>
      <c r="N2663" s="154"/>
      <c r="O2663" s="154"/>
      <c r="P2663" s="154"/>
      <c r="Q2663" s="154"/>
      <c r="R2663" s="154"/>
      <c r="S2663" s="154"/>
      <c r="T2663" s="154"/>
      <c r="U2663" s="154"/>
      <c r="V2663" s="154"/>
      <c r="W2663" s="154"/>
      <c r="X2663" s="154"/>
      <c r="Y2663" s="154"/>
      <c r="Z2663" s="154"/>
      <c r="AA2663" s="154"/>
      <c r="AB2663" s="154"/>
      <c r="AC2663" s="154"/>
      <c r="AD2663" s="154"/>
      <c r="AE2663" s="154"/>
      <c r="AF2663" s="154"/>
      <c r="AG2663" s="154"/>
      <c r="AH2663" s="154"/>
      <c r="AI2663" s="154"/>
      <c r="AJ2663" s="154"/>
      <c r="AK2663" s="154"/>
      <c r="AL2663" s="154"/>
      <c r="AM2663" s="154"/>
      <c r="AN2663" s="154"/>
      <c r="AO2663" s="154"/>
      <c r="AP2663" s="154"/>
      <c r="AQ2663" s="154"/>
      <c r="AR2663" s="154"/>
      <c r="AS2663" s="154"/>
      <c r="AT2663" s="154"/>
      <c r="AU2663" s="154"/>
      <c r="AV2663" s="154"/>
      <c r="AW2663" s="154"/>
      <c r="AX2663" s="154"/>
      <c r="AY2663" s="154"/>
      <c r="AZ2663" s="154"/>
      <c r="BA2663" s="154"/>
      <c r="BB2663" s="154"/>
      <c r="BC2663" s="154"/>
      <c r="BD2663" s="154"/>
      <c r="BE2663" s="154"/>
      <c r="BF2663" s="154"/>
      <c r="BG2663" s="154"/>
      <c r="BH2663" s="154"/>
      <c r="BI2663" s="154"/>
      <c r="BJ2663" s="154"/>
      <c r="BK2663" s="154"/>
      <c r="BL2663" s="154"/>
      <c r="BM2663" s="154"/>
      <c r="BN2663" s="154"/>
      <c r="BO2663" s="154"/>
      <c r="BP2663" s="154"/>
      <c r="BQ2663" s="154"/>
      <c r="BR2663" s="154"/>
      <c r="BS2663" s="154"/>
      <c r="BT2663" s="154"/>
      <c r="BU2663" s="154"/>
      <c r="BV2663" s="154"/>
    </row>
    <row r="2664" spans="1:74" x14ac:dyDescent="0.25">
      <c r="A2664" s="154"/>
      <c r="B2664" s="154"/>
      <c r="C2664" s="154"/>
      <c r="D2664" s="154"/>
      <c r="E2664" s="154"/>
      <c r="F2664" s="154"/>
      <c r="G2664" s="154"/>
      <c r="H2664" s="154"/>
      <c r="I2664" s="154"/>
      <c r="J2664" s="154"/>
      <c r="K2664" s="154"/>
      <c r="L2664" s="154"/>
      <c r="M2664" s="154"/>
      <c r="N2664" s="154"/>
      <c r="O2664" s="154"/>
      <c r="P2664" s="154"/>
      <c r="Q2664" s="154"/>
      <c r="R2664" s="154"/>
      <c r="S2664" s="154"/>
      <c r="T2664" s="154"/>
      <c r="U2664" s="154"/>
      <c r="V2664" s="154"/>
      <c r="W2664" s="154"/>
      <c r="X2664" s="154"/>
      <c r="Y2664" s="154"/>
      <c r="Z2664" s="154"/>
      <c r="AA2664" s="154"/>
      <c r="AB2664" s="154"/>
      <c r="AC2664" s="154"/>
      <c r="AD2664" s="154"/>
      <c r="AE2664" s="154"/>
      <c r="AF2664" s="154"/>
      <c r="AG2664" s="154"/>
      <c r="AH2664" s="154"/>
      <c r="AI2664" s="154"/>
      <c r="AJ2664" s="154"/>
      <c r="AK2664" s="154"/>
      <c r="AL2664" s="154"/>
      <c r="AM2664" s="154"/>
      <c r="AN2664" s="154"/>
      <c r="AO2664" s="154"/>
      <c r="AP2664" s="154"/>
      <c r="AQ2664" s="154"/>
      <c r="AR2664" s="154"/>
      <c r="AS2664" s="154"/>
      <c r="AT2664" s="154"/>
      <c r="AU2664" s="154"/>
      <c r="AV2664" s="154"/>
      <c r="AW2664" s="154"/>
      <c r="AX2664" s="154"/>
      <c r="AY2664" s="154"/>
      <c r="AZ2664" s="154"/>
      <c r="BA2664" s="154"/>
      <c r="BB2664" s="154"/>
      <c r="BC2664" s="154"/>
      <c r="BD2664" s="154"/>
      <c r="BE2664" s="154"/>
      <c r="BF2664" s="154"/>
      <c r="BG2664" s="154"/>
      <c r="BH2664" s="154"/>
      <c r="BI2664" s="154"/>
      <c r="BJ2664" s="154"/>
      <c r="BK2664" s="154"/>
      <c r="BL2664" s="154"/>
      <c r="BM2664" s="154"/>
      <c r="BN2664" s="154"/>
      <c r="BO2664" s="154"/>
      <c r="BP2664" s="154"/>
      <c r="BQ2664" s="154"/>
      <c r="BR2664" s="154"/>
      <c r="BS2664" s="154"/>
      <c r="BT2664" s="154"/>
      <c r="BU2664" s="154"/>
      <c r="BV2664" s="154"/>
    </row>
    <row r="2665" spans="1:74" x14ac:dyDescent="0.25">
      <c r="A2665" s="154"/>
      <c r="B2665" s="154"/>
      <c r="C2665" s="154"/>
      <c r="D2665" s="154"/>
      <c r="E2665" s="154"/>
      <c r="F2665" s="154"/>
      <c r="G2665" s="154"/>
      <c r="H2665" s="154"/>
      <c r="I2665" s="154"/>
      <c r="J2665" s="154"/>
      <c r="K2665" s="154"/>
      <c r="L2665" s="154"/>
      <c r="M2665" s="154"/>
      <c r="N2665" s="154"/>
      <c r="O2665" s="154"/>
      <c r="P2665" s="154"/>
      <c r="Q2665" s="154"/>
      <c r="R2665" s="154"/>
      <c r="S2665" s="154"/>
      <c r="T2665" s="154"/>
      <c r="U2665" s="154"/>
      <c r="V2665" s="154"/>
      <c r="W2665" s="154"/>
      <c r="X2665" s="154"/>
      <c r="Y2665" s="154"/>
      <c r="Z2665" s="154"/>
      <c r="AA2665" s="154"/>
      <c r="AB2665" s="154"/>
      <c r="AC2665" s="154"/>
      <c r="AD2665" s="154"/>
      <c r="AE2665" s="154"/>
      <c r="AF2665" s="154"/>
      <c r="AG2665" s="154"/>
      <c r="AH2665" s="154"/>
      <c r="AI2665" s="154"/>
      <c r="AJ2665" s="154"/>
      <c r="AK2665" s="154"/>
      <c r="AL2665" s="154"/>
      <c r="AM2665" s="154"/>
      <c r="AN2665" s="154"/>
      <c r="AO2665" s="154"/>
      <c r="AP2665" s="154"/>
      <c r="AQ2665" s="154"/>
      <c r="AR2665" s="154"/>
      <c r="AS2665" s="154"/>
      <c r="AT2665" s="154"/>
      <c r="AU2665" s="154"/>
      <c r="AV2665" s="154"/>
      <c r="AW2665" s="154"/>
      <c r="AX2665" s="154"/>
      <c r="AY2665" s="154"/>
      <c r="AZ2665" s="154"/>
      <c r="BA2665" s="154"/>
      <c r="BB2665" s="154"/>
      <c r="BC2665" s="154"/>
      <c r="BD2665" s="154"/>
      <c r="BE2665" s="154"/>
      <c r="BF2665" s="154"/>
      <c r="BG2665" s="154"/>
      <c r="BH2665" s="154"/>
      <c r="BI2665" s="154"/>
      <c r="BJ2665" s="154"/>
      <c r="BK2665" s="154"/>
      <c r="BL2665" s="154"/>
      <c r="BM2665" s="154"/>
      <c r="BN2665" s="154"/>
      <c r="BO2665" s="154"/>
      <c r="BP2665" s="154"/>
      <c r="BQ2665" s="154"/>
      <c r="BR2665" s="154"/>
      <c r="BS2665" s="154"/>
      <c r="BT2665" s="154"/>
      <c r="BU2665" s="154"/>
      <c r="BV2665" s="154"/>
    </row>
    <row r="2666" spans="1:74" x14ac:dyDescent="0.25">
      <c r="A2666" s="154"/>
      <c r="B2666" s="154"/>
      <c r="C2666" s="154"/>
      <c r="D2666" s="154"/>
      <c r="E2666" s="154"/>
      <c r="F2666" s="154"/>
      <c r="G2666" s="154"/>
      <c r="H2666" s="154"/>
      <c r="I2666" s="154"/>
      <c r="J2666" s="154"/>
      <c r="K2666" s="154"/>
      <c r="L2666" s="154"/>
      <c r="M2666" s="154"/>
      <c r="N2666" s="154"/>
      <c r="O2666" s="154"/>
      <c r="P2666" s="154"/>
      <c r="Q2666" s="154"/>
      <c r="R2666" s="154"/>
      <c r="S2666" s="154"/>
      <c r="T2666" s="154"/>
      <c r="U2666" s="154"/>
      <c r="V2666" s="154"/>
      <c r="W2666" s="154"/>
      <c r="X2666" s="154"/>
      <c r="Y2666" s="154"/>
      <c r="Z2666" s="154"/>
      <c r="AA2666" s="154"/>
      <c r="AB2666" s="154"/>
      <c r="AC2666" s="154"/>
      <c r="AD2666" s="154"/>
      <c r="AE2666" s="154"/>
      <c r="AF2666" s="154"/>
      <c r="AG2666" s="154"/>
      <c r="AH2666" s="154"/>
      <c r="AI2666" s="154"/>
      <c r="AJ2666" s="154"/>
      <c r="AK2666" s="154"/>
      <c r="AL2666" s="154"/>
      <c r="AM2666" s="154"/>
      <c r="AN2666" s="154"/>
      <c r="AO2666" s="154"/>
      <c r="AP2666" s="154"/>
      <c r="AQ2666" s="154"/>
      <c r="AR2666" s="154"/>
      <c r="AS2666" s="154"/>
      <c r="AT2666" s="154"/>
      <c r="AU2666" s="154"/>
      <c r="AV2666" s="154"/>
      <c r="AW2666" s="154"/>
      <c r="AX2666" s="154"/>
      <c r="AY2666" s="154"/>
      <c r="AZ2666" s="154"/>
      <c r="BA2666" s="154"/>
      <c r="BB2666" s="154"/>
      <c r="BC2666" s="154"/>
      <c r="BD2666" s="154"/>
      <c r="BE2666" s="154"/>
      <c r="BF2666" s="154"/>
      <c r="BG2666" s="154"/>
      <c r="BH2666" s="154"/>
      <c r="BI2666" s="154"/>
      <c r="BJ2666" s="154"/>
      <c r="BK2666" s="154"/>
      <c r="BL2666" s="154"/>
      <c r="BM2666" s="154"/>
      <c r="BN2666" s="154"/>
      <c r="BO2666" s="154"/>
      <c r="BP2666" s="154"/>
      <c r="BQ2666" s="154"/>
      <c r="BR2666" s="154"/>
      <c r="BS2666" s="154"/>
      <c r="BT2666" s="154"/>
      <c r="BU2666" s="154"/>
      <c r="BV2666" s="154"/>
    </row>
    <row r="2667" spans="1:74" x14ac:dyDescent="0.25">
      <c r="A2667" s="154"/>
      <c r="B2667" s="154"/>
      <c r="C2667" s="154"/>
      <c r="D2667" s="154"/>
      <c r="E2667" s="154"/>
      <c r="F2667" s="154"/>
      <c r="G2667" s="154"/>
      <c r="H2667" s="154"/>
      <c r="I2667" s="154"/>
      <c r="J2667" s="154"/>
      <c r="K2667" s="154"/>
      <c r="L2667" s="154"/>
      <c r="M2667" s="154"/>
      <c r="N2667" s="154"/>
      <c r="O2667" s="154"/>
      <c r="P2667" s="154"/>
      <c r="Q2667" s="154"/>
      <c r="R2667" s="154"/>
      <c r="S2667" s="154"/>
      <c r="T2667" s="154"/>
      <c r="U2667" s="154"/>
      <c r="V2667" s="154"/>
      <c r="W2667" s="154"/>
      <c r="X2667" s="154"/>
      <c r="Y2667" s="154"/>
      <c r="Z2667" s="154"/>
      <c r="AA2667" s="154"/>
      <c r="AB2667" s="154"/>
      <c r="AC2667" s="154"/>
      <c r="AD2667" s="154"/>
      <c r="AE2667" s="154"/>
      <c r="AF2667" s="154"/>
      <c r="AG2667" s="154"/>
      <c r="AH2667" s="154"/>
      <c r="AI2667" s="154"/>
      <c r="AJ2667" s="154"/>
      <c r="AK2667" s="154"/>
      <c r="AL2667" s="154"/>
      <c r="AM2667" s="154"/>
      <c r="AN2667" s="154"/>
      <c r="AO2667" s="154"/>
      <c r="AP2667" s="154"/>
      <c r="AQ2667" s="154"/>
      <c r="AR2667" s="154"/>
      <c r="AS2667" s="154"/>
      <c r="AT2667" s="154"/>
      <c r="AU2667" s="154"/>
      <c r="AV2667" s="154"/>
      <c r="AW2667" s="154"/>
      <c r="AX2667" s="154"/>
      <c r="AY2667" s="154"/>
      <c r="AZ2667" s="154"/>
      <c r="BA2667" s="154"/>
      <c r="BB2667" s="154"/>
      <c r="BC2667" s="154"/>
      <c r="BD2667" s="154"/>
      <c r="BE2667" s="154"/>
      <c r="BF2667" s="154"/>
      <c r="BG2667" s="154"/>
      <c r="BH2667" s="154"/>
      <c r="BI2667" s="154"/>
      <c r="BJ2667" s="154"/>
      <c r="BK2667" s="154"/>
      <c r="BL2667" s="154"/>
      <c r="BM2667" s="154"/>
      <c r="BN2667" s="154"/>
      <c r="BO2667" s="154"/>
      <c r="BP2667" s="154"/>
      <c r="BQ2667" s="154"/>
      <c r="BR2667" s="154"/>
      <c r="BS2667" s="154"/>
      <c r="BT2667" s="154"/>
      <c r="BU2667" s="154"/>
      <c r="BV2667" s="154"/>
    </row>
    <row r="2668" spans="1:74" x14ac:dyDescent="0.25">
      <c r="A2668" s="154"/>
      <c r="B2668" s="154"/>
      <c r="C2668" s="154"/>
      <c r="D2668" s="154"/>
      <c r="E2668" s="154"/>
      <c r="F2668" s="154"/>
      <c r="G2668" s="154"/>
      <c r="H2668" s="154"/>
      <c r="I2668" s="154"/>
      <c r="J2668" s="154"/>
      <c r="K2668" s="154"/>
      <c r="L2668" s="154"/>
      <c r="M2668" s="154"/>
      <c r="N2668" s="154"/>
      <c r="O2668" s="154"/>
      <c r="P2668" s="154"/>
      <c r="Q2668" s="154"/>
      <c r="R2668" s="154"/>
      <c r="S2668" s="154"/>
      <c r="T2668" s="154"/>
      <c r="U2668" s="154"/>
      <c r="V2668" s="154"/>
      <c r="W2668" s="154"/>
      <c r="X2668" s="154"/>
      <c r="Y2668" s="154"/>
      <c r="Z2668" s="154"/>
      <c r="AA2668" s="154"/>
      <c r="AB2668" s="154"/>
      <c r="AC2668" s="154"/>
      <c r="AD2668" s="154"/>
      <c r="AE2668" s="154"/>
      <c r="AF2668" s="154"/>
      <c r="AG2668" s="154"/>
      <c r="AH2668" s="154"/>
      <c r="AI2668" s="154"/>
      <c r="AJ2668" s="154"/>
      <c r="AK2668" s="154"/>
      <c r="AL2668" s="154"/>
      <c r="AM2668" s="154"/>
      <c r="AN2668" s="154"/>
      <c r="AO2668" s="154"/>
      <c r="AP2668" s="154"/>
      <c r="AQ2668" s="154"/>
      <c r="AR2668" s="154"/>
      <c r="AS2668" s="154"/>
      <c r="AT2668" s="154"/>
      <c r="AU2668" s="154"/>
      <c r="AV2668" s="154"/>
      <c r="AW2668" s="154"/>
      <c r="AX2668" s="154"/>
      <c r="AY2668" s="154"/>
      <c r="AZ2668" s="154"/>
      <c r="BA2668" s="154"/>
      <c r="BB2668" s="154"/>
      <c r="BC2668" s="154"/>
      <c r="BD2668" s="154"/>
      <c r="BE2668" s="154"/>
      <c r="BF2668" s="154"/>
      <c r="BG2668" s="154"/>
      <c r="BH2668" s="154"/>
      <c r="BI2668" s="154"/>
      <c r="BJ2668" s="154"/>
      <c r="BK2668" s="154"/>
      <c r="BL2668" s="154"/>
      <c r="BM2668" s="154"/>
      <c r="BN2668" s="154"/>
      <c r="BO2668" s="154"/>
      <c r="BP2668" s="154"/>
      <c r="BQ2668" s="154"/>
      <c r="BR2668" s="154"/>
      <c r="BS2668" s="154"/>
      <c r="BT2668" s="154"/>
      <c r="BU2668" s="154"/>
      <c r="BV2668" s="154"/>
    </row>
    <row r="2669" spans="1:74" x14ac:dyDescent="0.25">
      <c r="A2669" s="154"/>
      <c r="B2669" s="154"/>
      <c r="C2669" s="154"/>
      <c r="D2669" s="154"/>
      <c r="E2669" s="154"/>
      <c r="F2669" s="154"/>
      <c r="G2669" s="154"/>
      <c r="H2669" s="154"/>
      <c r="I2669" s="154"/>
      <c r="J2669" s="154"/>
      <c r="K2669" s="154"/>
      <c r="L2669" s="154"/>
      <c r="M2669" s="154"/>
      <c r="N2669" s="154"/>
      <c r="O2669" s="154"/>
      <c r="P2669" s="154"/>
      <c r="Q2669" s="154"/>
      <c r="R2669" s="154"/>
      <c r="S2669" s="154"/>
      <c r="T2669" s="154"/>
      <c r="U2669" s="154"/>
      <c r="V2669" s="154"/>
      <c r="W2669" s="154"/>
      <c r="X2669" s="154"/>
      <c r="Y2669" s="154"/>
      <c r="Z2669" s="154"/>
      <c r="AA2669" s="154"/>
      <c r="AB2669" s="154"/>
      <c r="AC2669" s="154"/>
      <c r="AD2669" s="154"/>
      <c r="AE2669" s="154"/>
      <c r="AF2669" s="154"/>
      <c r="AG2669" s="154"/>
      <c r="AH2669" s="154"/>
      <c r="AI2669" s="154"/>
      <c r="AJ2669" s="154"/>
      <c r="AK2669" s="154"/>
      <c r="AL2669" s="154"/>
      <c r="AM2669" s="154"/>
      <c r="AN2669" s="154"/>
      <c r="AO2669" s="154"/>
      <c r="AP2669" s="154"/>
      <c r="AQ2669" s="154"/>
      <c r="AR2669" s="154"/>
      <c r="AS2669" s="154"/>
      <c r="AT2669" s="154"/>
      <c r="AU2669" s="154"/>
      <c r="AV2669" s="154"/>
      <c r="AW2669" s="154"/>
      <c r="AX2669" s="154"/>
      <c r="AY2669" s="154"/>
      <c r="AZ2669" s="154"/>
      <c r="BA2669" s="154"/>
      <c r="BB2669" s="154"/>
      <c r="BC2669" s="154"/>
      <c r="BD2669" s="154"/>
      <c r="BE2669" s="154"/>
      <c r="BF2669" s="154"/>
      <c r="BG2669" s="154"/>
      <c r="BH2669" s="154"/>
      <c r="BI2669" s="154"/>
      <c r="BJ2669" s="154"/>
      <c r="BK2669" s="154"/>
      <c r="BL2669" s="154"/>
      <c r="BM2669" s="154"/>
      <c r="BN2669" s="154"/>
      <c r="BO2669" s="154"/>
      <c r="BP2669" s="154"/>
      <c r="BQ2669" s="154"/>
      <c r="BR2669" s="154"/>
      <c r="BS2669" s="154"/>
      <c r="BT2669" s="154"/>
      <c r="BU2669" s="154"/>
      <c r="BV2669" s="154"/>
    </row>
    <row r="2670" spans="1:74" x14ac:dyDescent="0.25">
      <c r="A2670" s="154"/>
      <c r="B2670" s="154"/>
      <c r="C2670" s="154"/>
      <c r="D2670" s="154"/>
      <c r="E2670" s="154"/>
      <c r="F2670" s="154"/>
      <c r="G2670" s="154"/>
      <c r="H2670" s="154"/>
      <c r="I2670" s="154"/>
      <c r="J2670" s="154"/>
      <c r="K2670" s="154"/>
      <c r="L2670" s="154"/>
      <c r="M2670" s="154"/>
      <c r="N2670" s="154"/>
      <c r="O2670" s="154"/>
      <c r="P2670" s="154"/>
      <c r="Q2670" s="154"/>
      <c r="R2670" s="154"/>
      <c r="S2670" s="154"/>
      <c r="T2670" s="154"/>
      <c r="U2670" s="154"/>
      <c r="V2670" s="154"/>
      <c r="W2670" s="154"/>
      <c r="X2670" s="154"/>
      <c r="Y2670" s="154"/>
      <c r="Z2670" s="154"/>
      <c r="AA2670" s="154"/>
      <c r="AB2670" s="154"/>
      <c r="AC2670" s="154"/>
      <c r="AD2670" s="154"/>
      <c r="AE2670" s="154"/>
      <c r="AF2670" s="154"/>
      <c r="AG2670" s="154"/>
      <c r="AH2670" s="154"/>
      <c r="AI2670" s="154"/>
      <c r="AJ2670" s="154"/>
      <c r="AK2670" s="154"/>
      <c r="AL2670" s="154"/>
      <c r="AM2670" s="154"/>
      <c r="AN2670" s="154"/>
      <c r="AO2670" s="154"/>
      <c r="AP2670" s="154"/>
      <c r="AQ2670" s="154"/>
      <c r="AR2670" s="154"/>
      <c r="AS2670" s="154"/>
      <c r="AT2670" s="154"/>
      <c r="AU2670" s="154"/>
      <c r="AV2670" s="154"/>
      <c r="AW2670" s="154"/>
      <c r="AX2670" s="154"/>
      <c r="AY2670" s="154"/>
      <c r="AZ2670" s="154"/>
      <c r="BA2670" s="154"/>
      <c r="BB2670" s="154"/>
      <c r="BC2670" s="154"/>
      <c r="BD2670" s="154"/>
      <c r="BE2670" s="154"/>
      <c r="BF2670" s="154"/>
      <c r="BG2670" s="154"/>
      <c r="BH2670" s="154"/>
      <c r="BI2670" s="154"/>
      <c r="BJ2670" s="154"/>
      <c r="BK2670" s="154"/>
      <c r="BL2670" s="154"/>
      <c r="BM2670" s="154"/>
      <c r="BN2670" s="154"/>
      <c r="BO2670" s="154"/>
      <c r="BP2670" s="154"/>
      <c r="BQ2670" s="154"/>
      <c r="BR2670" s="154"/>
      <c r="BS2670" s="154"/>
      <c r="BT2670" s="154"/>
      <c r="BU2670" s="154"/>
      <c r="BV2670" s="154"/>
    </row>
    <row r="2671" spans="1:74" x14ac:dyDescent="0.25">
      <c r="A2671" s="154"/>
      <c r="B2671" s="154"/>
      <c r="C2671" s="154"/>
      <c r="D2671" s="154"/>
      <c r="E2671" s="154"/>
      <c r="F2671" s="154"/>
      <c r="G2671" s="154"/>
      <c r="H2671" s="154"/>
      <c r="I2671" s="154"/>
      <c r="J2671" s="154"/>
      <c r="K2671" s="154"/>
      <c r="L2671" s="154"/>
      <c r="M2671" s="154"/>
      <c r="N2671" s="154"/>
      <c r="O2671" s="154"/>
      <c r="P2671" s="154"/>
      <c r="Q2671" s="154"/>
      <c r="R2671" s="154"/>
      <c r="S2671" s="154"/>
      <c r="T2671" s="154"/>
      <c r="U2671" s="154"/>
      <c r="V2671" s="154"/>
      <c r="W2671" s="154"/>
      <c r="X2671" s="154"/>
      <c r="Y2671" s="154"/>
      <c r="Z2671" s="154"/>
      <c r="AA2671" s="154"/>
      <c r="AB2671" s="154"/>
      <c r="AC2671" s="154"/>
      <c r="AD2671" s="154"/>
      <c r="AE2671" s="154"/>
      <c r="AF2671" s="154"/>
      <c r="AG2671" s="154"/>
      <c r="AH2671" s="154"/>
      <c r="AI2671" s="154"/>
      <c r="AJ2671" s="154"/>
      <c r="AK2671" s="154"/>
      <c r="AL2671" s="154"/>
      <c r="AM2671" s="154"/>
      <c r="AN2671" s="154"/>
      <c r="AO2671" s="154"/>
      <c r="AP2671" s="154"/>
      <c r="AQ2671" s="154"/>
      <c r="AR2671" s="154"/>
      <c r="AS2671" s="154"/>
      <c r="AT2671" s="154"/>
      <c r="AU2671" s="154"/>
      <c r="AV2671" s="154"/>
      <c r="AW2671" s="154"/>
      <c r="AX2671" s="154"/>
      <c r="AY2671" s="154"/>
      <c r="AZ2671" s="154"/>
      <c r="BA2671" s="154"/>
      <c r="BB2671" s="154"/>
      <c r="BC2671" s="154"/>
      <c r="BD2671" s="154"/>
      <c r="BE2671" s="154"/>
      <c r="BF2671" s="154"/>
      <c r="BG2671" s="154"/>
      <c r="BH2671" s="154"/>
      <c r="BI2671" s="154"/>
      <c r="BJ2671" s="154"/>
      <c r="BK2671" s="154"/>
      <c r="BL2671" s="154"/>
      <c r="BM2671" s="154"/>
      <c r="BN2671" s="154"/>
      <c r="BO2671" s="154"/>
      <c r="BP2671" s="154"/>
      <c r="BQ2671" s="154"/>
      <c r="BR2671" s="154"/>
      <c r="BS2671" s="154"/>
      <c r="BT2671" s="154"/>
      <c r="BU2671" s="154"/>
      <c r="BV2671" s="154"/>
    </row>
    <row r="2672" spans="1:74" x14ac:dyDescent="0.25">
      <c r="A2672" s="154"/>
      <c r="B2672" s="154"/>
      <c r="C2672" s="154"/>
      <c r="D2672" s="154"/>
      <c r="E2672" s="154"/>
      <c r="F2672" s="154"/>
      <c r="G2672" s="154"/>
      <c r="H2672" s="154"/>
      <c r="I2672" s="154"/>
      <c r="J2672" s="154"/>
      <c r="K2672" s="154"/>
      <c r="L2672" s="154"/>
      <c r="M2672" s="154"/>
      <c r="N2672" s="154"/>
      <c r="O2672" s="154"/>
      <c r="P2672" s="154"/>
      <c r="Q2672" s="154"/>
      <c r="R2672" s="154"/>
      <c r="S2672" s="154"/>
      <c r="T2672" s="154"/>
      <c r="U2672" s="154"/>
      <c r="V2672" s="154"/>
      <c r="W2672" s="154"/>
      <c r="X2672" s="154"/>
      <c r="Y2672" s="154"/>
      <c r="Z2672" s="154"/>
      <c r="AA2672" s="154"/>
      <c r="AB2672" s="154"/>
      <c r="AC2672" s="154"/>
      <c r="AD2672" s="154"/>
      <c r="AE2672" s="154"/>
      <c r="AF2672" s="154"/>
      <c r="AG2672" s="154"/>
      <c r="AH2672" s="154"/>
      <c r="AI2672" s="154"/>
      <c r="AJ2672" s="154"/>
      <c r="AK2672" s="154"/>
      <c r="AL2672" s="154"/>
      <c r="AM2672" s="154"/>
      <c r="AN2672" s="154"/>
      <c r="AO2672" s="154"/>
      <c r="AP2672" s="154"/>
      <c r="AQ2672" s="154"/>
      <c r="AR2672" s="154"/>
      <c r="AS2672" s="154"/>
      <c r="AT2672" s="154"/>
      <c r="AU2672" s="154"/>
      <c r="AV2672" s="154"/>
      <c r="AW2672" s="154"/>
      <c r="AX2672" s="154"/>
      <c r="AY2672" s="154"/>
      <c r="AZ2672" s="154"/>
      <c r="BA2672" s="154"/>
      <c r="BB2672" s="154"/>
      <c r="BC2672" s="154"/>
      <c r="BD2672" s="154"/>
      <c r="BE2672" s="154"/>
      <c r="BF2672" s="154"/>
      <c r="BG2672" s="154"/>
      <c r="BH2672" s="154"/>
      <c r="BI2672" s="154"/>
      <c r="BJ2672" s="154"/>
      <c r="BK2672" s="154"/>
      <c r="BL2672" s="154"/>
      <c r="BM2672" s="154"/>
      <c r="BN2672" s="154"/>
      <c r="BO2672" s="154"/>
      <c r="BP2672" s="154"/>
      <c r="BQ2672" s="154"/>
      <c r="BR2672" s="154"/>
      <c r="BS2672" s="154"/>
      <c r="BT2672" s="154"/>
      <c r="BU2672" s="154"/>
      <c r="BV2672" s="154"/>
    </row>
    <row r="2673" spans="1:74" x14ac:dyDescent="0.25">
      <c r="A2673" s="154"/>
      <c r="B2673" s="154"/>
      <c r="C2673" s="154"/>
      <c r="D2673" s="154"/>
      <c r="E2673" s="154"/>
      <c r="F2673" s="154"/>
      <c r="G2673" s="154"/>
      <c r="H2673" s="154"/>
      <c r="I2673" s="154"/>
      <c r="J2673" s="154"/>
      <c r="K2673" s="154"/>
      <c r="L2673" s="154"/>
      <c r="M2673" s="154"/>
      <c r="N2673" s="154"/>
      <c r="O2673" s="154"/>
      <c r="P2673" s="154"/>
      <c r="Q2673" s="154"/>
      <c r="R2673" s="154"/>
      <c r="S2673" s="154"/>
      <c r="T2673" s="154"/>
      <c r="U2673" s="154"/>
      <c r="V2673" s="154"/>
      <c r="W2673" s="154"/>
      <c r="X2673" s="154"/>
      <c r="Y2673" s="154"/>
      <c r="Z2673" s="154"/>
      <c r="AA2673" s="154"/>
      <c r="AB2673" s="154"/>
      <c r="AC2673" s="154"/>
      <c r="AD2673" s="154"/>
      <c r="AE2673" s="154"/>
      <c r="AF2673" s="154"/>
      <c r="AG2673" s="154"/>
      <c r="AH2673" s="154"/>
      <c r="AI2673" s="154"/>
      <c r="AJ2673" s="154"/>
      <c r="AK2673" s="154"/>
      <c r="AL2673" s="154"/>
      <c r="AM2673" s="154"/>
      <c r="AN2673" s="154"/>
      <c r="AO2673" s="154"/>
      <c r="AP2673" s="154"/>
      <c r="AQ2673" s="154"/>
      <c r="AR2673" s="154"/>
      <c r="AS2673" s="154"/>
      <c r="AT2673" s="154"/>
      <c r="AU2673" s="154"/>
      <c r="AV2673" s="154"/>
      <c r="AW2673" s="154"/>
      <c r="AX2673" s="154"/>
      <c r="AY2673" s="154"/>
      <c r="AZ2673" s="154"/>
      <c r="BA2673" s="154"/>
      <c r="BB2673" s="154"/>
      <c r="BC2673" s="154"/>
      <c r="BD2673" s="154"/>
      <c r="BE2673" s="154"/>
      <c r="BF2673" s="154"/>
      <c r="BG2673" s="154"/>
      <c r="BH2673" s="154"/>
      <c r="BI2673" s="154"/>
      <c r="BJ2673" s="154"/>
      <c r="BK2673" s="154"/>
      <c r="BL2673" s="154"/>
      <c r="BM2673" s="154"/>
      <c r="BN2673" s="154"/>
      <c r="BO2673" s="154"/>
      <c r="BP2673" s="154"/>
      <c r="BQ2673" s="154"/>
      <c r="BR2673" s="154"/>
      <c r="BS2673" s="154"/>
      <c r="BT2673" s="154"/>
      <c r="BU2673" s="154"/>
      <c r="BV2673" s="154"/>
    </row>
    <row r="2674" spans="1:74" x14ac:dyDescent="0.25">
      <c r="A2674" s="154"/>
      <c r="B2674" s="154"/>
      <c r="C2674" s="154"/>
      <c r="D2674" s="154"/>
      <c r="E2674" s="154"/>
      <c r="F2674" s="154"/>
      <c r="G2674" s="154"/>
      <c r="H2674" s="154"/>
      <c r="I2674" s="154"/>
      <c r="J2674" s="154"/>
      <c r="K2674" s="154"/>
      <c r="L2674" s="154"/>
      <c r="M2674" s="154"/>
      <c r="N2674" s="154"/>
      <c r="O2674" s="154"/>
      <c r="P2674" s="154"/>
      <c r="Q2674" s="154"/>
      <c r="R2674" s="154"/>
      <c r="S2674" s="154"/>
      <c r="T2674" s="154"/>
      <c r="U2674" s="154"/>
      <c r="V2674" s="154"/>
      <c r="W2674" s="154"/>
      <c r="X2674" s="154"/>
      <c r="Y2674" s="154"/>
      <c r="Z2674" s="154"/>
      <c r="AA2674" s="154"/>
      <c r="AB2674" s="154"/>
      <c r="AC2674" s="154"/>
      <c r="AD2674" s="154"/>
      <c r="AE2674" s="154"/>
      <c r="AF2674" s="154"/>
      <c r="AG2674" s="154"/>
      <c r="AH2674" s="154"/>
      <c r="AI2674" s="154"/>
      <c r="AJ2674" s="154"/>
      <c r="AK2674" s="154"/>
      <c r="AL2674" s="154"/>
      <c r="AM2674" s="154"/>
      <c r="AN2674" s="154"/>
      <c r="AO2674" s="154"/>
      <c r="AP2674" s="154"/>
      <c r="AQ2674" s="154"/>
      <c r="AR2674" s="154"/>
      <c r="AS2674" s="154"/>
      <c r="AT2674" s="154"/>
      <c r="AU2674" s="154"/>
      <c r="AV2674" s="154"/>
      <c r="AW2674" s="154"/>
      <c r="AX2674" s="154"/>
      <c r="AY2674" s="154"/>
      <c r="AZ2674" s="154"/>
      <c r="BA2674" s="154"/>
      <c r="BB2674" s="154"/>
      <c r="BC2674" s="154"/>
      <c r="BD2674" s="154"/>
      <c r="BE2674" s="154"/>
      <c r="BF2674" s="154"/>
      <c r="BG2674" s="154"/>
      <c r="BH2674" s="154"/>
      <c r="BI2674" s="154"/>
      <c r="BJ2674" s="154"/>
      <c r="BK2674" s="154"/>
      <c r="BL2674" s="154"/>
      <c r="BM2674" s="154"/>
      <c r="BN2674" s="154"/>
      <c r="BO2674" s="154"/>
      <c r="BP2674" s="154"/>
      <c r="BQ2674" s="154"/>
      <c r="BR2674" s="154"/>
      <c r="BS2674" s="154"/>
      <c r="BT2674" s="154"/>
      <c r="BU2674" s="154"/>
      <c r="BV2674" s="154"/>
    </row>
    <row r="2675" spans="1:74" x14ac:dyDescent="0.25">
      <c r="A2675" s="154"/>
      <c r="B2675" s="154"/>
      <c r="C2675" s="154"/>
      <c r="D2675" s="154"/>
      <c r="E2675" s="154"/>
      <c r="F2675" s="154"/>
      <c r="G2675" s="154"/>
      <c r="H2675" s="154"/>
      <c r="I2675" s="154"/>
      <c r="J2675" s="154"/>
      <c r="K2675" s="154"/>
      <c r="L2675" s="154"/>
      <c r="M2675" s="154"/>
      <c r="N2675" s="154"/>
      <c r="O2675" s="154"/>
      <c r="P2675" s="154"/>
      <c r="Q2675" s="154"/>
      <c r="R2675" s="154"/>
      <c r="S2675" s="154"/>
      <c r="T2675" s="154"/>
      <c r="U2675" s="154"/>
      <c r="V2675" s="154"/>
      <c r="W2675" s="154"/>
      <c r="X2675" s="154"/>
      <c r="Y2675" s="154"/>
      <c r="Z2675" s="154"/>
      <c r="AA2675" s="154"/>
      <c r="AB2675" s="154"/>
      <c r="AC2675" s="154"/>
      <c r="AD2675" s="154"/>
      <c r="AE2675" s="154"/>
      <c r="AF2675" s="154"/>
      <c r="AG2675" s="154"/>
      <c r="AH2675" s="154"/>
      <c r="AI2675" s="154"/>
      <c r="AJ2675" s="154"/>
      <c r="AK2675" s="154"/>
      <c r="AL2675" s="154"/>
      <c r="AM2675" s="154"/>
      <c r="AN2675" s="154"/>
      <c r="AO2675" s="154"/>
      <c r="AP2675" s="154"/>
      <c r="AQ2675" s="154"/>
      <c r="AR2675" s="154"/>
      <c r="AS2675" s="154"/>
      <c r="AT2675" s="154"/>
      <c r="AU2675" s="154"/>
      <c r="AV2675" s="154"/>
      <c r="AW2675" s="154"/>
      <c r="AX2675" s="154"/>
      <c r="AY2675" s="154"/>
      <c r="AZ2675" s="154"/>
      <c r="BA2675" s="154"/>
      <c r="BB2675" s="154"/>
      <c r="BC2675" s="154"/>
      <c r="BD2675" s="154"/>
      <c r="BE2675" s="154"/>
      <c r="BF2675" s="154"/>
      <c r="BG2675" s="154"/>
      <c r="BH2675" s="154"/>
      <c r="BI2675" s="154"/>
      <c r="BJ2675" s="154"/>
      <c r="BK2675" s="154"/>
      <c r="BL2675" s="154"/>
      <c r="BM2675" s="154"/>
      <c r="BN2675" s="154"/>
      <c r="BO2675" s="154"/>
      <c r="BP2675" s="154"/>
      <c r="BQ2675" s="154"/>
      <c r="BR2675" s="154"/>
      <c r="BS2675" s="154"/>
      <c r="BT2675" s="154"/>
      <c r="BU2675" s="154"/>
      <c r="BV2675" s="154"/>
    </row>
    <row r="2676" spans="1:74" x14ac:dyDescent="0.25">
      <c r="A2676" s="154"/>
      <c r="B2676" s="154"/>
      <c r="C2676" s="154"/>
      <c r="D2676" s="154"/>
      <c r="E2676" s="154"/>
      <c r="F2676" s="154"/>
      <c r="G2676" s="154"/>
      <c r="H2676" s="154"/>
      <c r="I2676" s="154"/>
      <c r="J2676" s="154"/>
      <c r="K2676" s="154"/>
      <c r="L2676" s="154"/>
      <c r="M2676" s="154"/>
      <c r="N2676" s="154"/>
      <c r="O2676" s="154"/>
      <c r="P2676" s="154"/>
      <c r="Q2676" s="154"/>
      <c r="R2676" s="154"/>
      <c r="S2676" s="154"/>
      <c r="T2676" s="154"/>
      <c r="U2676" s="154"/>
      <c r="V2676" s="154"/>
      <c r="W2676" s="154"/>
      <c r="X2676" s="154"/>
      <c r="Y2676" s="154"/>
      <c r="Z2676" s="154"/>
      <c r="AA2676" s="154"/>
      <c r="AB2676" s="154"/>
      <c r="AC2676" s="154"/>
      <c r="AD2676" s="154"/>
      <c r="AE2676" s="154"/>
      <c r="AF2676" s="154"/>
      <c r="AG2676" s="154"/>
      <c r="AH2676" s="154"/>
      <c r="AI2676" s="154"/>
      <c r="AJ2676" s="154"/>
      <c r="AK2676" s="154"/>
      <c r="AL2676" s="154"/>
      <c r="AM2676" s="154"/>
      <c r="AN2676" s="154"/>
      <c r="AO2676" s="154"/>
      <c r="AP2676" s="154"/>
      <c r="AQ2676" s="154"/>
      <c r="AR2676" s="154"/>
      <c r="AS2676" s="154"/>
      <c r="AT2676" s="154"/>
      <c r="AU2676" s="154"/>
      <c r="AV2676" s="154"/>
      <c r="AW2676" s="154"/>
      <c r="AX2676" s="154"/>
      <c r="AY2676" s="154"/>
      <c r="AZ2676" s="154"/>
      <c r="BA2676" s="154"/>
      <c r="BB2676" s="154"/>
      <c r="BC2676" s="154"/>
      <c r="BD2676" s="154"/>
      <c r="BE2676" s="154"/>
      <c r="BF2676" s="154"/>
      <c r="BG2676" s="154"/>
      <c r="BH2676" s="154"/>
      <c r="BI2676" s="154"/>
      <c r="BJ2676" s="154"/>
      <c r="BK2676" s="154"/>
      <c r="BL2676" s="154"/>
      <c r="BM2676" s="154"/>
      <c r="BN2676" s="154"/>
      <c r="BO2676" s="154"/>
      <c r="BP2676" s="154"/>
      <c r="BQ2676" s="154"/>
      <c r="BR2676" s="154"/>
      <c r="BS2676" s="154"/>
      <c r="BT2676" s="154"/>
      <c r="BU2676" s="154"/>
      <c r="BV2676" s="154"/>
    </row>
    <row r="2677" spans="1:74" x14ac:dyDescent="0.25">
      <c r="A2677" s="154"/>
      <c r="B2677" s="154"/>
      <c r="C2677" s="154"/>
      <c r="D2677" s="154"/>
      <c r="E2677" s="154"/>
      <c r="F2677" s="154"/>
      <c r="G2677" s="154"/>
      <c r="H2677" s="154"/>
      <c r="I2677" s="154"/>
      <c r="J2677" s="154"/>
      <c r="K2677" s="154"/>
      <c r="L2677" s="154"/>
      <c r="M2677" s="154"/>
      <c r="N2677" s="154"/>
      <c r="O2677" s="154"/>
      <c r="P2677" s="154"/>
      <c r="Q2677" s="154"/>
      <c r="R2677" s="154"/>
      <c r="S2677" s="154"/>
      <c r="T2677" s="154"/>
      <c r="U2677" s="154"/>
      <c r="V2677" s="154"/>
      <c r="W2677" s="154"/>
      <c r="X2677" s="154"/>
      <c r="Y2677" s="154"/>
      <c r="Z2677" s="154"/>
      <c r="AA2677" s="154"/>
      <c r="AB2677" s="154"/>
      <c r="AC2677" s="154"/>
      <c r="AD2677" s="154"/>
      <c r="AE2677" s="154"/>
      <c r="AF2677" s="154"/>
      <c r="AG2677" s="154"/>
      <c r="AH2677" s="154"/>
      <c r="AI2677" s="154"/>
      <c r="AJ2677" s="154"/>
      <c r="AK2677" s="154"/>
      <c r="AL2677" s="154"/>
      <c r="AM2677" s="154"/>
      <c r="AN2677" s="154"/>
      <c r="AO2677" s="154"/>
      <c r="AP2677" s="154"/>
      <c r="AQ2677" s="154"/>
      <c r="AR2677" s="154"/>
      <c r="AS2677" s="154"/>
      <c r="AT2677" s="154"/>
      <c r="AU2677" s="154"/>
      <c r="AV2677" s="154"/>
      <c r="AW2677" s="154"/>
      <c r="AX2677" s="154"/>
      <c r="AY2677" s="154"/>
      <c r="AZ2677" s="154"/>
      <c r="BA2677" s="154"/>
      <c r="BB2677" s="154"/>
      <c r="BC2677" s="154"/>
      <c r="BD2677" s="154"/>
      <c r="BE2677" s="154"/>
      <c r="BF2677" s="154"/>
      <c r="BG2677" s="154"/>
      <c r="BH2677" s="154"/>
      <c r="BI2677" s="154"/>
      <c r="BJ2677" s="154"/>
      <c r="BK2677" s="154"/>
      <c r="BL2677" s="154"/>
      <c r="BM2677" s="154"/>
      <c r="BN2677" s="154"/>
      <c r="BO2677" s="154"/>
      <c r="BP2677" s="154"/>
      <c r="BQ2677" s="154"/>
      <c r="BR2677" s="154"/>
      <c r="BS2677" s="154"/>
      <c r="BT2677" s="154"/>
      <c r="BU2677" s="154"/>
      <c r="BV2677" s="154"/>
    </row>
    <row r="2678" spans="1:74" x14ac:dyDescent="0.25">
      <c r="A2678" s="154"/>
      <c r="B2678" s="154"/>
      <c r="C2678" s="154"/>
      <c r="D2678" s="154"/>
      <c r="E2678" s="154"/>
      <c r="F2678" s="154"/>
      <c r="G2678" s="154"/>
      <c r="H2678" s="154"/>
      <c r="I2678" s="154"/>
      <c r="J2678" s="154"/>
      <c r="K2678" s="154"/>
      <c r="L2678" s="154"/>
      <c r="M2678" s="154"/>
      <c r="N2678" s="154"/>
      <c r="O2678" s="154"/>
      <c r="P2678" s="154"/>
      <c r="Q2678" s="154"/>
      <c r="R2678" s="154"/>
      <c r="S2678" s="154"/>
      <c r="T2678" s="154"/>
      <c r="U2678" s="154"/>
      <c r="V2678" s="154"/>
      <c r="W2678" s="154"/>
      <c r="X2678" s="154"/>
      <c r="Y2678" s="154"/>
      <c r="Z2678" s="154"/>
      <c r="AA2678" s="154"/>
      <c r="AB2678" s="154"/>
      <c r="AC2678" s="154"/>
      <c r="AD2678" s="154"/>
      <c r="AE2678" s="154"/>
      <c r="AF2678" s="154"/>
      <c r="AG2678" s="154"/>
      <c r="AH2678" s="154"/>
      <c r="AI2678" s="154"/>
      <c r="AJ2678" s="154"/>
      <c r="AK2678" s="154"/>
      <c r="AL2678" s="154"/>
      <c r="AM2678" s="154"/>
      <c r="AN2678" s="154"/>
      <c r="AO2678" s="154"/>
      <c r="AP2678" s="154"/>
      <c r="AQ2678" s="154"/>
      <c r="AR2678" s="154"/>
      <c r="AS2678" s="154"/>
      <c r="AT2678" s="154"/>
      <c r="AU2678" s="154"/>
      <c r="AV2678" s="154"/>
      <c r="AW2678" s="154"/>
      <c r="AX2678" s="154"/>
      <c r="AY2678" s="154"/>
      <c r="AZ2678" s="154"/>
      <c r="BA2678" s="154"/>
      <c r="BB2678" s="154"/>
      <c r="BC2678" s="154"/>
      <c r="BD2678" s="154"/>
      <c r="BE2678" s="154"/>
      <c r="BF2678" s="154"/>
      <c r="BG2678" s="154"/>
      <c r="BH2678" s="154"/>
      <c r="BI2678" s="154"/>
      <c r="BJ2678" s="154"/>
      <c r="BK2678" s="154"/>
      <c r="BL2678" s="154"/>
      <c r="BM2678" s="154"/>
      <c r="BN2678" s="154"/>
      <c r="BO2678" s="154"/>
      <c r="BP2678" s="154"/>
      <c r="BQ2678" s="154"/>
      <c r="BR2678" s="154"/>
      <c r="BS2678" s="154"/>
      <c r="BT2678" s="154"/>
      <c r="BU2678" s="154"/>
      <c r="BV2678" s="154"/>
    </row>
    <row r="2679" spans="1:74" x14ac:dyDescent="0.25">
      <c r="A2679" s="154"/>
      <c r="B2679" s="154"/>
      <c r="C2679" s="154"/>
      <c r="D2679" s="154"/>
      <c r="E2679" s="154"/>
      <c r="F2679" s="154"/>
      <c r="G2679" s="154"/>
      <c r="H2679" s="154"/>
      <c r="I2679" s="154"/>
      <c r="J2679" s="154"/>
      <c r="K2679" s="154"/>
      <c r="L2679" s="154"/>
      <c r="M2679" s="154"/>
      <c r="N2679" s="154"/>
      <c r="O2679" s="154"/>
      <c r="P2679" s="154"/>
      <c r="Q2679" s="154"/>
      <c r="R2679" s="154"/>
      <c r="S2679" s="154"/>
      <c r="T2679" s="154"/>
      <c r="U2679" s="154"/>
      <c r="V2679" s="154"/>
      <c r="W2679" s="154"/>
      <c r="X2679" s="154"/>
      <c r="Y2679" s="154"/>
      <c r="Z2679" s="154"/>
      <c r="AA2679" s="154"/>
      <c r="AB2679" s="154"/>
      <c r="AC2679" s="154"/>
      <c r="AD2679" s="154"/>
      <c r="AE2679" s="154"/>
      <c r="AF2679" s="154"/>
      <c r="AG2679" s="154"/>
      <c r="AH2679" s="154"/>
      <c r="AI2679" s="154"/>
      <c r="AJ2679" s="154"/>
      <c r="AK2679" s="154"/>
      <c r="AL2679" s="154"/>
      <c r="AM2679" s="154"/>
      <c r="AN2679" s="154"/>
      <c r="AO2679" s="154"/>
      <c r="AP2679" s="154"/>
      <c r="AQ2679" s="154"/>
      <c r="AR2679" s="154"/>
      <c r="AS2679" s="154"/>
      <c r="AT2679" s="154"/>
      <c r="AU2679" s="154"/>
      <c r="AV2679" s="154"/>
      <c r="AW2679" s="154"/>
      <c r="AX2679" s="154"/>
      <c r="AY2679" s="154"/>
      <c r="AZ2679" s="154"/>
      <c r="BA2679" s="154"/>
      <c r="BB2679" s="154"/>
      <c r="BC2679" s="154"/>
      <c r="BD2679" s="154"/>
      <c r="BE2679" s="154"/>
      <c r="BF2679" s="154"/>
      <c r="BG2679" s="154"/>
      <c r="BH2679" s="154"/>
      <c r="BI2679" s="154"/>
      <c r="BJ2679" s="154"/>
      <c r="BK2679" s="154"/>
      <c r="BL2679" s="154"/>
      <c r="BM2679" s="154"/>
      <c r="BN2679" s="154"/>
      <c r="BO2679" s="154"/>
      <c r="BP2679" s="154"/>
      <c r="BQ2679" s="154"/>
      <c r="BR2679" s="154"/>
      <c r="BS2679" s="154"/>
      <c r="BT2679" s="154"/>
      <c r="BU2679" s="154"/>
      <c r="BV2679" s="154"/>
    </row>
    <row r="2680" spans="1:74" x14ac:dyDescent="0.25">
      <c r="A2680" s="154"/>
      <c r="B2680" s="154"/>
      <c r="C2680" s="154"/>
      <c r="D2680" s="154"/>
      <c r="E2680" s="154"/>
      <c r="F2680" s="154"/>
      <c r="G2680" s="154"/>
      <c r="H2680" s="154"/>
      <c r="I2680" s="154"/>
      <c r="J2680" s="154"/>
      <c r="K2680" s="154"/>
      <c r="L2680" s="154"/>
      <c r="M2680" s="154"/>
      <c r="N2680" s="154"/>
      <c r="O2680" s="154"/>
      <c r="P2680" s="154"/>
      <c r="Q2680" s="154"/>
      <c r="R2680" s="154"/>
      <c r="S2680" s="154"/>
      <c r="T2680" s="154"/>
      <c r="U2680" s="154"/>
      <c r="V2680" s="154"/>
      <c r="W2680" s="154"/>
      <c r="X2680" s="154"/>
      <c r="Y2680" s="154"/>
      <c r="Z2680" s="154"/>
      <c r="AA2680" s="154"/>
      <c r="AB2680" s="154"/>
      <c r="AC2680" s="154"/>
      <c r="AD2680" s="154"/>
      <c r="AE2680" s="154"/>
      <c r="AF2680" s="154"/>
      <c r="AG2680" s="154"/>
      <c r="AH2680" s="154"/>
      <c r="AI2680" s="154"/>
      <c r="AJ2680" s="154"/>
      <c r="AK2680" s="154"/>
      <c r="AL2680" s="154"/>
      <c r="AM2680" s="154"/>
      <c r="AN2680" s="154"/>
      <c r="AO2680" s="154"/>
      <c r="AP2680" s="154"/>
      <c r="AQ2680" s="154"/>
      <c r="AR2680" s="154"/>
      <c r="AS2680" s="154"/>
      <c r="AT2680" s="154"/>
      <c r="AU2680" s="154"/>
      <c r="AV2680" s="154"/>
      <c r="AW2680" s="154"/>
      <c r="AX2680" s="154"/>
      <c r="AY2680" s="154"/>
      <c r="AZ2680" s="154"/>
      <c r="BA2680" s="154"/>
      <c r="BB2680" s="154"/>
      <c r="BC2680" s="154"/>
      <c r="BD2680" s="154"/>
      <c r="BE2680" s="154"/>
      <c r="BF2680" s="154"/>
      <c r="BG2680" s="154"/>
      <c r="BH2680" s="154"/>
      <c r="BI2680" s="154"/>
      <c r="BJ2680" s="154"/>
      <c r="BK2680" s="154"/>
      <c r="BL2680" s="154"/>
      <c r="BM2680" s="154"/>
      <c r="BN2680" s="154"/>
      <c r="BO2680" s="154"/>
      <c r="BP2680" s="154"/>
      <c r="BQ2680" s="154"/>
      <c r="BR2680" s="154"/>
      <c r="BS2680" s="154"/>
      <c r="BT2680" s="154"/>
      <c r="BU2680" s="154"/>
      <c r="BV2680" s="154"/>
    </row>
    <row r="2681" spans="1:74" x14ac:dyDescent="0.25">
      <c r="A2681" s="154"/>
      <c r="B2681" s="154"/>
      <c r="C2681" s="154"/>
      <c r="D2681" s="154"/>
      <c r="E2681" s="154"/>
      <c r="F2681" s="154"/>
      <c r="G2681" s="154"/>
      <c r="H2681" s="154"/>
      <c r="I2681" s="154"/>
      <c r="J2681" s="154"/>
      <c r="K2681" s="154"/>
      <c r="L2681" s="154"/>
      <c r="M2681" s="154"/>
      <c r="N2681" s="154"/>
      <c r="O2681" s="154"/>
      <c r="P2681" s="154"/>
      <c r="Q2681" s="154"/>
      <c r="R2681" s="154"/>
      <c r="S2681" s="154"/>
      <c r="T2681" s="154"/>
      <c r="U2681" s="154"/>
      <c r="V2681" s="154"/>
      <c r="W2681" s="154"/>
      <c r="X2681" s="154"/>
      <c r="Y2681" s="154"/>
      <c r="Z2681" s="154"/>
      <c r="AA2681" s="154"/>
      <c r="AB2681" s="154"/>
      <c r="AC2681" s="154"/>
      <c r="AD2681" s="154"/>
      <c r="AE2681" s="154"/>
      <c r="AF2681" s="154"/>
      <c r="AG2681" s="154"/>
      <c r="AH2681" s="154"/>
      <c r="AI2681" s="154"/>
      <c r="AJ2681" s="154"/>
      <c r="AK2681" s="154"/>
      <c r="AL2681" s="154"/>
      <c r="AM2681" s="154"/>
      <c r="AN2681" s="154"/>
      <c r="AO2681" s="154"/>
      <c r="AP2681" s="154"/>
      <c r="AQ2681" s="154"/>
      <c r="AR2681" s="154"/>
      <c r="AS2681" s="154"/>
      <c r="AT2681" s="154"/>
      <c r="AU2681" s="154"/>
      <c r="AV2681" s="154"/>
      <c r="AW2681" s="154"/>
      <c r="AX2681" s="154"/>
      <c r="AY2681" s="154"/>
      <c r="AZ2681" s="154"/>
      <c r="BA2681" s="154"/>
      <c r="BB2681" s="154"/>
      <c r="BC2681" s="154"/>
      <c r="BD2681" s="154"/>
      <c r="BE2681" s="154"/>
      <c r="BF2681" s="154"/>
      <c r="BG2681" s="154"/>
      <c r="BH2681" s="154"/>
      <c r="BI2681" s="154"/>
      <c r="BJ2681" s="154"/>
      <c r="BK2681" s="154"/>
      <c r="BL2681" s="154"/>
      <c r="BM2681" s="154"/>
      <c r="BN2681" s="154"/>
      <c r="BO2681" s="154"/>
      <c r="BP2681" s="154"/>
      <c r="BQ2681" s="154"/>
      <c r="BR2681" s="154"/>
      <c r="BS2681" s="154"/>
      <c r="BT2681" s="154"/>
      <c r="BU2681" s="154"/>
      <c r="BV2681" s="154"/>
    </row>
    <row r="2682" spans="1:74" x14ac:dyDescent="0.25">
      <c r="A2682" s="154"/>
      <c r="B2682" s="154"/>
      <c r="C2682" s="154"/>
      <c r="D2682" s="154"/>
      <c r="E2682" s="154"/>
      <c r="F2682" s="154"/>
      <c r="G2682" s="154"/>
      <c r="H2682" s="154"/>
      <c r="I2682" s="154"/>
      <c r="J2682" s="154"/>
      <c r="K2682" s="154"/>
      <c r="L2682" s="154"/>
      <c r="M2682" s="154"/>
      <c r="N2682" s="154"/>
      <c r="O2682" s="154"/>
      <c r="P2682" s="154"/>
      <c r="Q2682" s="154"/>
      <c r="R2682" s="154"/>
      <c r="S2682" s="154"/>
      <c r="T2682" s="154"/>
      <c r="U2682" s="154"/>
      <c r="V2682" s="154"/>
      <c r="W2682" s="154"/>
      <c r="X2682" s="154"/>
      <c r="Y2682" s="154"/>
      <c r="Z2682" s="154"/>
      <c r="AA2682" s="154"/>
      <c r="AB2682" s="154"/>
      <c r="AC2682" s="154"/>
      <c r="AD2682" s="154"/>
      <c r="AE2682" s="154"/>
      <c r="AF2682" s="154"/>
      <c r="AG2682" s="154"/>
      <c r="AH2682" s="154"/>
      <c r="AI2682" s="154"/>
      <c r="AJ2682" s="154"/>
      <c r="AK2682" s="154"/>
      <c r="AL2682" s="154"/>
      <c r="AM2682" s="154"/>
      <c r="AN2682" s="154"/>
      <c r="AO2682" s="154"/>
      <c r="AP2682" s="154"/>
      <c r="AQ2682" s="154"/>
      <c r="AR2682" s="154"/>
      <c r="AS2682" s="154"/>
      <c r="AT2682" s="154"/>
      <c r="AU2682" s="154"/>
      <c r="AV2682" s="154"/>
      <c r="AW2682" s="154"/>
      <c r="AX2682" s="154"/>
      <c r="AY2682" s="154"/>
      <c r="AZ2682" s="154"/>
      <c r="BA2682" s="154"/>
      <c r="BB2682" s="154"/>
      <c r="BC2682" s="154"/>
      <c r="BD2682" s="154"/>
      <c r="BE2682" s="154"/>
      <c r="BF2682" s="154"/>
      <c r="BG2682" s="154"/>
      <c r="BH2682" s="154"/>
      <c r="BI2682" s="154"/>
      <c r="BJ2682" s="154"/>
      <c r="BK2682" s="154"/>
      <c r="BL2682" s="154"/>
      <c r="BM2682" s="154"/>
      <c r="BN2682" s="154"/>
      <c r="BO2682" s="154"/>
      <c r="BP2682" s="154"/>
      <c r="BQ2682" s="154"/>
      <c r="BR2682" s="154"/>
      <c r="BS2682" s="154"/>
      <c r="BT2682" s="154"/>
      <c r="BU2682" s="154"/>
      <c r="BV2682" s="154"/>
    </row>
    <row r="2683" spans="1:74" x14ac:dyDescent="0.25">
      <c r="A2683" s="154"/>
      <c r="B2683" s="154"/>
      <c r="C2683" s="154"/>
      <c r="D2683" s="154"/>
      <c r="E2683" s="154"/>
      <c r="F2683" s="154"/>
      <c r="G2683" s="154"/>
      <c r="H2683" s="154"/>
      <c r="I2683" s="154"/>
      <c r="J2683" s="154"/>
      <c r="K2683" s="154"/>
      <c r="L2683" s="154"/>
      <c r="M2683" s="154"/>
      <c r="N2683" s="154"/>
      <c r="O2683" s="154"/>
      <c r="P2683" s="154"/>
      <c r="Q2683" s="154"/>
      <c r="R2683" s="154"/>
      <c r="S2683" s="154"/>
      <c r="T2683" s="154"/>
      <c r="U2683" s="154"/>
      <c r="V2683" s="154"/>
      <c r="W2683" s="154"/>
      <c r="X2683" s="154"/>
      <c r="Y2683" s="154"/>
      <c r="Z2683" s="154"/>
      <c r="AA2683" s="154"/>
      <c r="AB2683" s="154"/>
      <c r="AC2683" s="154"/>
      <c r="AD2683" s="154"/>
      <c r="AE2683" s="154"/>
      <c r="AF2683" s="154"/>
      <c r="AG2683" s="154"/>
      <c r="AH2683" s="154"/>
      <c r="AI2683" s="154"/>
      <c r="AJ2683" s="154"/>
      <c r="AK2683" s="154"/>
      <c r="AL2683" s="154"/>
      <c r="AM2683" s="154"/>
      <c r="AN2683" s="154"/>
      <c r="AO2683" s="154"/>
      <c r="AP2683" s="154"/>
      <c r="AQ2683" s="154"/>
      <c r="AR2683" s="154"/>
      <c r="AS2683" s="154"/>
      <c r="AT2683" s="154"/>
      <c r="AU2683" s="154"/>
      <c r="AV2683" s="154"/>
      <c r="AW2683" s="154"/>
      <c r="AX2683" s="154"/>
      <c r="AY2683" s="154"/>
      <c r="AZ2683" s="154"/>
      <c r="BA2683" s="154"/>
      <c r="BB2683" s="154"/>
      <c r="BC2683" s="154"/>
      <c r="BD2683" s="154"/>
      <c r="BE2683" s="154"/>
      <c r="BF2683" s="154"/>
      <c r="BG2683" s="154"/>
      <c r="BH2683" s="154"/>
      <c r="BI2683" s="154"/>
      <c r="BJ2683" s="154"/>
      <c r="BK2683" s="154"/>
      <c r="BL2683" s="154"/>
      <c r="BM2683" s="154"/>
      <c r="BN2683" s="154"/>
      <c r="BO2683" s="154"/>
      <c r="BP2683" s="154"/>
      <c r="BQ2683" s="154"/>
      <c r="BR2683" s="154"/>
      <c r="BS2683" s="154"/>
      <c r="BT2683" s="154"/>
      <c r="BU2683" s="154"/>
      <c r="BV2683" s="154"/>
    </row>
    <row r="2684" spans="1:74" x14ac:dyDescent="0.25">
      <c r="A2684" s="154"/>
      <c r="B2684" s="154"/>
      <c r="C2684" s="154"/>
      <c r="D2684" s="154"/>
      <c r="E2684" s="154"/>
      <c r="F2684" s="154"/>
      <c r="G2684" s="154"/>
      <c r="H2684" s="154"/>
      <c r="I2684" s="154"/>
      <c r="J2684" s="154"/>
      <c r="K2684" s="154"/>
      <c r="L2684" s="154"/>
      <c r="M2684" s="154"/>
      <c r="N2684" s="154"/>
      <c r="O2684" s="154"/>
      <c r="P2684" s="154"/>
      <c r="Q2684" s="154"/>
      <c r="R2684" s="154"/>
      <c r="S2684" s="154"/>
      <c r="T2684" s="154"/>
      <c r="U2684" s="154"/>
      <c r="V2684" s="154"/>
      <c r="W2684" s="154"/>
      <c r="X2684" s="154"/>
      <c r="Y2684" s="154"/>
      <c r="Z2684" s="154"/>
      <c r="AA2684" s="154"/>
      <c r="AB2684" s="154"/>
      <c r="AC2684" s="154"/>
      <c r="AD2684" s="154"/>
      <c r="AE2684" s="154"/>
      <c r="AF2684" s="154"/>
      <c r="AG2684" s="154"/>
      <c r="AH2684" s="154"/>
      <c r="AI2684" s="154"/>
      <c r="AJ2684" s="154"/>
      <c r="AK2684" s="154"/>
      <c r="AL2684" s="154"/>
      <c r="AM2684" s="154"/>
      <c r="AN2684" s="154"/>
      <c r="AO2684" s="154"/>
      <c r="AP2684" s="154"/>
      <c r="AQ2684" s="154"/>
      <c r="AR2684" s="154"/>
      <c r="AS2684" s="154"/>
      <c r="AT2684" s="154"/>
      <c r="AU2684" s="154"/>
      <c r="AV2684" s="154"/>
      <c r="AW2684" s="154"/>
      <c r="AX2684" s="154"/>
      <c r="AY2684" s="154"/>
      <c r="AZ2684" s="154"/>
      <c r="BA2684" s="154"/>
      <c r="BB2684" s="154"/>
      <c r="BC2684" s="154"/>
      <c r="BD2684" s="154"/>
      <c r="BE2684" s="154"/>
      <c r="BF2684" s="154"/>
      <c r="BG2684" s="154"/>
      <c r="BH2684" s="154"/>
      <c r="BI2684" s="154"/>
      <c r="BJ2684" s="154"/>
      <c r="BK2684" s="154"/>
      <c r="BL2684" s="154"/>
      <c r="BM2684" s="154"/>
      <c r="BN2684" s="154"/>
      <c r="BO2684" s="154"/>
      <c r="BP2684" s="154"/>
      <c r="BQ2684" s="154"/>
      <c r="BR2684" s="154"/>
      <c r="BS2684" s="154"/>
      <c r="BT2684" s="154"/>
      <c r="BU2684" s="154"/>
      <c r="BV2684" s="154"/>
    </row>
    <row r="2685" spans="1:74" x14ac:dyDescent="0.25">
      <c r="A2685" s="154"/>
      <c r="B2685" s="154"/>
      <c r="C2685" s="154"/>
      <c r="D2685" s="154"/>
      <c r="E2685" s="154"/>
      <c r="F2685" s="154"/>
      <c r="G2685" s="154"/>
      <c r="H2685" s="154"/>
      <c r="I2685" s="154"/>
      <c r="J2685" s="154"/>
      <c r="K2685" s="154"/>
      <c r="L2685" s="154"/>
      <c r="M2685" s="154"/>
      <c r="N2685" s="154"/>
      <c r="O2685" s="154"/>
      <c r="P2685" s="154"/>
      <c r="Q2685" s="154"/>
      <c r="R2685" s="154"/>
      <c r="S2685" s="154"/>
      <c r="T2685" s="154"/>
      <c r="U2685" s="154"/>
      <c r="V2685" s="154"/>
      <c r="W2685" s="154"/>
      <c r="X2685" s="154"/>
      <c r="Y2685" s="154"/>
      <c r="Z2685" s="154"/>
      <c r="AA2685" s="154"/>
      <c r="AB2685" s="154"/>
      <c r="AC2685" s="154"/>
      <c r="AD2685" s="154"/>
      <c r="AE2685" s="154"/>
      <c r="AF2685" s="154"/>
      <c r="AG2685" s="154"/>
      <c r="AH2685" s="154"/>
      <c r="AI2685" s="154"/>
      <c r="AJ2685" s="154"/>
      <c r="AK2685" s="154"/>
      <c r="AL2685" s="154"/>
      <c r="AM2685" s="154"/>
      <c r="AN2685" s="154"/>
      <c r="AO2685" s="154"/>
      <c r="AP2685" s="154"/>
      <c r="AQ2685" s="154"/>
      <c r="AR2685" s="154"/>
      <c r="AS2685" s="154"/>
      <c r="AT2685" s="154"/>
      <c r="AU2685" s="154"/>
      <c r="AV2685" s="154"/>
      <c r="AW2685" s="154"/>
      <c r="AX2685" s="154"/>
      <c r="AY2685" s="154"/>
      <c r="AZ2685" s="154"/>
      <c r="BA2685" s="154"/>
      <c r="BB2685" s="154"/>
      <c r="BC2685" s="154"/>
      <c r="BD2685" s="154"/>
      <c r="BE2685" s="154"/>
      <c r="BF2685" s="154"/>
      <c r="BG2685" s="154"/>
      <c r="BH2685" s="154"/>
      <c r="BI2685" s="154"/>
      <c r="BJ2685" s="154"/>
      <c r="BK2685" s="154"/>
      <c r="BL2685" s="154"/>
      <c r="BM2685" s="154"/>
      <c r="BN2685" s="154"/>
      <c r="BO2685" s="154"/>
      <c r="BP2685" s="154"/>
      <c r="BQ2685" s="154"/>
      <c r="BR2685" s="154"/>
      <c r="BS2685" s="154"/>
      <c r="BT2685" s="154"/>
      <c r="BU2685" s="154"/>
      <c r="BV2685" s="154"/>
    </row>
    <row r="2686" spans="1:74" x14ac:dyDescent="0.25">
      <c r="A2686" s="154"/>
      <c r="B2686" s="154"/>
      <c r="C2686" s="154"/>
      <c r="D2686" s="154"/>
      <c r="E2686" s="154"/>
      <c r="F2686" s="154"/>
      <c r="G2686" s="154"/>
      <c r="H2686" s="154"/>
      <c r="I2686" s="154"/>
      <c r="J2686" s="154"/>
      <c r="K2686" s="154"/>
      <c r="L2686" s="154"/>
      <c r="M2686" s="154"/>
      <c r="N2686" s="154"/>
      <c r="O2686" s="154"/>
      <c r="P2686" s="154"/>
      <c r="Q2686" s="154"/>
      <c r="R2686" s="154"/>
      <c r="S2686" s="154"/>
      <c r="T2686" s="154"/>
      <c r="U2686" s="154"/>
      <c r="V2686" s="154"/>
      <c r="W2686" s="154"/>
      <c r="X2686" s="154"/>
      <c r="Y2686" s="154"/>
      <c r="Z2686" s="154"/>
      <c r="AA2686" s="154"/>
      <c r="AB2686" s="154"/>
      <c r="AC2686" s="154"/>
      <c r="AD2686" s="154"/>
      <c r="AE2686" s="154"/>
      <c r="AF2686" s="154"/>
      <c r="AG2686" s="154"/>
      <c r="AH2686" s="154"/>
      <c r="AI2686" s="154"/>
      <c r="AJ2686" s="154"/>
      <c r="AK2686" s="154"/>
      <c r="AL2686" s="154"/>
      <c r="AM2686" s="154"/>
      <c r="AN2686" s="154"/>
      <c r="AO2686" s="154"/>
      <c r="AP2686" s="154"/>
      <c r="AQ2686" s="154"/>
      <c r="AR2686" s="154"/>
      <c r="AS2686" s="154"/>
      <c r="AT2686" s="154"/>
      <c r="AU2686" s="154"/>
      <c r="AV2686" s="154"/>
      <c r="AW2686" s="154"/>
      <c r="AX2686" s="154"/>
      <c r="AY2686" s="154"/>
      <c r="AZ2686" s="154"/>
      <c r="BA2686" s="154"/>
      <c r="BB2686" s="154"/>
      <c r="BC2686" s="154"/>
      <c r="BD2686" s="154"/>
      <c r="BE2686" s="154"/>
      <c r="BF2686" s="154"/>
      <c r="BG2686" s="154"/>
      <c r="BH2686" s="154"/>
      <c r="BI2686" s="154"/>
      <c r="BJ2686" s="154"/>
      <c r="BK2686" s="154"/>
      <c r="BL2686" s="154"/>
      <c r="BM2686" s="154"/>
      <c r="BN2686" s="154"/>
      <c r="BO2686" s="154"/>
      <c r="BP2686" s="154"/>
      <c r="BQ2686" s="154"/>
      <c r="BR2686" s="154"/>
      <c r="BS2686" s="154"/>
      <c r="BT2686" s="154"/>
      <c r="BU2686" s="154"/>
      <c r="BV2686" s="154"/>
    </row>
    <row r="2687" spans="1:74" x14ac:dyDescent="0.25">
      <c r="A2687" s="154"/>
      <c r="B2687" s="154"/>
      <c r="C2687" s="154"/>
      <c r="D2687" s="154"/>
      <c r="E2687" s="154"/>
      <c r="F2687" s="154"/>
      <c r="G2687" s="154"/>
      <c r="H2687" s="154"/>
      <c r="I2687" s="154"/>
      <c r="J2687" s="154"/>
      <c r="K2687" s="154"/>
      <c r="L2687" s="154"/>
      <c r="M2687" s="154"/>
      <c r="N2687" s="154"/>
      <c r="O2687" s="154"/>
      <c r="P2687" s="154"/>
      <c r="Q2687" s="154"/>
      <c r="R2687" s="154"/>
      <c r="S2687" s="154"/>
      <c r="T2687" s="154"/>
      <c r="U2687" s="154"/>
      <c r="V2687" s="154"/>
      <c r="W2687" s="154"/>
      <c r="X2687" s="154"/>
      <c r="Y2687" s="154"/>
      <c r="Z2687" s="154"/>
      <c r="AA2687" s="154"/>
      <c r="AB2687" s="154"/>
      <c r="AC2687" s="154"/>
      <c r="AD2687" s="154"/>
      <c r="AE2687" s="154"/>
      <c r="AF2687" s="154"/>
      <c r="AG2687" s="154"/>
      <c r="AH2687" s="154"/>
      <c r="AI2687" s="154"/>
      <c r="AJ2687" s="154"/>
      <c r="AK2687" s="154"/>
      <c r="AL2687" s="154"/>
      <c r="AM2687" s="154"/>
      <c r="AN2687" s="154"/>
      <c r="AO2687" s="154"/>
      <c r="AP2687" s="154"/>
      <c r="AQ2687" s="154"/>
      <c r="AR2687" s="154"/>
      <c r="AS2687" s="154"/>
      <c r="AT2687" s="154"/>
      <c r="AU2687" s="154"/>
      <c r="AV2687" s="154"/>
      <c r="AW2687" s="154"/>
      <c r="AX2687" s="154"/>
      <c r="AY2687" s="154"/>
      <c r="AZ2687" s="154"/>
      <c r="BA2687" s="154"/>
      <c r="BB2687" s="154"/>
      <c r="BC2687" s="154"/>
      <c r="BD2687" s="154"/>
      <c r="BE2687" s="154"/>
      <c r="BF2687" s="154"/>
      <c r="BG2687" s="154"/>
      <c r="BH2687" s="154"/>
      <c r="BI2687" s="154"/>
      <c r="BJ2687" s="154"/>
      <c r="BK2687" s="154"/>
      <c r="BL2687" s="154"/>
      <c r="BM2687" s="154"/>
      <c r="BN2687" s="154"/>
      <c r="BO2687" s="154"/>
      <c r="BP2687" s="154"/>
      <c r="BQ2687" s="154"/>
      <c r="BR2687" s="154"/>
      <c r="BS2687" s="154"/>
      <c r="BT2687" s="154"/>
      <c r="BU2687" s="154"/>
      <c r="BV2687" s="154"/>
    </row>
    <row r="2688" spans="1:74" x14ac:dyDescent="0.25">
      <c r="A2688" s="154"/>
      <c r="B2688" s="154"/>
      <c r="C2688" s="154"/>
      <c r="D2688" s="154"/>
      <c r="E2688" s="154"/>
      <c r="F2688" s="154"/>
      <c r="G2688" s="154"/>
      <c r="H2688" s="154"/>
      <c r="I2688" s="154"/>
      <c r="J2688" s="154"/>
      <c r="K2688" s="154"/>
      <c r="L2688" s="154"/>
      <c r="M2688" s="154"/>
      <c r="N2688" s="154"/>
      <c r="O2688" s="154"/>
      <c r="P2688" s="154"/>
      <c r="Q2688" s="154"/>
      <c r="R2688" s="154"/>
      <c r="S2688" s="154"/>
      <c r="T2688" s="154"/>
      <c r="U2688" s="154"/>
      <c r="V2688" s="154"/>
      <c r="W2688" s="154"/>
      <c r="X2688" s="154"/>
      <c r="Y2688" s="154"/>
      <c r="Z2688" s="154"/>
      <c r="AA2688" s="154"/>
      <c r="AB2688" s="154"/>
      <c r="AC2688" s="154"/>
      <c r="AD2688" s="154"/>
      <c r="AE2688" s="154"/>
      <c r="AF2688" s="154"/>
      <c r="AG2688" s="154"/>
      <c r="AH2688" s="154"/>
      <c r="AI2688" s="154"/>
      <c r="AJ2688" s="154"/>
      <c r="AK2688" s="154"/>
      <c r="AL2688" s="154"/>
      <c r="AM2688" s="154"/>
      <c r="AN2688" s="154"/>
      <c r="AO2688" s="154"/>
      <c r="AP2688" s="154"/>
      <c r="AQ2688" s="154"/>
      <c r="AR2688" s="154"/>
      <c r="AS2688" s="154"/>
      <c r="AT2688" s="154"/>
      <c r="AU2688" s="154"/>
      <c r="AV2688" s="154"/>
      <c r="AW2688" s="154"/>
      <c r="AX2688" s="154"/>
      <c r="AY2688" s="154"/>
      <c r="AZ2688" s="154"/>
      <c r="BA2688" s="154"/>
      <c r="BB2688" s="154"/>
      <c r="BC2688" s="154"/>
      <c r="BD2688" s="154"/>
      <c r="BE2688" s="154"/>
      <c r="BF2688" s="154"/>
      <c r="BG2688" s="154"/>
      <c r="BH2688" s="154"/>
      <c r="BI2688" s="154"/>
      <c r="BJ2688" s="154"/>
      <c r="BK2688" s="154"/>
      <c r="BL2688" s="154"/>
      <c r="BM2688" s="154"/>
      <c r="BN2688" s="154"/>
      <c r="BO2688" s="154"/>
      <c r="BP2688" s="154"/>
      <c r="BQ2688" s="154"/>
      <c r="BR2688" s="154"/>
      <c r="BS2688" s="154"/>
      <c r="BT2688" s="154"/>
      <c r="BU2688" s="154"/>
      <c r="BV2688" s="154"/>
    </row>
    <row r="2689" spans="1:74" x14ac:dyDescent="0.25">
      <c r="A2689" s="154"/>
      <c r="B2689" s="154"/>
      <c r="C2689" s="154"/>
      <c r="D2689" s="154"/>
      <c r="E2689" s="154"/>
      <c r="F2689" s="154"/>
      <c r="G2689" s="154"/>
      <c r="H2689" s="154"/>
      <c r="I2689" s="154"/>
      <c r="J2689" s="154"/>
      <c r="K2689" s="154"/>
      <c r="L2689" s="154"/>
      <c r="M2689" s="154"/>
      <c r="N2689" s="154"/>
      <c r="O2689" s="154"/>
      <c r="P2689" s="154"/>
      <c r="Q2689" s="154"/>
      <c r="R2689" s="154"/>
      <c r="S2689" s="154"/>
      <c r="T2689" s="154"/>
      <c r="U2689" s="154"/>
      <c r="V2689" s="154"/>
      <c r="W2689" s="154"/>
      <c r="X2689" s="154"/>
      <c r="Y2689" s="154"/>
      <c r="Z2689" s="154"/>
      <c r="AA2689" s="154"/>
      <c r="AB2689" s="154"/>
      <c r="AC2689" s="154"/>
      <c r="AD2689" s="154"/>
      <c r="AE2689" s="154"/>
      <c r="AF2689" s="154"/>
      <c r="AG2689" s="154"/>
      <c r="AH2689" s="154"/>
      <c r="AI2689" s="154"/>
      <c r="AJ2689" s="154"/>
      <c r="AK2689" s="154"/>
      <c r="AL2689" s="154"/>
      <c r="AM2689" s="154"/>
      <c r="AN2689" s="154"/>
      <c r="AO2689" s="154"/>
      <c r="AP2689" s="154"/>
      <c r="AQ2689" s="154"/>
      <c r="AR2689" s="154"/>
      <c r="AS2689" s="154"/>
      <c r="AT2689" s="154"/>
      <c r="AU2689" s="154"/>
      <c r="AV2689" s="154"/>
      <c r="AW2689" s="154"/>
      <c r="AX2689" s="154"/>
      <c r="AY2689" s="154"/>
      <c r="AZ2689" s="154"/>
      <c r="BA2689" s="154"/>
      <c r="BB2689" s="154"/>
      <c r="BC2689" s="154"/>
      <c r="BD2689" s="154"/>
      <c r="BE2689" s="154"/>
      <c r="BF2689" s="154"/>
      <c r="BG2689" s="154"/>
      <c r="BH2689" s="154"/>
      <c r="BI2689" s="154"/>
      <c r="BJ2689" s="154"/>
      <c r="BK2689" s="154"/>
      <c r="BL2689" s="154"/>
      <c r="BM2689" s="154"/>
      <c r="BN2689" s="154"/>
      <c r="BO2689" s="154"/>
      <c r="BP2689" s="154"/>
      <c r="BQ2689" s="154"/>
      <c r="BR2689" s="154"/>
      <c r="BS2689" s="154"/>
      <c r="BT2689" s="154"/>
      <c r="BU2689" s="154"/>
      <c r="BV2689" s="154"/>
    </row>
    <row r="2690" spans="1:74" x14ac:dyDescent="0.25">
      <c r="A2690" s="154"/>
      <c r="B2690" s="154"/>
      <c r="C2690" s="154"/>
      <c r="D2690" s="154"/>
      <c r="E2690" s="154"/>
      <c r="F2690" s="154"/>
      <c r="G2690" s="154"/>
      <c r="H2690" s="154"/>
      <c r="I2690" s="154"/>
      <c r="J2690" s="154"/>
      <c r="K2690" s="154"/>
      <c r="L2690" s="154"/>
      <c r="M2690" s="154"/>
      <c r="N2690" s="154"/>
      <c r="O2690" s="154"/>
      <c r="P2690" s="154"/>
      <c r="Q2690" s="154"/>
      <c r="R2690" s="154"/>
      <c r="S2690" s="154"/>
      <c r="T2690" s="154"/>
      <c r="U2690" s="154"/>
      <c r="V2690" s="154"/>
      <c r="W2690" s="154"/>
      <c r="X2690" s="154"/>
      <c r="Y2690" s="154"/>
      <c r="Z2690" s="154"/>
      <c r="AA2690" s="154"/>
      <c r="AB2690" s="154"/>
      <c r="AC2690" s="154"/>
      <c r="AD2690" s="154"/>
      <c r="AE2690" s="154"/>
      <c r="AF2690" s="154"/>
      <c r="AG2690" s="154"/>
      <c r="AH2690" s="154"/>
      <c r="AI2690" s="154"/>
      <c r="AJ2690" s="154"/>
      <c r="AK2690" s="154"/>
      <c r="AL2690" s="154"/>
      <c r="AM2690" s="154"/>
      <c r="AN2690" s="154"/>
      <c r="AO2690" s="154"/>
      <c r="AP2690" s="154"/>
      <c r="AQ2690" s="154"/>
      <c r="AR2690" s="154"/>
      <c r="AS2690" s="154"/>
      <c r="AT2690" s="154"/>
      <c r="AU2690" s="154"/>
      <c r="AV2690" s="154"/>
      <c r="AW2690" s="154"/>
      <c r="AX2690" s="154"/>
      <c r="AY2690" s="154"/>
      <c r="AZ2690" s="154"/>
      <c r="BA2690" s="154"/>
      <c r="BB2690" s="154"/>
      <c r="BC2690" s="154"/>
      <c r="BD2690" s="154"/>
      <c r="BE2690" s="154"/>
      <c r="BF2690" s="154"/>
      <c r="BG2690" s="154"/>
      <c r="BH2690" s="154"/>
      <c r="BI2690" s="154"/>
      <c r="BJ2690" s="154"/>
      <c r="BK2690" s="154"/>
      <c r="BL2690" s="154"/>
      <c r="BM2690" s="154"/>
      <c r="BN2690" s="154"/>
      <c r="BO2690" s="154"/>
      <c r="BP2690" s="154"/>
      <c r="BQ2690" s="154"/>
      <c r="BR2690" s="154"/>
      <c r="BS2690" s="154"/>
      <c r="BT2690" s="154"/>
      <c r="BU2690" s="154"/>
      <c r="BV2690" s="154"/>
    </row>
    <row r="2691" spans="1:74" x14ac:dyDescent="0.25">
      <c r="A2691" s="154"/>
      <c r="B2691" s="154"/>
      <c r="C2691" s="154"/>
      <c r="D2691" s="154"/>
      <c r="E2691" s="154"/>
      <c r="F2691" s="154"/>
      <c r="G2691" s="154"/>
      <c r="H2691" s="154"/>
      <c r="I2691" s="154"/>
      <c r="J2691" s="154"/>
      <c r="K2691" s="154"/>
      <c r="L2691" s="154"/>
      <c r="M2691" s="154"/>
      <c r="N2691" s="154"/>
      <c r="O2691" s="154"/>
      <c r="P2691" s="154"/>
      <c r="Q2691" s="154"/>
      <c r="R2691" s="154"/>
      <c r="S2691" s="154"/>
      <c r="T2691" s="154"/>
      <c r="U2691" s="154"/>
      <c r="V2691" s="154"/>
      <c r="W2691" s="154"/>
      <c r="X2691" s="154"/>
      <c r="Y2691" s="154"/>
      <c r="Z2691" s="154"/>
      <c r="AA2691" s="154"/>
      <c r="AB2691" s="154"/>
      <c r="AC2691" s="154"/>
      <c r="AD2691" s="154"/>
      <c r="AE2691" s="154"/>
      <c r="AF2691" s="154"/>
      <c r="AG2691" s="154"/>
      <c r="AH2691" s="154"/>
      <c r="AI2691" s="154"/>
      <c r="AJ2691" s="154"/>
      <c r="AK2691" s="154"/>
      <c r="AL2691" s="154"/>
      <c r="AM2691" s="154"/>
      <c r="AN2691" s="154"/>
      <c r="AO2691" s="154"/>
      <c r="AP2691" s="154"/>
      <c r="AQ2691" s="154"/>
      <c r="AR2691" s="154"/>
      <c r="AS2691" s="154"/>
      <c r="AT2691" s="154"/>
      <c r="AU2691" s="154"/>
      <c r="AV2691" s="154"/>
      <c r="AW2691" s="154"/>
      <c r="AX2691" s="154"/>
      <c r="AY2691" s="154"/>
      <c r="AZ2691" s="154"/>
      <c r="BA2691" s="154"/>
      <c r="BB2691" s="154"/>
      <c r="BC2691" s="154"/>
      <c r="BD2691" s="154"/>
      <c r="BE2691" s="154"/>
      <c r="BF2691" s="154"/>
      <c r="BG2691" s="154"/>
      <c r="BH2691" s="154"/>
      <c r="BI2691" s="154"/>
      <c r="BJ2691" s="154"/>
      <c r="BK2691" s="154"/>
      <c r="BL2691" s="154"/>
      <c r="BM2691" s="154"/>
      <c r="BN2691" s="154"/>
      <c r="BO2691" s="154"/>
      <c r="BP2691" s="154"/>
      <c r="BQ2691" s="154"/>
      <c r="BR2691" s="154"/>
      <c r="BS2691" s="154"/>
      <c r="BT2691" s="154"/>
      <c r="BU2691" s="154"/>
      <c r="BV2691" s="154"/>
    </row>
    <row r="2692" spans="1:74" x14ac:dyDescent="0.25">
      <c r="A2692" s="154"/>
      <c r="B2692" s="154"/>
      <c r="C2692" s="154"/>
      <c r="D2692" s="154"/>
      <c r="E2692" s="154"/>
      <c r="F2692" s="154"/>
      <c r="G2692" s="154"/>
      <c r="H2692" s="154"/>
      <c r="I2692" s="154"/>
      <c r="J2692" s="154"/>
      <c r="K2692" s="154"/>
      <c r="L2692" s="154"/>
      <c r="M2692" s="154"/>
      <c r="N2692" s="154"/>
      <c r="O2692" s="154"/>
      <c r="P2692" s="154"/>
      <c r="Q2692" s="154"/>
      <c r="R2692" s="154"/>
      <c r="S2692" s="154"/>
      <c r="T2692" s="154"/>
      <c r="U2692" s="154"/>
      <c r="V2692" s="154"/>
      <c r="W2692" s="154"/>
      <c r="X2692" s="154"/>
      <c r="Y2692" s="154"/>
      <c r="Z2692" s="154"/>
      <c r="AA2692" s="154"/>
      <c r="AB2692" s="154"/>
      <c r="AC2692" s="154"/>
      <c r="AD2692" s="154"/>
      <c r="AE2692" s="154"/>
      <c r="AF2692" s="154"/>
      <c r="AG2692" s="154"/>
      <c r="AH2692" s="154"/>
      <c r="AI2692" s="154"/>
      <c r="AJ2692" s="154"/>
      <c r="AK2692" s="154"/>
      <c r="AL2692" s="154"/>
      <c r="AM2692" s="154"/>
      <c r="AN2692" s="154"/>
      <c r="AO2692" s="154"/>
      <c r="AP2692" s="154"/>
      <c r="AQ2692" s="154"/>
      <c r="AR2692" s="154"/>
      <c r="AS2692" s="154"/>
      <c r="AT2692" s="154"/>
      <c r="AU2692" s="154"/>
      <c r="AV2692" s="154"/>
      <c r="AW2692" s="154"/>
      <c r="AX2692" s="154"/>
      <c r="AY2692" s="154"/>
      <c r="AZ2692" s="154"/>
      <c r="BA2692" s="154"/>
      <c r="BB2692" s="154"/>
      <c r="BC2692" s="154"/>
      <c r="BD2692" s="154"/>
      <c r="BE2692" s="154"/>
      <c r="BF2692" s="154"/>
      <c r="BG2692" s="154"/>
      <c r="BH2692" s="154"/>
      <c r="BI2692" s="154"/>
      <c r="BJ2692" s="154"/>
      <c r="BK2692" s="154"/>
      <c r="BL2692" s="154"/>
      <c r="BM2692" s="154"/>
      <c r="BN2692" s="154"/>
      <c r="BO2692" s="154"/>
      <c r="BP2692" s="154"/>
      <c r="BQ2692" s="154"/>
      <c r="BR2692" s="154"/>
      <c r="BS2692" s="154"/>
      <c r="BT2692" s="154"/>
      <c r="BU2692" s="154"/>
      <c r="BV2692" s="154"/>
    </row>
    <row r="2693" spans="1:74" x14ac:dyDescent="0.25">
      <c r="A2693" s="154"/>
      <c r="B2693" s="154"/>
      <c r="C2693" s="154"/>
      <c r="D2693" s="154"/>
      <c r="E2693" s="154"/>
      <c r="F2693" s="154"/>
      <c r="G2693" s="154"/>
      <c r="H2693" s="154"/>
      <c r="I2693" s="154"/>
      <c r="J2693" s="154"/>
      <c r="K2693" s="154"/>
      <c r="L2693" s="154"/>
      <c r="M2693" s="154"/>
      <c r="N2693" s="154"/>
      <c r="O2693" s="154"/>
      <c r="P2693" s="154"/>
      <c r="Q2693" s="154"/>
      <c r="R2693" s="154"/>
      <c r="S2693" s="154"/>
      <c r="T2693" s="154"/>
      <c r="U2693" s="154"/>
      <c r="V2693" s="154"/>
      <c r="W2693" s="154"/>
      <c r="X2693" s="154"/>
      <c r="Y2693" s="154"/>
      <c r="Z2693" s="154"/>
      <c r="AA2693" s="154"/>
      <c r="AB2693" s="154"/>
      <c r="AC2693" s="154"/>
      <c r="AD2693" s="154"/>
      <c r="AE2693" s="154"/>
      <c r="AF2693" s="154"/>
      <c r="AG2693" s="154"/>
      <c r="AH2693" s="154"/>
      <c r="AI2693" s="154"/>
      <c r="AJ2693" s="154"/>
      <c r="AK2693" s="154"/>
      <c r="AL2693" s="154"/>
      <c r="AM2693" s="154"/>
      <c r="AN2693" s="154"/>
      <c r="AO2693" s="154"/>
      <c r="AP2693" s="154"/>
      <c r="AQ2693" s="154"/>
      <c r="AR2693" s="154"/>
      <c r="AS2693" s="154"/>
      <c r="AT2693" s="154"/>
      <c r="AU2693" s="154"/>
      <c r="AV2693" s="154"/>
      <c r="AW2693" s="154"/>
      <c r="AX2693" s="154"/>
      <c r="AY2693" s="154"/>
      <c r="AZ2693" s="154"/>
      <c r="BA2693" s="154"/>
      <c r="BB2693" s="154"/>
      <c r="BC2693" s="154"/>
      <c r="BD2693" s="154"/>
      <c r="BE2693" s="154"/>
      <c r="BF2693" s="154"/>
      <c r="BG2693" s="154"/>
      <c r="BH2693" s="154"/>
      <c r="BI2693" s="154"/>
      <c r="BJ2693" s="154"/>
      <c r="BK2693" s="154"/>
      <c r="BL2693" s="154"/>
      <c r="BM2693" s="154"/>
      <c r="BN2693" s="154"/>
      <c r="BO2693" s="154"/>
      <c r="BP2693" s="154"/>
      <c r="BQ2693" s="154"/>
      <c r="BR2693" s="154"/>
      <c r="BS2693" s="154"/>
      <c r="BT2693" s="154"/>
      <c r="BU2693" s="154"/>
      <c r="BV2693" s="154"/>
    </row>
    <row r="2694" spans="1:74" x14ac:dyDescent="0.25">
      <c r="A2694" s="154"/>
      <c r="B2694" s="154"/>
      <c r="C2694" s="154"/>
      <c r="D2694" s="154"/>
      <c r="E2694" s="154"/>
      <c r="F2694" s="154"/>
      <c r="G2694" s="154"/>
      <c r="H2694" s="154"/>
      <c r="I2694" s="154"/>
      <c r="J2694" s="154"/>
      <c r="K2694" s="154"/>
      <c r="L2694" s="154"/>
      <c r="M2694" s="154"/>
      <c r="N2694" s="154"/>
      <c r="O2694" s="154"/>
      <c r="P2694" s="154"/>
      <c r="Q2694" s="154"/>
      <c r="R2694" s="154"/>
      <c r="S2694" s="154"/>
      <c r="T2694" s="154"/>
      <c r="U2694" s="154"/>
      <c r="V2694" s="154"/>
      <c r="W2694" s="154"/>
      <c r="X2694" s="154"/>
      <c r="Y2694" s="154"/>
      <c r="Z2694" s="154"/>
      <c r="AA2694" s="154"/>
      <c r="AB2694" s="154"/>
      <c r="AC2694" s="154"/>
      <c r="AD2694" s="154"/>
      <c r="AE2694" s="154"/>
      <c r="AF2694" s="154"/>
      <c r="AG2694" s="154"/>
      <c r="AH2694" s="154"/>
      <c r="AI2694" s="154"/>
      <c r="AJ2694" s="154"/>
      <c r="AK2694" s="154"/>
      <c r="AL2694" s="154"/>
      <c r="AM2694" s="154"/>
      <c r="AN2694" s="154"/>
      <c r="AO2694" s="154"/>
      <c r="AP2694" s="154"/>
      <c r="AQ2694" s="154"/>
      <c r="AR2694" s="154"/>
      <c r="AS2694" s="154"/>
      <c r="AT2694" s="154"/>
      <c r="AU2694" s="154"/>
      <c r="AV2694" s="154"/>
      <c r="AW2694" s="154"/>
      <c r="AX2694" s="154"/>
      <c r="AY2694" s="154"/>
      <c r="AZ2694" s="154"/>
      <c r="BA2694" s="154"/>
      <c r="BB2694" s="154"/>
      <c r="BC2694" s="154"/>
      <c r="BD2694" s="154"/>
      <c r="BE2694" s="154"/>
      <c r="BF2694" s="154"/>
      <c r="BG2694" s="154"/>
      <c r="BH2694" s="154"/>
      <c r="BI2694" s="154"/>
      <c r="BJ2694" s="154"/>
      <c r="BK2694" s="154"/>
      <c r="BL2694" s="154"/>
      <c r="BM2694" s="154"/>
      <c r="BN2694" s="154"/>
      <c r="BO2694" s="154"/>
      <c r="BP2694" s="154"/>
      <c r="BQ2694" s="154"/>
      <c r="BR2694" s="154"/>
      <c r="BS2694" s="154"/>
      <c r="BT2694" s="154"/>
      <c r="BU2694" s="154"/>
      <c r="BV2694" s="154"/>
    </row>
    <row r="2695" spans="1:74" x14ac:dyDescent="0.25">
      <c r="A2695" s="154"/>
      <c r="B2695" s="154"/>
      <c r="C2695" s="154"/>
      <c r="D2695" s="154"/>
      <c r="E2695" s="154"/>
      <c r="F2695" s="154"/>
      <c r="G2695" s="154"/>
      <c r="H2695" s="154"/>
      <c r="I2695" s="154"/>
      <c r="J2695" s="154"/>
      <c r="K2695" s="154"/>
      <c r="L2695" s="154"/>
      <c r="M2695" s="154"/>
      <c r="N2695" s="154"/>
      <c r="O2695" s="154"/>
      <c r="P2695" s="154"/>
      <c r="Q2695" s="154"/>
      <c r="R2695" s="154"/>
      <c r="S2695" s="154"/>
      <c r="T2695" s="154"/>
      <c r="U2695" s="154"/>
      <c r="V2695" s="154"/>
      <c r="W2695" s="154"/>
      <c r="X2695" s="154"/>
      <c r="Y2695" s="154"/>
      <c r="Z2695" s="154"/>
      <c r="AA2695" s="154"/>
      <c r="AB2695" s="154"/>
      <c r="AC2695" s="154"/>
      <c r="AD2695" s="154"/>
      <c r="AE2695" s="154"/>
      <c r="AF2695" s="154"/>
      <c r="AG2695" s="154"/>
      <c r="AH2695" s="154"/>
      <c r="AI2695" s="154"/>
      <c r="AJ2695" s="154"/>
      <c r="AK2695" s="154"/>
      <c r="AL2695" s="154"/>
      <c r="AM2695" s="154"/>
      <c r="AN2695" s="154"/>
      <c r="AO2695" s="154"/>
      <c r="AP2695" s="154"/>
      <c r="AQ2695" s="154"/>
      <c r="AR2695" s="154"/>
      <c r="AS2695" s="154"/>
      <c r="AT2695" s="154"/>
      <c r="AU2695" s="154"/>
      <c r="AV2695" s="154"/>
      <c r="AW2695" s="154"/>
      <c r="AX2695" s="154"/>
      <c r="AY2695" s="154"/>
      <c r="AZ2695" s="154"/>
      <c r="BA2695" s="154"/>
      <c r="BB2695" s="154"/>
      <c r="BC2695" s="154"/>
      <c r="BD2695" s="154"/>
      <c r="BE2695" s="154"/>
      <c r="BF2695" s="154"/>
      <c r="BG2695" s="154"/>
      <c r="BH2695" s="154"/>
      <c r="BI2695" s="154"/>
      <c r="BJ2695" s="154"/>
      <c r="BK2695" s="154"/>
      <c r="BL2695" s="154"/>
      <c r="BM2695" s="154"/>
      <c r="BN2695" s="154"/>
      <c r="BO2695" s="154"/>
      <c r="BP2695" s="154"/>
      <c r="BQ2695" s="154"/>
      <c r="BR2695" s="154"/>
      <c r="BS2695" s="154"/>
      <c r="BT2695" s="154"/>
      <c r="BU2695" s="154"/>
      <c r="BV2695" s="154"/>
    </row>
    <row r="2696" spans="1:74" x14ac:dyDescent="0.25">
      <c r="A2696" s="154"/>
      <c r="B2696" s="154"/>
      <c r="C2696" s="154"/>
      <c r="D2696" s="154"/>
      <c r="E2696" s="154"/>
      <c r="F2696" s="154"/>
      <c r="G2696" s="154"/>
      <c r="H2696" s="154"/>
      <c r="I2696" s="154"/>
      <c r="J2696" s="154"/>
      <c r="K2696" s="154"/>
      <c r="L2696" s="154"/>
      <c r="M2696" s="154"/>
      <c r="N2696" s="154"/>
      <c r="O2696" s="154"/>
      <c r="P2696" s="154"/>
      <c r="Q2696" s="154"/>
      <c r="R2696" s="154"/>
      <c r="S2696" s="154"/>
      <c r="T2696" s="154"/>
      <c r="U2696" s="154"/>
      <c r="V2696" s="154"/>
      <c r="W2696" s="154"/>
      <c r="X2696" s="154"/>
      <c r="Y2696" s="154"/>
      <c r="Z2696" s="154"/>
      <c r="AA2696" s="154"/>
      <c r="AB2696" s="154"/>
      <c r="AC2696" s="154"/>
      <c r="AD2696" s="154"/>
      <c r="AE2696" s="154"/>
      <c r="AF2696" s="154"/>
      <c r="AG2696" s="154"/>
      <c r="AH2696" s="154"/>
      <c r="AI2696" s="154"/>
      <c r="AJ2696" s="154"/>
      <c r="AK2696" s="154"/>
      <c r="AL2696" s="154"/>
      <c r="AM2696" s="154"/>
      <c r="AN2696" s="154"/>
      <c r="AO2696" s="154"/>
      <c r="AP2696" s="154"/>
      <c r="AQ2696" s="154"/>
      <c r="AR2696" s="154"/>
      <c r="AS2696" s="154"/>
      <c r="AT2696" s="154"/>
      <c r="AU2696" s="154"/>
      <c r="AV2696" s="154"/>
      <c r="AW2696" s="154"/>
      <c r="AX2696" s="154"/>
      <c r="AY2696" s="154"/>
      <c r="AZ2696" s="154"/>
      <c r="BA2696" s="154"/>
      <c r="BB2696" s="154"/>
      <c r="BC2696" s="154"/>
      <c r="BD2696" s="154"/>
      <c r="BE2696" s="154"/>
      <c r="BF2696" s="154"/>
      <c r="BG2696" s="154"/>
      <c r="BH2696" s="154"/>
      <c r="BI2696" s="154"/>
      <c r="BJ2696" s="154"/>
      <c r="BK2696" s="154"/>
      <c r="BL2696" s="154"/>
      <c r="BM2696" s="154"/>
      <c r="BN2696" s="154"/>
      <c r="BO2696" s="154"/>
      <c r="BP2696" s="154"/>
      <c r="BQ2696" s="154"/>
      <c r="BR2696" s="154"/>
      <c r="BS2696" s="154"/>
      <c r="BT2696" s="154"/>
      <c r="BU2696" s="154"/>
      <c r="BV2696" s="154"/>
    </row>
    <row r="2697" spans="1:74" x14ac:dyDescent="0.25">
      <c r="A2697" s="154"/>
      <c r="B2697" s="154"/>
      <c r="C2697" s="154"/>
      <c r="D2697" s="154"/>
      <c r="E2697" s="154"/>
      <c r="F2697" s="154"/>
      <c r="G2697" s="154"/>
      <c r="H2697" s="154"/>
      <c r="I2697" s="154"/>
      <c r="J2697" s="154"/>
      <c r="K2697" s="154"/>
      <c r="L2697" s="154"/>
      <c r="M2697" s="154"/>
      <c r="N2697" s="154"/>
      <c r="O2697" s="154"/>
      <c r="P2697" s="154"/>
      <c r="Q2697" s="154"/>
      <c r="R2697" s="154"/>
      <c r="S2697" s="154"/>
      <c r="T2697" s="154"/>
      <c r="U2697" s="154"/>
      <c r="V2697" s="154"/>
      <c r="W2697" s="154"/>
      <c r="X2697" s="154"/>
      <c r="Y2697" s="154"/>
      <c r="Z2697" s="154"/>
      <c r="AA2697" s="154"/>
      <c r="AB2697" s="154"/>
      <c r="AC2697" s="154"/>
      <c r="AD2697" s="154"/>
      <c r="AE2697" s="154"/>
      <c r="AF2697" s="154"/>
      <c r="AG2697" s="154"/>
      <c r="AH2697" s="154"/>
      <c r="AI2697" s="154"/>
      <c r="AJ2697" s="154"/>
      <c r="AK2697" s="154"/>
      <c r="AL2697" s="154"/>
      <c r="AM2697" s="154"/>
      <c r="AN2697" s="154"/>
      <c r="AO2697" s="154"/>
      <c r="AP2697" s="154"/>
      <c r="AQ2697" s="154"/>
      <c r="AR2697" s="154"/>
      <c r="AS2697" s="154"/>
      <c r="AT2697" s="154"/>
      <c r="AU2697" s="154"/>
      <c r="AV2697" s="154"/>
      <c r="AW2697" s="154"/>
      <c r="AX2697" s="154"/>
      <c r="AY2697" s="154"/>
      <c r="AZ2697" s="154"/>
      <c r="BA2697" s="154"/>
      <c r="BB2697" s="154"/>
      <c r="BC2697" s="154"/>
      <c r="BD2697" s="154"/>
      <c r="BE2697" s="154"/>
      <c r="BF2697" s="154"/>
      <c r="BG2697" s="154"/>
      <c r="BH2697" s="154"/>
      <c r="BI2697" s="154"/>
      <c r="BJ2697" s="154"/>
      <c r="BK2697" s="154"/>
      <c r="BL2697" s="154"/>
      <c r="BM2697" s="154"/>
      <c r="BN2697" s="154"/>
      <c r="BO2697" s="154"/>
      <c r="BP2697" s="154"/>
      <c r="BQ2697" s="154"/>
      <c r="BR2697" s="154"/>
      <c r="BS2697" s="154"/>
      <c r="BT2697" s="154"/>
      <c r="BU2697" s="154"/>
      <c r="BV2697" s="154"/>
    </row>
    <row r="2698" spans="1:74" x14ac:dyDescent="0.25">
      <c r="A2698" s="154"/>
      <c r="B2698" s="154"/>
      <c r="C2698" s="154"/>
      <c r="D2698" s="154"/>
      <c r="E2698" s="154"/>
      <c r="F2698" s="154"/>
      <c r="G2698" s="154"/>
      <c r="H2698" s="154"/>
      <c r="I2698" s="154"/>
      <c r="J2698" s="154"/>
      <c r="K2698" s="154"/>
      <c r="L2698" s="154"/>
      <c r="M2698" s="154"/>
      <c r="N2698" s="154"/>
      <c r="O2698" s="154"/>
      <c r="P2698" s="154"/>
      <c r="Q2698" s="154"/>
      <c r="R2698" s="154"/>
      <c r="S2698" s="154"/>
      <c r="T2698" s="154"/>
      <c r="U2698" s="154"/>
      <c r="V2698" s="154"/>
      <c r="W2698" s="154"/>
      <c r="X2698" s="154"/>
      <c r="Y2698" s="154"/>
      <c r="Z2698" s="154"/>
      <c r="AA2698" s="154"/>
      <c r="AB2698" s="154"/>
      <c r="AC2698" s="154"/>
      <c r="AD2698" s="154"/>
      <c r="AE2698" s="154"/>
      <c r="AF2698" s="154"/>
      <c r="AG2698" s="154"/>
      <c r="AH2698" s="154"/>
      <c r="AI2698" s="154"/>
      <c r="AJ2698" s="154"/>
      <c r="AK2698" s="154"/>
      <c r="AL2698" s="154"/>
      <c r="AM2698" s="154"/>
      <c r="AN2698" s="154"/>
      <c r="AO2698" s="154"/>
      <c r="AP2698" s="154"/>
      <c r="AQ2698" s="154"/>
      <c r="AR2698" s="154"/>
      <c r="AS2698" s="154"/>
      <c r="AT2698" s="154"/>
      <c r="AU2698" s="154"/>
      <c r="AV2698" s="154"/>
      <c r="AW2698" s="154"/>
      <c r="AX2698" s="154"/>
      <c r="AY2698" s="154"/>
      <c r="AZ2698" s="154"/>
      <c r="BA2698" s="154"/>
      <c r="BB2698" s="154"/>
      <c r="BC2698" s="154"/>
      <c r="BD2698" s="154"/>
      <c r="BE2698" s="154"/>
      <c r="BF2698" s="154"/>
      <c r="BG2698" s="154"/>
      <c r="BH2698" s="154"/>
      <c r="BI2698" s="154"/>
      <c r="BJ2698" s="154"/>
      <c r="BK2698" s="154"/>
      <c r="BL2698" s="154"/>
      <c r="BM2698" s="154"/>
      <c r="BN2698" s="154"/>
      <c r="BO2698" s="154"/>
      <c r="BP2698" s="154"/>
      <c r="BQ2698" s="154"/>
      <c r="BR2698" s="154"/>
      <c r="BS2698" s="154"/>
      <c r="BT2698" s="154"/>
      <c r="BU2698" s="154"/>
      <c r="BV2698" s="154"/>
    </row>
    <row r="2699" spans="1:74" x14ac:dyDescent="0.25">
      <c r="A2699" s="154"/>
      <c r="B2699" s="154"/>
      <c r="C2699" s="154"/>
      <c r="D2699" s="154"/>
      <c r="E2699" s="154"/>
      <c r="F2699" s="154"/>
      <c r="G2699" s="154"/>
      <c r="H2699" s="154"/>
      <c r="I2699" s="154"/>
      <c r="J2699" s="154"/>
      <c r="K2699" s="154"/>
      <c r="L2699" s="154"/>
      <c r="M2699" s="154"/>
      <c r="N2699" s="154"/>
      <c r="O2699" s="154"/>
      <c r="P2699" s="154"/>
      <c r="Q2699" s="154"/>
      <c r="R2699" s="154"/>
      <c r="S2699" s="154"/>
      <c r="T2699" s="154"/>
      <c r="U2699" s="154"/>
      <c r="V2699" s="154"/>
      <c r="W2699" s="154"/>
      <c r="X2699" s="154"/>
      <c r="Y2699" s="154"/>
      <c r="Z2699" s="154"/>
      <c r="AA2699" s="154"/>
      <c r="AB2699" s="154"/>
      <c r="AC2699" s="154"/>
      <c r="AD2699" s="154"/>
      <c r="AE2699" s="154"/>
      <c r="AF2699" s="154"/>
      <c r="AG2699" s="154"/>
      <c r="AH2699" s="154"/>
      <c r="AI2699" s="154"/>
      <c r="AJ2699" s="154"/>
      <c r="AK2699" s="154"/>
      <c r="AL2699" s="154"/>
      <c r="AM2699" s="154"/>
      <c r="AN2699" s="154"/>
      <c r="AO2699" s="154"/>
      <c r="AP2699" s="154"/>
      <c r="AQ2699" s="154"/>
      <c r="AR2699" s="154"/>
      <c r="AS2699" s="154"/>
      <c r="AT2699" s="154"/>
      <c r="AU2699" s="154"/>
      <c r="AV2699" s="154"/>
      <c r="AW2699" s="154"/>
      <c r="AX2699" s="154"/>
      <c r="AY2699" s="154"/>
      <c r="AZ2699" s="154"/>
      <c r="BA2699" s="154"/>
      <c r="BB2699" s="154"/>
      <c r="BC2699" s="154"/>
      <c r="BD2699" s="154"/>
      <c r="BE2699" s="154"/>
      <c r="BF2699" s="154"/>
      <c r="BG2699" s="154"/>
      <c r="BH2699" s="154"/>
      <c r="BI2699" s="154"/>
      <c r="BJ2699" s="154"/>
      <c r="BK2699" s="154"/>
      <c r="BL2699" s="154"/>
      <c r="BM2699" s="154"/>
      <c r="BN2699" s="154"/>
      <c r="BO2699" s="154"/>
      <c r="BP2699" s="154"/>
      <c r="BQ2699" s="154"/>
      <c r="BR2699" s="154"/>
      <c r="BS2699" s="154"/>
      <c r="BT2699" s="154"/>
      <c r="BU2699" s="154"/>
      <c r="BV2699" s="154"/>
    </row>
    <row r="2700" spans="1:74" x14ac:dyDescent="0.25">
      <c r="A2700" s="154"/>
      <c r="B2700" s="154"/>
      <c r="C2700" s="154"/>
      <c r="D2700" s="154"/>
      <c r="E2700" s="154"/>
      <c r="F2700" s="154"/>
      <c r="G2700" s="154"/>
      <c r="H2700" s="154"/>
      <c r="I2700" s="154"/>
      <c r="J2700" s="154"/>
      <c r="K2700" s="154"/>
      <c r="L2700" s="154"/>
      <c r="M2700" s="154"/>
      <c r="N2700" s="154"/>
      <c r="O2700" s="154"/>
      <c r="P2700" s="154"/>
      <c r="Q2700" s="154"/>
      <c r="R2700" s="154"/>
      <c r="S2700" s="154"/>
      <c r="T2700" s="154"/>
      <c r="U2700" s="154"/>
      <c r="V2700" s="154"/>
      <c r="W2700" s="154"/>
      <c r="X2700" s="154"/>
      <c r="Y2700" s="154"/>
      <c r="Z2700" s="154"/>
      <c r="AA2700" s="154"/>
      <c r="AB2700" s="154"/>
      <c r="AC2700" s="154"/>
      <c r="AD2700" s="154"/>
      <c r="AE2700" s="154"/>
      <c r="AF2700" s="154"/>
      <c r="AG2700" s="154"/>
      <c r="AH2700" s="154"/>
      <c r="AI2700" s="154"/>
      <c r="AJ2700" s="154"/>
      <c r="AK2700" s="154"/>
      <c r="AL2700" s="154"/>
      <c r="AM2700" s="154"/>
      <c r="AN2700" s="154"/>
      <c r="AO2700" s="154"/>
      <c r="AP2700" s="154"/>
      <c r="AQ2700" s="154"/>
      <c r="AR2700" s="154"/>
      <c r="AS2700" s="154"/>
      <c r="AT2700" s="154"/>
      <c r="AU2700" s="154"/>
      <c r="AV2700" s="154"/>
      <c r="AW2700" s="154"/>
      <c r="AX2700" s="154"/>
      <c r="AY2700" s="154"/>
      <c r="AZ2700" s="154"/>
      <c r="BA2700" s="154"/>
      <c r="BB2700" s="154"/>
      <c r="BC2700" s="154"/>
      <c r="BD2700" s="154"/>
      <c r="BE2700" s="154"/>
      <c r="BF2700" s="154"/>
      <c r="BG2700" s="154"/>
      <c r="BH2700" s="154"/>
      <c r="BI2700" s="154"/>
      <c r="BJ2700" s="154"/>
      <c r="BK2700" s="154"/>
      <c r="BL2700" s="154"/>
      <c r="BM2700" s="154"/>
      <c r="BN2700" s="154"/>
      <c r="BO2700" s="154"/>
      <c r="BP2700" s="154"/>
      <c r="BQ2700" s="154"/>
      <c r="BR2700" s="154"/>
      <c r="BS2700" s="154"/>
      <c r="BT2700" s="154"/>
      <c r="BU2700" s="154"/>
      <c r="BV2700" s="154"/>
    </row>
    <row r="2701" spans="1:74" x14ac:dyDescent="0.25">
      <c r="A2701" s="154"/>
      <c r="B2701" s="154"/>
      <c r="C2701" s="154"/>
      <c r="D2701" s="154"/>
      <c r="E2701" s="154"/>
      <c r="F2701" s="154"/>
      <c r="G2701" s="154"/>
      <c r="H2701" s="154"/>
      <c r="I2701" s="154"/>
      <c r="J2701" s="154"/>
      <c r="K2701" s="154"/>
      <c r="L2701" s="154"/>
      <c r="M2701" s="154"/>
      <c r="N2701" s="154"/>
      <c r="O2701" s="154"/>
      <c r="P2701" s="154"/>
      <c r="Q2701" s="154"/>
      <c r="R2701" s="154"/>
      <c r="S2701" s="154"/>
      <c r="T2701" s="154"/>
      <c r="U2701" s="154"/>
      <c r="V2701" s="154"/>
      <c r="W2701" s="154"/>
      <c r="X2701" s="154"/>
      <c r="Y2701" s="154"/>
      <c r="Z2701" s="154"/>
      <c r="AA2701" s="154"/>
      <c r="AB2701" s="154"/>
      <c r="AC2701" s="154"/>
      <c r="AD2701" s="154"/>
      <c r="AE2701" s="154"/>
      <c r="AF2701" s="154"/>
      <c r="AG2701" s="154"/>
      <c r="AH2701" s="154"/>
      <c r="AI2701" s="154"/>
      <c r="AJ2701" s="154"/>
      <c r="AK2701" s="154"/>
      <c r="AL2701" s="154"/>
      <c r="AM2701" s="154"/>
      <c r="AN2701" s="154"/>
      <c r="AO2701" s="154"/>
      <c r="AP2701" s="154"/>
      <c r="AQ2701" s="154"/>
      <c r="AR2701" s="154"/>
      <c r="AS2701" s="154"/>
      <c r="AT2701" s="154"/>
      <c r="AU2701" s="154"/>
      <c r="AV2701" s="154"/>
      <c r="AW2701" s="154"/>
      <c r="AX2701" s="154"/>
      <c r="AY2701" s="154"/>
      <c r="AZ2701" s="154"/>
      <c r="BA2701" s="154"/>
      <c r="BB2701" s="154"/>
      <c r="BC2701" s="154"/>
      <c r="BD2701" s="154"/>
      <c r="BE2701" s="154"/>
      <c r="BF2701" s="154"/>
      <c r="BG2701" s="154"/>
      <c r="BH2701" s="154"/>
      <c r="BI2701" s="154"/>
      <c r="BJ2701" s="154"/>
      <c r="BK2701" s="154"/>
      <c r="BL2701" s="154"/>
      <c r="BM2701" s="154"/>
      <c r="BN2701" s="154"/>
      <c r="BO2701" s="154"/>
      <c r="BP2701" s="154"/>
      <c r="BQ2701" s="154"/>
      <c r="BR2701" s="154"/>
      <c r="BS2701" s="154"/>
      <c r="BT2701" s="154"/>
      <c r="BU2701" s="154"/>
      <c r="BV2701" s="154"/>
    </row>
    <row r="2702" spans="1:74" x14ac:dyDescent="0.25">
      <c r="A2702" s="154"/>
      <c r="B2702" s="154"/>
      <c r="C2702" s="154"/>
      <c r="D2702" s="154"/>
      <c r="E2702" s="154"/>
      <c r="F2702" s="154"/>
      <c r="G2702" s="154"/>
      <c r="H2702" s="154"/>
      <c r="I2702" s="154"/>
      <c r="J2702" s="154"/>
      <c r="K2702" s="154"/>
      <c r="L2702" s="154"/>
      <c r="M2702" s="154"/>
      <c r="N2702" s="154"/>
      <c r="O2702" s="154"/>
      <c r="P2702" s="154"/>
      <c r="Q2702" s="154"/>
      <c r="R2702" s="154"/>
      <c r="S2702" s="154"/>
      <c r="T2702" s="154"/>
      <c r="U2702" s="154"/>
      <c r="V2702" s="154"/>
      <c r="W2702" s="154"/>
      <c r="X2702" s="154"/>
      <c r="Y2702" s="154"/>
      <c r="Z2702" s="154"/>
      <c r="AA2702" s="154"/>
      <c r="AB2702" s="154"/>
      <c r="AC2702" s="154"/>
      <c r="AD2702" s="154"/>
      <c r="AE2702" s="154"/>
      <c r="AF2702" s="154"/>
      <c r="AG2702" s="154"/>
      <c r="AH2702" s="154"/>
      <c r="AI2702" s="154"/>
      <c r="AJ2702" s="154"/>
      <c r="AK2702" s="154"/>
      <c r="AL2702" s="154"/>
      <c r="AM2702" s="154"/>
      <c r="AN2702" s="154"/>
      <c r="AO2702" s="154"/>
      <c r="AP2702" s="154"/>
      <c r="AQ2702" s="154"/>
      <c r="AR2702" s="154"/>
      <c r="AS2702" s="154"/>
      <c r="AT2702" s="154"/>
      <c r="AU2702" s="154"/>
      <c r="AV2702" s="154"/>
      <c r="AW2702" s="154"/>
      <c r="AX2702" s="154"/>
      <c r="AY2702" s="154"/>
      <c r="AZ2702" s="154"/>
      <c r="BA2702" s="154"/>
      <c r="BB2702" s="154"/>
      <c r="BC2702" s="154"/>
      <c r="BD2702" s="154"/>
      <c r="BE2702" s="154"/>
      <c r="BF2702" s="154"/>
      <c r="BG2702" s="154"/>
      <c r="BH2702" s="154"/>
      <c r="BI2702" s="154"/>
      <c r="BJ2702" s="154"/>
      <c r="BK2702" s="154"/>
      <c r="BL2702" s="154"/>
      <c r="BM2702" s="154"/>
      <c r="BN2702" s="154"/>
      <c r="BO2702" s="154"/>
      <c r="BP2702" s="154"/>
      <c r="BQ2702" s="154"/>
      <c r="BR2702" s="154"/>
      <c r="BS2702" s="154"/>
      <c r="BT2702" s="154"/>
      <c r="BU2702" s="154"/>
      <c r="BV2702" s="154"/>
    </row>
    <row r="2703" spans="1:74" x14ac:dyDescent="0.25">
      <c r="A2703" s="154"/>
      <c r="B2703" s="154"/>
      <c r="C2703" s="154"/>
      <c r="D2703" s="154"/>
      <c r="E2703" s="154"/>
      <c r="F2703" s="154"/>
      <c r="G2703" s="154"/>
      <c r="H2703" s="154"/>
      <c r="I2703" s="154"/>
      <c r="J2703" s="154"/>
      <c r="K2703" s="154"/>
      <c r="L2703" s="154"/>
      <c r="M2703" s="154"/>
      <c r="N2703" s="154"/>
      <c r="O2703" s="154"/>
      <c r="P2703" s="154"/>
      <c r="Q2703" s="154"/>
      <c r="R2703" s="154"/>
      <c r="S2703" s="154"/>
      <c r="T2703" s="154"/>
      <c r="U2703" s="154"/>
      <c r="V2703" s="154"/>
      <c r="W2703" s="154"/>
      <c r="X2703" s="154"/>
      <c r="Y2703" s="154"/>
      <c r="Z2703" s="154"/>
      <c r="AA2703" s="154"/>
      <c r="AB2703" s="154"/>
      <c r="AC2703" s="154"/>
      <c r="AD2703" s="154"/>
      <c r="AE2703" s="154"/>
      <c r="AF2703" s="154"/>
      <c r="AG2703" s="154"/>
      <c r="AH2703" s="154"/>
      <c r="AI2703" s="154"/>
      <c r="AJ2703" s="154"/>
      <c r="AK2703" s="154"/>
      <c r="AL2703" s="154"/>
      <c r="AM2703" s="154"/>
      <c r="AN2703" s="154"/>
      <c r="AO2703" s="154"/>
      <c r="AP2703" s="154"/>
      <c r="AQ2703" s="154"/>
      <c r="AR2703" s="154"/>
      <c r="AS2703" s="154"/>
      <c r="AT2703" s="154"/>
      <c r="AU2703" s="154"/>
      <c r="AV2703" s="154"/>
      <c r="AW2703" s="154"/>
      <c r="AX2703" s="154"/>
      <c r="AY2703" s="154"/>
      <c r="AZ2703" s="154"/>
      <c r="BA2703" s="154"/>
      <c r="BB2703" s="154"/>
      <c r="BC2703" s="154"/>
      <c r="BD2703" s="154"/>
      <c r="BE2703" s="154"/>
      <c r="BF2703" s="154"/>
      <c r="BG2703" s="154"/>
      <c r="BH2703" s="154"/>
      <c r="BI2703" s="154"/>
      <c r="BJ2703" s="154"/>
      <c r="BK2703" s="154"/>
      <c r="BL2703" s="154"/>
      <c r="BM2703" s="154"/>
      <c r="BN2703" s="154"/>
      <c r="BO2703" s="154"/>
      <c r="BP2703" s="154"/>
      <c r="BQ2703" s="154"/>
      <c r="BR2703" s="154"/>
      <c r="BS2703" s="154"/>
      <c r="BT2703" s="154"/>
      <c r="BU2703" s="154"/>
      <c r="BV2703" s="154"/>
    </row>
    <row r="2704" spans="1:74" x14ac:dyDescent="0.25">
      <c r="A2704" s="154"/>
      <c r="B2704" s="154"/>
      <c r="C2704" s="154"/>
      <c r="D2704" s="154"/>
      <c r="E2704" s="154"/>
      <c r="F2704" s="154"/>
      <c r="G2704" s="154"/>
      <c r="H2704" s="154"/>
      <c r="I2704" s="154"/>
      <c r="J2704" s="154"/>
      <c r="K2704" s="154"/>
      <c r="L2704" s="154"/>
      <c r="M2704" s="154"/>
      <c r="N2704" s="154"/>
      <c r="O2704" s="154"/>
      <c r="P2704" s="154"/>
      <c r="Q2704" s="154"/>
      <c r="R2704" s="154"/>
      <c r="S2704" s="154"/>
      <c r="T2704" s="154"/>
      <c r="U2704" s="154"/>
      <c r="V2704" s="154"/>
      <c r="W2704" s="154"/>
      <c r="X2704" s="154"/>
      <c r="Y2704" s="154"/>
      <c r="Z2704" s="154"/>
      <c r="AA2704" s="154"/>
      <c r="AB2704" s="154"/>
      <c r="AC2704" s="154"/>
      <c r="AD2704" s="154"/>
      <c r="AE2704" s="154"/>
      <c r="AF2704" s="154"/>
      <c r="AG2704" s="154"/>
      <c r="AH2704" s="154"/>
      <c r="AI2704" s="154"/>
      <c r="AJ2704" s="154"/>
      <c r="AK2704" s="154"/>
      <c r="AL2704" s="154"/>
      <c r="AM2704" s="154"/>
      <c r="AN2704" s="154"/>
      <c r="AO2704" s="154"/>
      <c r="AP2704" s="154"/>
      <c r="AQ2704" s="154"/>
      <c r="AR2704" s="154"/>
      <c r="AS2704" s="154"/>
      <c r="AT2704" s="154"/>
      <c r="AU2704" s="154"/>
      <c r="AV2704" s="154"/>
      <c r="AW2704" s="154"/>
      <c r="AX2704" s="154"/>
      <c r="AY2704" s="154"/>
      <c r="AZ2704" s="154"/>
      <c r="BA2704" s="154"/>
      <c r="BB2704" s="154"/>
      <c r="BC2704" s="154"/>
      <c r="BD2704" s="154"/>
      <c r="BE2704" s="154"/>
      <c r="BF2704" s="154"/>
      <c r="BG2704" s="154"/>
      <c r="BH2704" s="154"/>
      <c r="BI2704" s="154"/>
      <c r="BJ2704" s="154"/>
      <c r="BK2704" s="154"/>
      <c r="BL2704" s="154"/>
      <c r="BM2704" s="154"/>
      <c r="BN2704" s="154"/>
      <c r="BO2704" s="154"/>
      <c r="BP2704" s="154"/>
      <c r="BQ2704" s="154"/>
      <c r="BR2704" s="154"/>
      <c r="BS2704" s="154"/>
      <c r="BT2704" s="154"/>
      <c r="BU2704" s="154"/>
      <c r="BV2704" s="154"/>
    </row>
    <row r="2705" spans="1:74" x14ac:dyDescent="0.25">
      <c r="A2705" s="154"/>
      <c r="B2705" s="154"/>
      <c r="C2705" s="154"/>
      <c r="D2705" s="154"/>
      <c r="E2705" s="154"/>
      <c r="F2705" s="154"/>
      <c r="G2705" s="154"/>
      <c r="H2705" s="154"/>
      <c r="I2705" s="154"/>
      <c r="J2705" s="154"/>
      <c r="K2705" s="154"/>
      <c r="L2705" s="154"/>
      <c r="M2705" s="154"/>
      <c r="N2705" s="154"/>
      <c r="O2705" s="154"/>
      <c r="P2705" s="154"/>
      <c r="Q2705" s="154"/>
      <c r="R2705" s="154"/>
      <c r="S2705" s="154"/>
      <c r="T2705" s="154"/>
      <c r="U2705" s="154"/>
      <c r="V2705" s="154"/>
      <c r="W2705" s="154"/>
      <c r="X2705" s="154"/>
      <c r="Y2705" s="154"/>
      <c r="Z2705" s="154"/>
      <c r="AA2705" s="154"/>
      <c r="AB2705" s="154"/>
      <c r="AC2705" s="154"/>
      <c r="AD2705" s="154"/>
      <c r="AE2705" s="154"/>
      <c r="AF2705" s="154"/>
      <c r="AG2705" s="154"/>
      <c r="AH2705" s="154"/>
      <c r="AI2705" s="154"/>
      <c r="AJ2705" s="154"/>
      <c r="AK2705" s="154"/>
      <c r="AL2705" s="154"/>
      <c r="AM2705" s="154"/>
      <c r="AN2705" s="154"/>
      <c r="AO2705" s="154"/>
      <c r="AP2705" s="154"/>
      <c r="AQ2705" s="154"/>
      <c r="AR2705" s="154"/>
      <c r="AS2705" s="154"/>
      <c r="AT2705" s="154"/>
      <c r="AU2705" s="154"/>
      <c r="AV2705" s="154"/>
      <c r="AW2705" s="154"/>
      <c r="AX2705" s="154"/>
      <c r="AY2705" s="154"/>
      <c r="AZ2705" s="154"/>
      <c r="BA2705" s="154"/>
      <c r="BB2705" s="154"/>
      <c r="BC2705" s="154"/>
      <c r="BD2705" s="154"/>
      <c r="BE2705" s="154"/>
      <c r="BF2705" s="154"/>
      <c r="BG2705" s="154"/>
      <c r="BH2705" s="154"/>
      <c r="BI2705" s="154"/>
      <c r="BJ2705" s="154"/>
      <c r="BK2705" s="154"/>
      <c r="BL2705" s="154"/>
      <c r="BM2705" s="154"/>
      <c r="BN2705" s="154"/>
      <c r="BO2705" s="154"/>
      <c r="BP2705" s="154"/>
      <c r="BQ2705" s="154"/>
      <c r="BR2705" s="154"/>
      <c r="BS2705" s="154"/>
      <c r="BT2705" s="154"/>
      <c r="BU2705" s="154"/>
      <c r="BV2705" s="154"/>
    </row>
    <row r="2706" spans="1:74" x14ac:dyDescent="0.25">
      <c r="A2706" s="154"/>
      <c r="B2706" s="154"/>
      <c r="C2706" s="154"/>
      <c r="D2706" s="154"/>
      <c r="E2706" s="154"/>
      <c r="F2706" s="154"/>
      <c r="G2706" s="154"/>
      <c r="H2706" s="154"/>
      <c r="I2706" s="154"/>
      <c r="J2706" s="154"/>
      <c r="K2706" s="154"/>
      <c r="L2706" s="154"/>
      <c r="M2706" s="154"/>
      <c r="N2706" s="154"/>
      <c r="O2706" s="154"/>
      <c r="P2706" s="154"/>
      <c r="Q2706" s="154"/>
      <c r="R2706" s="154"/>
      <c r="S2706" s="154"/>
      <c r="T2706" s="154"/>
      <c r="U2706" s="154"/>
      <c r="V2706" s="154"/>
      <c r="W2706" s="154"/>
      <c r="X2706" s="154"/>
      <c r="Y2706" s="154"/>
      <c r="Z2706" s="154"/>
      <c r="AA2706" s="154"/>
      <c r="AB2706" s="154"/>
      <c r="AC2706" s="154"/>
      <c r="AD2706" s="154"/>
      <c r="AE2706" s="154"/>
      <c r="AF2706" s="154"/>
      <c r="AG2706" s="154"/>
      <c r="AH2706" s="154"/>
      <c r="AI2706" s="154"/>
      <c r="AJ2706" s="154"/>
      <c r="AK2706" s="154"/>
      <c r="AL2706" s="154"/>
      <c r="AM2706" s="154"/>
      <c r="AN2706" s="154"/>
      <c r="AO2706" s="154"/>
      <c r="AP2706" s="154"/>
      <c r="AQ2706" s="154"/>
      <c r="AR2706" s="154"/>
      <c r="AS2706" s="154"/>
      <c r="AT2706" s="154"/>
      <c r="AU2706" s="154"/>
      <c r="AV2706" s="154"/>
      <c r="AW2706" s="154"/>
      <c r="AX2706" s="154"/>
      <c r="AY2706" s="154"/>
      <c r="AZ2706" s="154"/>
      <c r="BA2706" s="154"/>
      <c r="BB2706" s="154"/>
      <c r="BC2706" s="154"/>
      <c r="BD2706" s="154"/>
      <c r="BE2706" s="154"/>
      <c r="BF2706" s="154"/>
      <c r="BG2706" s="154"/>
      <c r="BH2706" s="154"/>
      <c r="BI2706" s="154"/>
      <c r="BJ2706" s="154"/>
      <c r="BK2706" s="154"/>
      <c r="BL2706" s="154"/>
      <c r="BM2706" s="154"/>
      <c r="BN2706" s="154"/>
      <c r="BO2706" s="154"/>
      <c r="BP2706" s="154"/>
      <c r="BQ2706" s="154"/>
      <c r="BR2706" s="154"/>
      <c r="BS2706" s="154"/>
      <c r="BT2706" s="154"/>
      <c r="BU2706" s="154"/>
      <c r="BV2706" s="154"/>
    </row>
    <row r="2707" spans="1:74" x14ac:dyDescent="0.25">
      <c r="A2707" s="154"/>
      <c r="B2707" s="154"/>
      <c r="C2707" s="154"/>
      <c r="D2707" s="154"/>
      <c r="E2707" s="154"/>
      <c r="F2707" s="154"/>
      <c r="G2707" s="154"/>
      <c r="H2707" s="154"/>
      <c r="I2707" s="154"/>
      <c r="J2707" s="154"/>
      <c r="K2707" s="154"/>
      <c r="L2707" s="154"/>
      <c r="M2707" s="154"/>
      <c r="N2707" s="154"/>
      <c r="O2707" s="154"/>
      <c r="P2707" s="154"/>
      <c r="Q2707" s="154"/>
      <c r="R2707" s="154"/>
      <c r="S2707" s="154"/>
      <c r="T2707" s="154"/>
      <c r="U2707" s="154"/>
      <c r="V2707" s="154"/>
      <c r="W2707" s="154"/>
      <c r="X2707" s="154"/>
      <c r="Y2707" s="154"/>
      <c r="Z2707" s="154"/>
      <c r="AA2707" s="154"/>
      <c r="AB2707" s="154"/>
      <c r="AC2707" s="154"/>
      <c r="AD2707" s="154"/>
      <c r="AE2707" s="154"/>
      <c r="AF2707" s="154"/>
      <c r="AG2707" s="154"/>
      <c r="AH2707" s="154"/>
      <c r="AI2707" s="154"/>
      <c r="AJ2707" s="154"/>
      <c r="AK2707" s="154"/>
      <c r="AL2707" s="154"/>
      <c r="AM2707" s="154"/>
      <c r="AN2707" s="154"/>
      <c r="AO2707" s="154"/>
      <c r="AP2707" s="154"/>
      <c r="AQ2707" s="154"/>
      <c r="AR2707" s="154"/>
      <c r="AS2707" s="154"/>
      <c r="AT2707" s="154"/>
      <c r="AU2707" s="154"/>
      <c r="AV2707" s="154"/>
      <c r="AW2707" s="154"/>
      <c r="AX2707" s="154"/>
      <c r="AY2707" s="154"/>
      <c r="AZ2707" s="154"/>
      <c r="BA2707" s="154"/>
      <c r="BB2707" s="154"/>
      <c r="BC2707" s="154"/>
      <c r="BD2707" s="154"/>
      <c r="BE2707" s="154"/>
      <c r="BF2707" s="154"/>
      <c r="BG2707" s="154"/>
      <c r="BH2707" s="154"/>
      <c r="BI2707" s="154"/>
      <c r="BJ2707" s="154"/>
      <c r="BK2707" s="154"/>
      <c r="BL2707" s="154"/>
      <c r="BM2707" s="154"/>
      <c r="BN2707" s="154"/>
      <c r="BO2707" s="154"/>
      <c r="BP2707" s="154"/>
      <c r="BQ2707" s="154"/>
      <c r="BR2707" s="154"/>
      <c r="BS2707" s="154"/>
      <c r="BT2707" s="154"/>
      <c r="BU2707" s="154"/>
      <c r="BV2707" s="154"/>
    </row>
    <row r="2708" spans="1:74" x14ac:dyDescent="0.25">
      <c r="A2708" s="154"/>
      <c r="B2708" s="154"/>
      <c r="C2708" s="154"/>
      <c r="D2708" s="154"/>
      <c r="E2708" s="154"/>
      <c r="F2708" s="154"/>
      <c r="G2708" s="154"/>
      <c r="H2708" s="154"/>
      <c r="I2708" s="154"/>
      <c r="J2708" s="154"/>
      <c r="K2708" s="154"/>
      <c r="L2708" s="154"/>
      <c r="M2708" s="154"/>
      <c r="N2708" s="154"/>
      <c r="O2708" s="154"/>
      <c r="P2708" s="154"/>
      <c r="Q2708" s="154"/>
      <c r="R2708" s="154"/>
      <c r="S2708" s="154"/>
      <c r="T2708" s="154"/>
      <c r="U2708" s="154"/>
      <c r="V2708" s="154"/>
      <c r="W2708" s="154"/>
      <c r="X2708" s="154"/>
      <c r="Y2708" s="154"/>
      <c r="Z2708" s="154"/>
      <c r="AA2708" s="154"/>
      <c r="AB2708" s="154"/>
      <c r="AC2708" s="154"/>
      <c r="AD2708" s="154"/>
      <c r="AE2708" s="154"/>
      <c r="AF2708" s="154"/>
      <c r="AG2708" s="154"/>
      <c r="AH2708" s="154"/>
      <c r="AI2708" s="154"/>
      <c r="AJ2708" s="154"/>
      <c r="AK2708" s="154"/>
      <c r="AL2708" s="154"/>
      <c r="AM2708" s="154"/>
      <c r="AN2708" s="154"/>
      <c r="AO2708" s="154"/>
      <c r="AP2708" s="154"/>
      <c r="AQ2708" s="154"/>
      <c r="AR2708" s="154"/>
      <c r="AS2708" s="154"/>
      <c r="AT2708" s="154"/>
      <c r="AU2708" s="154"/>
      <c r="AV2708" s="154"/>
      <c r="AW2708" s="154"/>
      <c r="AX2708" s="154"/>
      <c r="AY2708" s="154"/>
      <c r="AZ2708" s="154"/>
      <c r="BA2708" s="154"/>
      <c r="BB2708" s="154"/>
      <c r="BC2708" s="154"/>
      <c r="BD2708" s="154"/>
      <c r="BE2708" s="154"/>
      <c r="BF2708" s="154"/>
      <c r="BG2708" s="154"/>
      <c r="BH2708" s="154"/>
      <c r="BI2708" s="154"/>
      <c r="BJ2708" s="154"/>
      <c r="BK2708" s="154"/>
      <c r="BL2708" s="154"/>
      <c r="BM2708" s="154"/>
      <c r="BN2708" s="154"/>
      <c r="BO2708" s="154"/>
      <c r="BP2708" s="154"/>
      <c r="BQ2708" s="154"/>
      <c r="BR2708" s="154"/>
      <c r="BS2708" s="154"/>
      <c r="BT2708" s="154"/>
      <c r="BU2708" s="154"/>
      <c r="BV2708" s="154"/>
    </row>
    <row r="2709" spans="1:74" x14ac:dyDescent="0.25">
      <c r="A2709" s="154"/>
      <c r="B2709" s="154"/>
      <c r="C2709" s="154"/>
      <c r="D2709" s="154"/>
      <c r="E2709" s="154"/>
      <c r="F2709" s="154"/>
      <c r="G2709" s="154"/>
      <c r="H2709" s="154"/>
      <c r="I2709" s="154"/>
      <c r="J2709" s="154"/>
      <c r="K2709" s="154"/>
      <c r="L2709" s="154"/>
      <c r="M2709" s="154"/>
      <c r="N2709" s="154"/>
      <c r="O2709" s="154"/>
      <c r="P2709" s="154"/>
      <c r="Q2709" s="154"/>
      <c r="R2709" s="154"/>
      <c r="S2709" s="154"/>
      <c r="T2709" s="154"/>
      <c r="U2709" s="154"/>
      <c r="V2709" s="154"/>
      <c r="W2709" s="154"/>
      <c r="X2709" s="154"/>
      <c r="Y2709" s="154"/>
      <c r="Z2709" s="154"/>
      <c r="AA2709" s="154"/>
      <c r="AB2709" s="154"/>
      <c r="AC2709" s="154"/>
      <c r="AD2709" s="154"/>
      <c r="AE2709" s="154"/>
      <c r="AF2709" s="154"/>
      <c r="AG2709" s="154"/>
      <c r="AH2709" s="154"/>
      <c r="AI2709" s="154"/>
      <c r="AJ2709" s="154"/>
      <c r="AK2709" s="154"/>
      <c r="AL2709" s="154"/>
      <c r="AM2709" s="154"/>
      <c r="AN2709" s="154"/>
      <c r="AO2709" s="154"/>
      <c r="AP2709" s="154"/>
      <c r="AQ2709" s="154"/>
      <c r="AR2709" s="154"/>
      <c r="AS2709" s="154"/>
      <c r="AT2709" s="154"/>
      <c r="AU2709" s="154"/>
      <c r="AV2709" s="154"/>
      <c r="AW2709" s="154"/>
      <c r="AX2709" s="154"/>
      <c r="AY2709" s="154"/>
      <c r="AZ2709" s="154"/>
      <c r="BA2709" s="154"/>
      <c r="BB2709" s="154"/>
      <c r="BC2709" s="154"/>
      <c r="BD2709" s="154"/>
      <c r="BE2709" s="154"/>
      <c r="BF2709" s="154"/>
      <c r="BG2709" s="154"/>
      <c r="BH2709" s="154"/>
      <c r="BI2709" s="154"/>
      <c r="BJ2709" s="154"/>
      <c r="BK2709" s="154"/>
      <c r="BL2709" s="154"/>
      <c r="BM2709" s="154"/>
      <c r="BN2709" s="154"/>
      <c r="BO2709" s="154"/>
      <c r="BP2709" s="154"/>
      <c r="BQ2709" s="154"/>
      <c r="BR2709" s="154"/>
      <c r="BS2709" s="154"/>
      <c r="BT2709" s="154"/>
      <c r="BU2709" s="154"/>
      <c r="BV2709" s="154"/>
    </row>
    <row r="2710" spans="1:74" x14ac:dyDescent="0.25">
      <c r="A2710" s="154"/>
      <c r="B2710" s="154"/>
      <c r="C2710" s="154"/>
      <c r="D2710" s="154"/>
      <c r="E2710" s="154"/>
      <c r="F2710" s="154"/>
      <c r="G2710" s="154"/>
      <c r="H2710" s="154"/>
      <c r="I2710" s="154"/>
      <c r="J2710" s="154"/>
      <c r="K2710" s="154"/>
      <c r="L2710" s="154"/>
      <c r="M2710" s="154"/>
      <c r="N2710" s="154"/>
      <c r="O2710" s="154"/>
      <c r="P2710" s="154"/>
      <c r="Q2710" s="154"/>
      <c r="R2710" s="154"/>
      <c r="S2710" s="154"/>
      <c r="T2710" s="154"/>
      <c r="U2710" s="154"/>
      <c r="V2710" s="154"/>
      <c r="W2710" s="154"/>
      <c r="X2710" s="154"/>
      <c r="Y2710" s="154"/>
      <c r="Z2710" s="154"/>
      <c r="AA2710" s="154"/>
      <c r="AB2710" s="154"/>
      <c r="AC2710" s="154"/>
      <c r="AD2710" s="154"/>
      <c r="AE2710" s="154"/>
      <c r="AF2710" s="154"/>
      <c r="AG2710" s="154"/>
      <c r="AH2710" s="154"/>
      <c r="AI2710" s="154"/>
      <c r="AJ2710" s="154"/>
      <c r="AK2710" s="154"/>
      <c r="AL2710" s="154"/>
      <c r="AM2710" s="154"/>
      <c r="AN2710" s="154"/>
      <c r="AO2710" s="154"/>
      <c r="AP2710" s="154"/>
      <c r="AQ2710" s="154"/>
      <c r="AR2710" s="154"/>
      <c r="AS2710" s="154"/>
      <c r="AT2710" s="154"/>
      <c r="AU2710" s="154"/>
      <c r="AV2710" s="154"/>
      <c r="AW2710" s="154"/>
      <c r="AX2710" s="154"/>
      <c r="AY2710" s="154"/>
      <c r="AZ2710" s="154"/>
      <c r="BA2710" s="154"/>
      <c r="BB2710" s="154"/>
      <c r="BC2710" s="154"/>
      <c r="BD2710" s="154"/>
      <c r="BE2710" s="154"/>
      <c r="BF2710" s="154"/>
      <c r="BG2710" s="154"/>
      <c r="BH2710" s="154"/>
      <c r="BI2710" s="154"/>
      <c r="BJ2710" s="154"/>
      <c r="BK2710" s="154"/>
      <c r="BL2710" s="154"/>
      <c r="BM2710" s="154"/>
      <c r="BN2710" s="154"/>
      <c r="BO2710" s="154"/>
      <c r="BP2710" s="154"/>
      <c r="BQ2710" s="154"/>
      <c r="BR2710" s="154"/>
      <c r="BS2710" s="154"/>
      <c r="BT2710" s="154"/>
      <c r="BU2710" s="154"/>
      <c r="BV2710" s="154"/>
    </row>
    <row r="2711" spans="1:74" x14ac:dyDescent="0.25">
      <c r="A2711" s="154"/>
      <c r="B2711" s="154"/>
      <c r="C2711" s="154"/>
      <c r="D2711" s="154"/>
      <c r="E2711" s="154"/>
      <c r="F2711" s="154"/>
      <c r="G2711" s="154"/>
      <c r="H2711" s="154"/>
      <c r="I2711" s="154"/>
      <c r="J2711" s="154"/>
      <c r="K2711" s="154"/>
      <c r="L2711" s="154"/>
      <c r="M2711" s="154"/>
      <c r="N2711" s="154"/>
      <c r="O2711" s="154"/>
      <c r="P2711" s="154"/>
      <c r="Q2711" s="154"/>
      <c r="R2711" s="154"/>
      <c r="S2711" s="154"/>
      <c r="T2711" s="154"/>
      <c r="U2711" s="154"/>
      <c r="V2711" s="154"/>
      <c r="W2711" s="154"/>
      <c r="X2711" s="154"/>
      <c r="Y2711" s="154"/>
      <c r="Z2711" s="154"/>
      <c r="AA2711" s="154"/>
      <c r="AB2711" s="154"/>
      <c r="AC2711" s="154"/>
      <c r="AD2711" s="154"/>
      <c r="AE2711" s="154"/>
      <c r="AF2711" s="154"/>
      <c r="AG2711" s="154"/>
      <c r="AH2711" s="154"/>
      <c r="AI2711" s="154"/>
      <c r="AJ2711" s="154"/>
      <c r="AK2711" s="154"/>
      <c r="AL2711" s="154"/>
      <c r="AM2711" s="154"/>
      <c r="AN2711" s="154"/>
      <c r="AO2711" s="154"/>
      <c r="AP2711" s="154"/>
      <c r="AQ2711" s="154"/>
      <c r="AR2711" s="154"/>
      <c r="AS2711" s="154"/>
      <c r="AT2711" s="154"/>
      <c r="AU2711" s="154"/>
      <c r="AV2711" s="154"/>
      <c r="AW2711" s="154"/>
      <c r="AX2711" s="154"/>
      <c r="AY2711" s="154"/>
      <c r="AZ2711" s="154"/>
      <c r="BA2711" s="154"/>
      <c r="BB2711" s="154"/>
      <c r="BC2711" s="154"/>
      <c r="BD2711" s="154"/>
      <c r="BE2711" s="154"/>
      <c r="BF2711" s="154"/>
      <c r="BG2711" s="154"/>
      <c r="BH2711" s="154"/>
      <c r="BI2711" s="154"/>
      <c r="BJ2711" s="154"/>
      <c r="BK2711" s="154"/>
      <c r="BL2711" s="154"/>
      <c r="BM2711" s="154"/>
      <c r="BN2711" s="154"/>
      <c r="BO2711" s="154"/>
      <c r="BP2711" s="154"/>
      <c r="BQ2711" s="154"/>
      <c r="BR2711" s="154"/>
      <c r="BS2711" s="154"/>
      <c r="BT2711" s="154"/>
      <c r="BU2711" s="154"/>
      <c r="BV2711" s="154"/>
    </row>
    <row r="2712" spans="1:74" x14ac:dyDescent="0.25">
      <c r="A2712" s="154"/>
      <c r="B2712" s="154"/>
      <c r="C2712" s="154"/>
      <c r="D2712" s="154"/>
      <c r="E2712" s="154"/>
      <c r="F2712" s="154"/>
      <c r="G2712" s="154"/>
      <c r="H2712" s="154"/>
      <c r="I2712" s="154"/>
      <c r="J2712" s="154"/>
      <c r="K2712" s="154"/>
      <c r="L2712" s="154"/>
      <c r="M2712" s="154"/>
      <c r="N2712" s="154"/>
      <c r="O2712" s="154"/>
      <c r="P2712" s="154"/>
      <c r="Q2712" s="154"/>
      <c r="R2712" s="154"/>
      <c r="S2712" s="154"/>
      <c r="T2712" s="154"/>
      <c r="U2712" s="154"/>
      <c r="V2712" s="154"/>
      <c r="W2712" s="154"/>
      <c r="X2712" s="154"/>
      <c r="Y2712" s="154"/>
      <c r="Z2712" s="154"/>
      <c r="AA2712" s="154"/>
      <c r="AB2712" s="154"/>
      <c r="AC2712" s="154"/>
      <c r="AD2712" s="154"/>
      <c r="AE2712" s="154"/>
      <c r="AF2712" s="154"/>
      <c r="AG2712" s="154"/>
      <c r="AH2712" s="154"/>
      <c r="AI2712" s="154"/>
      <c r="AJ2712" s="154"/>
      <c r="AK2712" s="154"/>
      <c r="AL2712" s="154"/>
      <c r="AM2712" s="154"/>
      <c r="AN2712" s="154"/>
      <c r="AO2712" s="154"/>
      <c r="AP2712" s="154"/>
      <c r="AQ2712" s="154"/>
      <c r="AR2712" s="154"/>
      <c r="AS2712" s="154"/>
      <c r="AT2712" s="154"/>
      <c r="AU2712" s="154"/>
      <c r="AV2712" s="154"/>
      <c r="AW2712" s="154"/>
      <c r="AX2712" s="154"/>
      <c r="AY2712" s="154"/>
      <c r="AZ2712" s="154"/>
      <c r="BA2712" s="154"/>
      <c r="BB2712" s="154"/>
      <c r="BC2712" s="154"/>
      <c r="BD2712" s="154"/>
      <c r="BE2712" s="154"/>
      <c r="BF2712" s="154"/>
      <c r="BG2712" s="154"/>
      <c r="BH2712" s="154"/>
      <c r="BI2712" s="154"/>
      <c r="BJ2712" s="154"/>
      <c r="BK2712" s="154"/>
      <c r="BL2712" s="154"/>
      <c r="BM2712" s="154"/>
      <c r="BN2712" s="154"/>
      <c r="BO2712" s="154"/>
      <c r="BP2712" s="154"/>
      <c r="BQ2712" s="154"/>
      <c r="BR2712" s="154"/>
      <c r="BS2712" s="154"/>
      <c r="BT2712" s="154"/>
      <c r="BU2712" s="154"/>
      <c r="BV2712" s="154"/>
    </row>
    <row r="2713" spans="1:74" x14ac:dyDescent="0.25">
      <c r="A2713" s="154"/>
      <c r="B2713" s="154"/>
      <c r="C2713" s="154"/>
      <c r="D2713" s="154"/>
      <c r="E2713" s="154"/>
      <c r="F2713" s="154"/>
      <c r="G2713" s="154"/>
      <c r="H2713" s="154"/>
      <c r="I2713" s="154"/>
      <c r="J2713" s="154"/>
      <c r="K2713" s="154"/>
      <c r="L2713" s="154"/>
      <c r="M2713" s="154"/>
      <c r="N2713" s="154"/>
      <c r="O2713" s="154"/>
      <c r="P2713" s="154"/>
      <c r="Q2713" s="154"/>
      <c r="R2713" s="154"/>
      <c r="S2713" s="154"/>
      <c r="T2713" s="154"/>
      <c r="U2713" s="154"/>
      <c r="V2713" s="154"/>
      <c r="W2713" s="154"/>
      <c r="X2713" s="154"/>
      <c r="Y2713" s="154"/>
      <c r="Z2713" s="154"/>
      <c r="AA2713" s="154"/>
      <c r="AB2713" s="154"/>
      <c r="AC2713" s="154"/>
      <c r="AD2713" s="154"/>
      <c r="AE2713" s="154"/>
      <c r="AF2713" s="154"/>
      <c r="AG2713" s="154"/>
      <c r="AH2713" s="154"/>
      <c r="AI2713" s="154"/>
      <c r="AJ2713" s="154"/>
      <c r="AK2713" s="154"/>
      <c r="AL2713" s="154"/>
      <c r="AM2713" s="154"/>
      <c r="AN2713" s="154"/>
      <c r="AO2713" s="154"/>
      <c r="AP2713" s="154"/>
      <c r="AQ2713" s="154"/>
      <c r="AR2713" s="154"/>
      <c r="AS2713" s="154"/>
      <c r="AT2713" s="154"/>
      <c r="AU2713" s="154"/>
      <c r="AV2713" s="154"/>
      <c r="AW2713" s="154"/>
      <c r="AX2713" s="154"/>
      <c r="AY2713" s="154"/>
      <c r="AZ2713" s="154"/>
      <c r="BA2713" s="154"/>
      <c r="BB2713" s="154"/>
      <c r="BC2713" s="154"/>
      <c r="BD2713" s="154"/>
      <c r="BE2713" s="154"/>
      <c r="BF2713" s="154"/>
      <c r="BG2713" s="154"/>
      <c r="BH2713" s="154"/>
      <c r="BI2713" s="154"/>
      <c r="BJ2713" s="154"/>
      <c r="BK2713" s="154"/>
      <c r="BL2713" s="154"/>
      <c r="BM2713" s="154"/>
      <c r="BN2713" s="154"/>
      <c r="BO2713" s="154"/>
      <c r="BP2713" s="154"/>
      <c r="BQ2713" s="154"/>
      <c r="BR2713" s="154"/>
      <c r="BS2713" s="154"/>
      <c r="BT2713" s="154"/>
      <c r="BU2713" s="154"/>
      <c r="BV2713" s="154"/>
    </row>
    <row r="2714" spans="1:74" x14ac:dyDescent="0.25">
      <c r="A2714" s="154"/>
      <c r="B2714" s="154"/>
      <c r="C2714" s="154"/>
      <c r="D2714" s="154"/>
      <c r="E2714" s="154"/>
      <c r="F2714" s="154"/>
      <c r="G2714" s="154"/>
      <c r="H2714" s="154"/>
      <c r="I2714" s="154"/>
      <c r="J2714" s="154"/>
      <c r="K2714" s="154"/>
      <c r="L2714" s="154"/>
      <c r="M2714" s="154"/>
      <c r="N2714" s="154"/>
      <c r="O2714" s="154"/>
      <c r="P2714" s="154"/>
      <c r="Q2714" s="154"/>
      <c r="R2714" s="154"/>
      <c r="S2714" s="154"/>
      <c r="T2714" s="154"/>
      <c r="U2714" s="154"/>
      <c r="V2714" s="154"/>
      <c r="W2714" s="154"/>
      <c r="X2714" s="154"/>
      <c r="Y2714" s="154"/>
      <c r="Z2714" s="154"/>
      <c r="AA2714" s="154"/>
      <c r="AB2714" s="154"/>
      <c r="AC2714" s="154"/>
      <c r="AD2714" s="154"/>
      <c r="AE2714" s="154"/>
      <c r="AF2714" s="154"/>
      <c r="AG2714" s="154"/>
      <c r="AH2714" s="154"/>
      <c r="AI2714" s="154"/>
      <c r="AJ2714" s="154"/>
      <c r="AK2714" s="154"/>
      <c r="AL2714" s="154"/>
      <c r="AM2714" s="154"/>
      <c r="AN2714" s="154"/>
      <c r="AO2714" s="154"/>
      <c r="AP2714" s="154"/>
      <c r="AQ2714" s="154"/>
      <c r="AR2714" s="154"/>
      <c r="AS2714" s="154"/>
      <c r="AT2714" s="154"/>
      <c r="AU2714" s="154"/>
      <c r="AV2714" s="154"/>
      <c r="AW2714" s="154"/>
      <c r="AX2714" s="154"/>
      <c r="AY2714" s="154"/>
      <c r="AZ2714" s="154"/>
      <c r="BA2714" s="154"/>
      <c r="BB2714" s="154"/>
      <c r="BC2714" s="154"/>
      <c r="BD2714" s="154"/>
      <c r="BE2714" s="154"/>
      <c r="BF2714" s="154"/>
      <c r="BG2714" s="154"/>
      <c r="BH2714" s="154"/>
      <c r="BI2714" s="154"/>
      <c r="BJ2714" s="154"/>
      <c r="BK2714" s="154"/>
      <c r="BL2714" s="154"/>
      <c r="BM2714" s="154"/>
      <c r="BN2714" s="154"/>
      <c r="BO2714" s="154"/>
      <c r="BP2714" s="154"/>
      <c r="BQ2714" s="154"/>
      <c r="BR2714" s="154"/>
      <c r="BS2714" s="154"/>
      <c r="BT2714" s="154"/>
      <c r="BU2714" s="154"/>
      <c r="BV2714" s="154"/>
    </row>
    <row r="2715" spans="1:74" x14ac:dyDescent="0.25">
      <c r="A2715" s="154"/>
      <c r="B2715" s="154"/>
      <c r="C2715" s="154"/>
      <c r="D2715" s="154"/>
      <c r="E2715" s="154"/>
      <c r="F2715" s="154"/>
      <c r="G2715" s="154"/>
      <c r="H2715" s="154"/>
      <c r="I2715" s="154"/>
      <c r="J2715" s="154"/>
      <c r="K2715" s="154"/>
      <c r="L2715" s="154"/>
      <c r="M2715" s="154"/>
      <c r="N2715" s="154"/>
      <c r="O2715" s="154"/>
      <c r="P2715" s="154"/>
      <c r="Q2715" s="154"/>
      <c r="R2715" s="154"/>
      <c r="S2715" s="154"/>
      <c r="T2715" s="154"/>
      <c r="U2715" s="154"/>
      <c r="V2715" s="154"/>
      <c r="W2715" s="154"/>
      <c r="X2715" s="154"/>
      <c r="Y2715" s="154"/>
      <c r="Z2715" s="154"/>
      <c r="AA2715" s="154"/>
      <c r="AB2715" s="154"/>
      <c r="AC2715" s="154"/>
      <c r="AD2715" s="154"/>
      <c r="AE2715" s="154"/>
      <c r="AF2715" s="154"/>
      <c r="AG2715" s="154"/>
      <c r="AH2715" s="154"/>
      <c r="AI2715" s="154"/>
      <c r="AJ2715" s="154"/>
      <c r="AK2715" s="154"/>
      <c r="AL2715" s="154"/>
      <c r="AM2715" s="154"/>
      <c r="AN2715" s="154"/>
      <c r="AO2715" s="154"/>
      <c r="AP2715" s="154"/>
      <c r="AQ2715" s="154"/>
      <c r="AR2715" s="154"/>
      <c r="AS2715" s="154"/>
      <c r="AT2715" s="154"/>
      <c r="AU2715" s="154"/>
      <c r="AV2715" s="154"/>
      <c r="AW2715" s="154"/>
      <c r="AX2715" s="154"/>
      <c r="AY2715" s="154"/>
      <c r="AZ2715" s="154"/>
      <c r="BA2715" s="154"/>
      <c r="BB2715" s="154"/>
      <c r="BC2715" s="154"/>
      <c r="BD2715" s="154"/>
      <c r="BE2715" s="154"/>
      <c r="BF2715" s="154"/>
      <c r="BG2715" s="154"/>
      <c r="BH2715" s="154"/>
      <c r="BI2715" s="154"/>
      <c r="BJ2715" s="154"/>
      <c r="BK2715" s="154"/>
      <c r="BL2715" s="154"/>
      <c r="BM2715" s="154"/>
      <c r="BN2715" s="154"/>
      <c r="BO2715" s="154"/>
      <c r="BP2715" s="154"/>
      <c r="BQ2715" s="154"/>
      <c r="BR2715" s="154"/>
      <c r="BS2715" s="154"/>
      <c r="BT2715" s="154"/>
      <c r="BU2715" s="154"/>
      <c r="BV2715" s="154"/>
    </row>
    <row r="2716" spans="1:74" x14ac:dyDescent="0.25">
      <c r="A2716" s="154"/>
      <c r="B2716" s="154"/>
      <c r="C2716" s="154"/>
      <c r="D2716" s="154"/>
      <c r="E2716" s="154"/>
      <c r="F2716" s="154"/>
      <c r="G2716" s="154"/>
      <c r="H2716" s="154"/>
      <c r="I2716" s="154"/>
      <c r="J2716" s="154"/>
      <c r="K2716" s="154"/>
      <c r="L2716" s="154"/>
      <c r="M2716" s="154"/>
      <c r="N2716" s="154"/>
      <c r="O2716" s="154"/>
      <c r="P2716" s="154"/>
      <c r="Q2716" s="154"/>
      <c r="R2716" s="154"/>
      <c r="S2716" s="154"/>
      <c r="T2716" s="154"/>
      <c r="U2716" s="154"/>
      <c r="V2716" s="154"/>
      <c r="W2716" s="154"/>
      <c r="X2716" s="154"/>
      <c r="Y2716" s="154"/>
      <c r="Z2716" s="154"/>
      <c r="AA2716" s="154"/>
      <c r="AB2716" s="154"/>
      <c r="AC2716" s="154"/>
      <c r="AD2716" s="154"/>
      <c r="AE2716" s="154"/>
      <c r="AF2716" s="154"/>
      <c r="AG2716" s="154"/>
      <c r="AH2716" s="154"/>
      <c r="AI2716" s="154"/>
      <c r="AJ2716" s="154"/>
      <c r="AK2716" s="154"/>
      <c r="AL2716" s="154"/>
      <c r="AM2716" s="154"/>
      <c r="AN2716" s="154"/>
      <c r="AO2716" s="154"/>
      <c r="AP2716" s="154"/>
      <c r="AQ2716" s="154"/>
      <c r="AR2716" s="154"/>
      <c r="AS2716" s="154"/>
      <c r="AT2716" s="154"/>
      <c r="AU2716" s="154"/>
      <c r="AV2716" s="154"/>
      <c r="AW2716" s="154"/>
      <c r="AX2716" s="154"/>
      <c r="AY2716" s="154"/>
      <c r="AZ2716" s="154"/>
      <c r="BA2716" s="154"/>
      <c r="BB2716" s="154"/>
      <c r="BC2716" s="154"/>
      <c r="BD2716" s="154"/>
      <c r="BE2716" s="154"/>
      <c r="BF2716" s="154"/>
      <c r="BG2716" s="154"/>
      <c r="BH2716" s="154"/>
      <c r="BI2716" s="154"/>
      <c r="BJ2716" s="154"/>
      <c r="BK2716" s="154"/>
      <c r="BL2716" s="154"/>
      <c r="BM2716" s="154"/>
      <c r="BN2716" s="154"/>
      <c r="BO2716" s="154"/>
      <c r="BP2716" s="154"/>
      <c r="BQ2716" s="154"/>
      <c r="BR2716" s="154"/>
      <c r="BS2716" s="154"/>
      <c r="BT2716" s="154"/>
      <c r="BU2716" s="154"/>
      <c r="BV2716" s="154"/>
    </row>
    <row r="2717" spans="1:74" x14ac:dyDescent="0.25">
      <c r="A2717" s="154"/>
      <c r="B2717" s="154"/>
      <c r="C2717" s="154"/>
      <c r="D2717" s="154"/>
      <c r="E2717" s="154"/>
      <c r="F2717" s="154"/>
      <c r="G2717" s="154"/>
      <c r="H2717" s="154"/>
      <c r="I2717" s="154"/>
      <c r="J2717" s="154"/>
      <c r="K2717" s="154"/>
      <c r="L2717" s="154"/>
      <c r="M2717" s="154"/>
      <c r="N2717" s="154"/>
      <c r="O2717" s="154"/>
      <c r="P2717" s="154"/>
      <c r="Q2717" s="154"/>
      <c r="R2717" s="154"/>
      <c r="S2717" s="154"/>
      <c r="T2717" s="154"/>
      <c r="U2717" s="154"/>
      <c r="V2717" s="154"/>
      <c r="W2717" s="154"/>
      <c r="X2717" s="154"/>
      <c r="Y2717" s="154"/>
      <c r="Z2717" s="154"/>
      <c r="AA2717" s="154"/>
      <c r="AB2717" s="154"/>
      <c r="AC2717" s="154"/>
      <c r="AD2717" s="154"/>
      <c r="AE2717" s="154"/>
      <c r="AF2717" s="154"/>
      <c r="AG2717" s="154"/>
      <c r="AH2717" s="154"/>
      <c r="AI2717" s="154"/>
      <c r="AJ2717" s="154"/>
      <c r="AK2717" s="154"/>
      <c r="AL2717" s="154"/>
      <c r="AM2717" s="154"/>
      <c r="AN2717" s="154"/>
      <c r="AO2717" s="154"/>
      <c r="AP2717" s="154"/>
      <c r="AQ2717" s="154"/>
      <c r="AR2717" s="154"/>
      <c r="AS2717" s="154"/>
      <c r="AT2717" s="154"/>
      <c r="AU2717" s="154"/>
      <c r="AV2717" s="154"/>
      <c r="AW2717" s="154"/>
      <c r="AX2717" s="154"/>
      <c r="AY2717" s="154"/>
      <c r="AZ2717" s="154"/>
      <c r="BA2717" s="154"/>
      <c r="BB2717" s="154"/>
      <c r="BC2717" s="154"/>
      <c r="BD2717" s="154"/>
      <c r="BE2717" s="154"/>
      <c r="BF2717" s="154"/>
      <c r="BG2717" s="154"/>
      <c r="BH2717" s="154"/>
      <c r="BI2717" s="154"/>
      <c r="BJ2717" s="154"/>
      <c r="BK2717" s="154"/>
      <c r="BL2717" s="154"/>
      <c r="BM2717" s="154"/>
      <c r="BN2717" s="154"/>
      <c r="BO2717" s="154"/>
      <c r="BP2717" s="154"/>
      <c r="BQ2717" s="154"/>
      <c r="BR2717" s="154"/>
      <c r="BS2717" s="154"/>
      <c r="BT2717" s="154"/>
      <c r="BU2717" s="154"/>
      <c r="BV2717" s="154"/>
    </row>
    <row r="2718" spans="1:74" x14ac:dyDescent="0.25">
      <c r="A2718" s="154"/>
      <c r="B2718" s="154"/>
      <c r="C2718" s="154"/>
      <c r="D2718" s="154"/>
      <c r="E2718" s="154"/>
      <c r="F2718" s="154"/>
      <c r="G2718" s="154"/>
      <c r="H2718" s="154"/>
      <c r="I2718" s="154"/>
      <c r="J2718" s="154"/>
      <c r="K2718" s="154"/>
      <c r="L2718" s="154"/>
      <c r="M2718" s="154"/>
      <c r="N2718" s="154"/>
      <c r="O2718" s="154"/>
      <c r="P2718" s="154"/>
      <c r="Q2718" s="154"/>
      <c r="R2718" s="154"/>
      <c r="S2718" s="154"/>
      <c r="T2718" s="154"/>
      <c r="U2718" s="154"/>
      <c r="V2718" s="154"/>
      <c r="W2718" s="154"/>
      <c r="X2718" s="154"/>
      <c r="Y2718" s="154"/>
      <c r="Z2718" s="154"/>
      <c r="AA2718" s="154"/>
      <c r="AB2718" s="154"/>
      <c r="AC2718" s="154"/>
      <c r="AD2718" s="154"/>
      <c r="AE2718" s="154"/>
      <c r="AF2718" s="154"/>
      <c r="AG2718" s="154"/>
      <c r="AH2718" s="154"/>
      <c r="AI2718" s="154"/>
      <c r="AJ2718" s="154"/>
      <c r="AK2718" s="154"/>
      <c r="AL2718" s="154"/>
      <c r="AM2718" s="154"/>
      <c r="AN2718" s="154"/>
      <c r="AO2718" s="154"/>
      <c r="AP2718" s="154"/>
      <c r="AQ2718" s="154"/>
      <c r="AR2718" s="154"/>
      <c r="AS2718" s="154"/>
      <c r="AT2718" s="154"/>
      <c r="AU2718" s="154"/>
      <c r="AV2718" s="154"/>
      <c r="AW2718" s="154"/>
      <c r="AX2718" s="154"/>
      <c r="AY2718" s="154"/>
      <c r="AZ2718" s="154"/>
      <c r="BA2718" s="154"/>
      <c r="BB2718" s="154"/>
      <c r="BC2718" s="154"/>
      <c r="BD2718" s="154"/>
      <c r="BE2718" s="154"/>
      <c r="BF2718" s="154"/>
      <c r="BG2718" s="154"/>
      <c r="BH2718" s="154"/>
      <c r="BI2718" s="154"/>
      <c r="BJ2718" s="154"/>
      <c r="BK2718" s="154"/>
      <c r="BL2718" s="154"/>
      <c r="BM2718" s="154"/>
      <c r="BN2718" s="154"/>
      <c r="BO2718" s="154"/>
      <c r="BP2718" s="154"/>
      <c r="BQ2718" s="154"/>
      <c r="BR2718" s="154"/>
      <c r="BS2718" s="154"/>
      <c r="BT2718" s="154"/>
      <c r="BU2718" s="154"/>
      <c r="BV2718" s="154"/>
    </row>
    <row r="2719" spans="1:74" x14ac:dyDescent="0.25">
      <c r="A2719" s="154"/>
      <c r="B2719" s="154"/>
      <c r="C2719" s="154"/>
      <c r="D2719" s="154"/>
      <c r="E2719" s="154"/>
      <c r="F2719" s="154"/>
      <c r="G2719" s="154"/>
      <c r="H2719" s="154"/>
      <c r="I2719" s="154"/>
      <c r="J2719" s="154"/>
      <c r="K2719" s="154"/>
      <c r="L2719" s="154"/>
      <c r="M2719" s="154"/>
      <c r="N2719" s="154"/>
      <c r="O2719" s="154"/>
      <c r="P2719" s="154"/>
      <c r="Q2719" s="154"/>
      <c r="R2719" s="154"/>
      <c r="S2719" s="154"/>
      <c r="T2719" s="154"/>
      <c r="U2719" s="154"/>
      <c r="V2719" s="154"/>
      <c r="W2719" s="154"/>
      <c r="X2719" s="154"/>
      <c r="Y2719" s="154"/>
      <c r="Z2719" s="154"/>
      <c r="AA2719" s="154"/>
      <c r="AB2719" s="154"/>
      <c r="AC2719" s="154"/>
      <c r="AD2719" s="154"/>
      <c r="AE2719" s="154"/>
      <c r="AF2719" s="154"/>
      <c r="AG2719" s="154"/>
      <c r="AH2719" s="154"/>
      <c r="AI2719" s="154"/>
      <c r="AJ2719" s="154"/>
      <c r="AK2719" s="154"/>
      <c r="AL2719" s="154"/>
      <c r="AM2719" s="154"/>
      <c r="AN2719" s="154"/>
      <c r="AO2719" s="154"/>
      <c r="AP2719" s="154"/>
      <c r="AQ2719" s="154"/>
      <c r="AR2719" s="154"/>
      <c r="AS2719" s="154"/>
      <c r="AT2719" s="154"/>
      <c r="AU2719" s="154"/>
      <c r="AV2719" s="154"/>
      <c r="AW2719" s="154"/>
      <c r="AX2719" s="154"/>
      <c r="AY2719" s="154"/>
      <c r="AZ2719" s="154"/>
      <c r="BA2719" s="154"/>
      <c r="BB2719" s="154"/>
      <c r="BC2719" s="154"/>
      <c r="BD2719" s="154"/>
      <c r="BE2719" s="154"/>
      <c r="BF2719" s="154"/>
      <c r="BG2719" s="154"/>
      <c r="BH2719" s="154"/>
      <c r="BI2719" s="154"/>
      <c r="BJ2719" s="154"/>
      <c r="BK2719" s="154"/>
      <c r="BL2719" s="154"/>
      <c r="BM2719" s="154"/>
      <c r="BN2719" s="154"/>
      <c r="BO2719" s="154"/>
      <c r="BP2719" s="154"/>
      <c r="BQ2719" s="154"/>
      <c r="BR2719" s="154"/>
      <c r="BS2719" s="154"/>
      <c r="BT2719" s="154"/>
      <c r="BU2719" s="154"/>
      <c r="BV2719" s="154"/>
    </row>
    <row r="2720" spans="1:74" x14ac:dyDescent="0.25">
      <c r="A2720" s="154"/>
      <c r="B2720" s="154"/>
      <c r="C2720" s="154"/>
      <c r="D2720" s="154"/>
      <c r="E2720" s="154"/>
      <c r="F2720" s="154"/>
      <c r="G2720" s="154"/>
      <c r="H2720" s="154"/>
      <c r="I2720" s="154"/>
      <c r="J2720" s="154"/>
      <c r="K2720" s="154"/>
      <c r="L2720" s="154"/>
      <c r="M2720" s="154"/>
      <c r="N2720" s="154"/>
      <c r="O2720" s="154"/>
      <c r="P2720" s="154"/>
      <c r="Q2720" s="154"/>
      <c r="R2720" s="154"/>
      <c r="S2720" s="154"/>
      <c r="T2720" s="154"/>
      <c r="U2720" s="154"/>
      <c r="V2720" s="154"/>
      <c r="W2720" s="154"/>
      <c r="X2720" s="154"/>
      <c r="Y2720" s="154"/>
      <c r="Z2720" s="154"/>
      <c r="AA2720" s="154"/>
      <c r="AB2720" s="154"/>
      <c r="AC2720" s="154"/>
      <c r="AD2720" s="154"/>
      <c r="AE2720" s="154"/>
      <c r="AF2720" s="154"/>
      <c r="AG2720" s="154"/>
      <c r="AH2720" s="154"/>
      <c r="AI2720" s="154"/>
      <c r="AJ2720" s="154"/>
      <c r="AK2720" s="154"/>
      <c r="AL2720" s="154"/>
      <c r="AM2720" s="154"/>
      <c r="AN2720" s="154"/>
      <c r="AO2720" s="154"/>
      <c r="AP2720" s="154"/>
      <c r="AQ2720" s="154"/>
      <c r="AR2720" s="154"/>
      <c r="AS2720" s="154"/>
      <c r="AT2720" s="154"/>
      <c r="AU2720" s="154"/>
      <c r="AV2720" s="154"/>
      <c r="AW2720" s="154"/>
      <c r="AX2720" s="154"/>
      <c r="AY2720" s="154"/>
      <c r="AZ2720" s="154"/>
      <c r="BA2720" s="154"/>
      <c r="BB2720" s="154"/>
      <c r="BC2720" s="154"/>
      <c r="BD2720" s="154"/>
      <c r="BE2720" s="154"/>
      <c r="BF2720" s="154"/>
      <c r="BG2720" s="154"/>
      <c r="BH2720" s="154"/>
      <c r="BI2720" s="154"/>
      <c r="BJ2720" s="154"/>
      <c r="BK2720" s="154"/>
      <c r="BL2720" s="154"/>
      <c r="BM2720" s="154"/>
      <c r="BN2720" s="154"/>
      <c r="BO2720" s="154"/>
      <c r="BP2720" s="154"/>
      <c r="BQ2720" s="154"/>
      <c r="BR2720" s="154"/>
      <c r="BS2720" s="154"/>
      <c r="BT2720" s="154"/>
      <c r="BU2720" s="154"/>
      <c r="BV2720" s="154"/>
    </row>
    <row r="2721" spans="1:74" x14ac:dyDescent="0.25">
      <c r="A2721" s="154"/>
      <c r="B2721" s="154"/>
      <c r="C2721" s="154"/>
      <c r="D2721" s="154"/>
      <c r="E2721" s="154"/>
      <c r="F2721" s="154"/>
      <c r="G2721" s="154"/>
      <c r="H2721" s="154"/>
      <c r="I2721" s="154"/>
      <c r="J2721" s="154"/>
      <c r="K2721" s="154"/>
      <c r="L2721" s="154"/>
      <c r="M2721" s="154"/>
      <c r="N2721" s="154"/>
      <c r="O2721" s="154"/>
      <c r="P2721" s="154"/>
      <c r="Q2721" s="154"/>
      <c r="R2721" s="154"/>
      <c r="S2721" s="154"/>
      <c r="T2721" s="154"/>
      <c r="U2721" s="154"/>
      <c r="V2721" s="154"/>
      <c r="W2721" s="154"/>
      <c r="X2721" s="154"/>
      <c r="Y2721" s="154"/>
      <c r="Z2721" s="154"/>
      <c r="AA2721" s="154"/>
      <c r="AB2721" s="154"/>
      <c r="AC2721" s="154"/>
      <c r="AD2721" s="154"/>
      <c r="AE2721" s="154"/>
      <c r="AF2721" s="154"/>
      <c r="AG2721" s="154"/>
      <c r="AH2721" s="154"/>
      <c r="AI2721" s="154"/>
      <c r="AJ2721" s="154"/>
      <c r="AK2721" s="154"/>
      <c r="AL2721" s="154"/>
      <c r="AM2721" s="154"/>
      <c r="AN2721" s="154"/>
      <c r="AO2721" s="154"/>
      <c r="AP2721" s="154"/>
      <c r="AQ2721" s="154"/>
      <c r="AR2721" s="154"/>
      <c r="AS2721" s="154"/>
      <c r="AT2721" s="154"/>
      <c r="AU2721" s="154"/>
      <c r="AV2721" s="154"/>
      <c r="AW2721" s="154"/>
      <c r="AX2721" s="154"/>
      <c r="AY2721" s="154"/>
      <c r="AZ2721" s="154"/>
      <c r="BA2721" s="154"/>
      <c r="BB2721" s="154"/>
      <c r="BC2721" s="154"/>
      <c r="BD2721" s="154"/>
      <c r="BE2721" s="154"/>
      <c r="BF2721" s="154"/>
      <c r="BG2721" s="154"/>
      <c r="BH2721" s="154"/>
      <c r="BI2721" s="154"/>
      <c r="BJ2721" s="154"/>
      <c r="BK2721" s="154"/>
      <c r="BL2721" s="154"/>
      <c r="BM2721" s="154"/>
      <c r="BN2721" s="154"/>
      <c r="BO2721" s="154"/>
      <c r="BP2721" s="154"/>
      <c r="BQ2721" s="154"/>
      <c r="BR2721" s="154"/>
      <c r="BS2721" s="154"/>
      <c r="BT2721" s="154"/>
      <c r="BU2721" s="154"/>
      <c r="BV2721" s="154"/>
    </row>
    <row r="2722" spans="1:74" x14ac:dyDescent="0.25">
      <c r="A2722" s="154"/>
      <c r="B2722" s="154"/>
      <c r="C2722" s="154"/>
      <c r="D2722" s="154"/>
      <c r="E2722" s="154"/>
      <c r="F2722" s="154"/>
      <c r="G2722" s="154"/>
      <c r="H2722" s="154"/>
      <c r="I2722" s="154"/>
      <c r="J2722" s="154"/>
      <c r="K2722" s="154"/>
      <c r="L2722" s="154"/>
      <c r="M2722" s="154"/>
      <c r="N2722" s="154"/>
      <c r="O2722" s="154"/>
      <c r="P2722" s="154"/>
      <c r="Q2722" s="154"/>
      <c r="R2722" s="154"/>
      <c r="S2722" s="154"/>
      <c r="T2722" s="154"/>
      <c r="U2722" s="154"/>
      <c r="V2722" s="154"/>
      <c r="W2722" s="154"/>
      <c r="X2722" s="154"/>
      <c r="Y2722" s="154"/>
      <c r="Z2722" s="154"/>
      <c r="AA2722" s="154"/>
      <c r="AB2722" s="154"/>
      <c r="AC2722" s="154"/>
      <c r="AD2722" s="154"/>
      <c r="AE2722" s="154"/>
      <c r="AF2722" s="154"/>
      <c r="AG2722" s="154"/>
      <c r="AH2722" s="154"/>
      <c r="AI2722" s="154"/>
      <c r="AJ2722" s="154"/>
      <c r="AK2722" s="154"/>
      <c r="AL2722" s="154"/>
      <c r="AM2722" s="154"/>
      <c r="AN2722" s="154"/>
      <c r="AO2722" s="154"/>
      <c r="AP2722" s="154"/>
      <c r="AQ2722" s="154"/>
      <c r="AR2722" s="154"/>
      <c r="AS2722" s="154"/>
      <c r="AT2722" s="154"/>
      <c r="AU2722" s="154"/>
      <c r="AV2722" s="154"/>
      <c r="AW2722" s="154"/>
      <c r="AX2722" s="154"/>
      <c r="AY2722" s="154"/>
      <c r="AZ2722" s="154"/>
      <c r="BA2722" s="154"/>
      <c r="BB2722" s="154"/>
      <c r="BC2722" s="154"/>
      <c r="BD2722" s="154"/>
      <c r="BE2722" s="154"/>
      <c r="BF2722" s="154"/>
      <c r="BG2722" s="154"/>
      <c r="BH2722" s="154"/>
      <c r="BI2722" s="154"/>
      <c r="BJ2722" s="154"/>
      <c r="BK2722" s="154"/>
      <c r="BL2722" s="154"/>
      <c r="BM2722" s="154"/>
      <c r="BN2722" s="154"/>
      <c r="BO2722" s="154"/>
      <c r="BP2722" s="154"/>
      <c r="BQ2722" s="154"/>
      <c r="BR2722" s="154"/>
      <c r="BS2722" s="154"/>
      <c r="BT2722" s="154"/>
      <c r="BU2722" s="154"/>
      <c r="BV2722" s="154"/>
    </row>
    <row r="2723" spans="1:74" x14ac:dyDescent="0.25">
      <c r="A2723" s="154"/>
      <c r="B2723" s="154"/>
      <c r="C2723" s="154"/>
      <c r="D2723" s="154"/>
      <c r="E2723" s="154"/>
      <c r="F2723" s="154"/>
      <c r="G2723" s="154"/>
      <c r="H2723" s="154"/>
      <c r="I2723" s="154"/>
      <c r="J2723" s="154"/>
      <c r="K2723" s="154"/>
      <c r="L2723" s="154"/>
      <c r="M2723" s="154"/>
      <c r="N2723" s="154"/>
      <c r="O2723" s="154"/>
      <c r="P2723" s="154"/>
      <c r="Q2723" s="154"/>
      <c r="R2723" s="154"/>
      <c r="S2723" s="154"/>
      <c r="T2723" s="154"/>
      <c r="U2723" s="154"/>
      <c r="V2723" s="154"/>
      <c r="W2723" s="154"/>
      <c r="X2723" s="154"/>
      <c r="Y2723" s="154"/>
      <c r="Z2723" s="154"/>
      <c r="AA2723" s="154"/>
      <c r="AB2723" s="154"/>
      <c r="AC2723" s="154"/>
      <c r="AD2723" s="154"/>
      <c r="AE2723" s="154"/>
      <c r="AF2723" s="154"/>
      <c r="AG2723" s="154"/>
      <c r="AH2723" s="154"/>
      <c r="AI2723" s="154"/>
      <c r="AJ2723" s="154"/>
      <c r="AK2723" s="154"/>
      <c r="AL2723" s="154"/>
      <c r="AM2723" s="154"/>
      <c r="AN2723" s="154"/>
      <c r="AO2723" s="154"/>
      <c r="AP2723" s="154"/>
      <c r="AQ2723" s="154"/>
      <c r="AR2723" s="154"/>
      <c r="AS2723" s="154"/>
      <c r="AT2723" s="154"/>
      <c r="AU2723" s="154"/>
      <c r="AV2723" s="154"/>
      <c r="AW2723" s="154"/>
      <c r="AX2723" s="154"/>
      <c r="AY2723" s="154"/>
      <c r="AZ2723" s="154"/>
      <c r="BA2723" s="154"/>
      <c r="BB2723" s="154"/>
      <c r="BC2723" s="154"/>
      <c r="BD2723" s="154"/>
      <c r="BE2723" s="154"/>
      <c r="BF2723" s="154"/>
      <c r="BG2723" s="154"/>
      <c r="BH2723" s="154"/>
      <c r="BI2723" s="154"/>
      <c r="BJ2723" s="154"/>
      <c r="BK2723" s="154"/>
      <c r="BL2723" s="154"/>
      <c r="BM2723" s="154"/>
      <c r="BN2723" s="154"/>
      <c r="BO2723" s="154"/>
      <c r="BP2723" s="154"/>
      <c r="BQ2723" s="154"/>
      <c r="BR2723" s="154"/>
      <c r="BS2723" s="154"/>
      <c r="BT2723" s="154"/>
      <c r="BU2723" s="154"/>
      <c r="BV2723" s="154"/>
    </row>
    <row r="2724" spans="1:74" x14ac:dyDescent="0.25">
      <c r="A2724" s="154"/>
      <c r="B2724" s="154"/>
      <c r="C2724" s="154"/>
      <c r="D2724" s="154"/>
      <c r="E2724" s="154"/>
      <c r="F2724" s="154"/>
      <c r="G2724" s="154"/>
      <c r="H2724" s="154"/>
      <c r="I2724" s="154"/>
      <c r="J2724" s="154"/>
      <c r="K2724" s="154"/>
      <c r="L2724" s="154"/>
      <c r="M2724" s="154"/>
      <c r="N2724" s="154"/>
      <c r="O2724" s="154"/>
      <c r="P2724" s="154"/>
      <c r="Q2724" s="154"/>
      <c r="R2724" s="154"/>
      <c r="S2724" s="154"/>
      <c r="T2724" s="154"/>
      <c r="U2724" s="154"/>
      <c r="V2724" s="154"/>
      <c r="W2724" s="154"/>
      <c r="X2724" s="154"/>
      <c r="Y2724" s="154"/>
      <c r="Z2724" s="154"/>
      <c r="AA2724" s="154"/>
      <c r="AB2724" s="154"/>
      <c r="AC2724" s="154"/>
      <c r="AD2724" s="154"/>
      <c r="AE2724" s="154"/>
      <c r="AF2724" s="154"/>
      <c r="AG2724" s="154"/>
      <c r="AH2724" s="154"/>
      <c r="AI2724" s="154"/>
      <c r="AJ2724" s="154"/>
      <c r="AK2724" s="154"/>
      <c r="AL2724" s="154"/>
      <c r="AM2724" s="154"/>
      <c r="AN2724" s="154"/>
      <c r="AO2724" s="154"/>
      <c r="AP2724" s="154"/>
      <c r="AQ2724" s="154"/>
      <c r="AR2724" s="154"/>
      <c r="AS2724" s="154"/>
      <c r="AT2724" s="154"/>
      <c r="AU2724" s="154"/>
      <c r="AV2724" s="154"/>
      <c r="AW2724" s="154"/>
      <c r="AX2724" s="154"/>
      <c r="AY2724" s="154"/>
      <c r="AZ2724" s="154"/>
      <c r="BA2724" s="154"/>
      <c r="BB2724" s="154"/>
      <c r="BC2724" s="154"/>
      <c r="BD2724" s="154"/>
      <c r="BE2724" s="154"/>
      <c r="BF2724" s="154"/>
      <c r="BG2724" s="154"/>
      <c r="BH2724" s="154"/>
      <c r="BI2724" s="154"/>
      <c r="BJ2724" s="154"/>
      <c r="BK2724" s="154"/>
      <c r="BL2724" s="154"/>
      <c r="BM2724" s="154"/>
      <c r="BN2724" s="154"/>
      <c r="BO2724" s="154"/>
      <c r="BP2724" s="154"/>
      <c r="BQ2724" s="154"/>
      <c r="BR2724" s="154"/>
      <c r="BS2724" s="154"/>
      <c r="BT2724" s="154"/>
      <c r="BU2724" s="154"/>
      <c r="BV2724" s="154"/>
    </row>
    <row r="2725" spans="1:74" x14ac:dyDescent="0.25">
      <c r="A2725" s="154"/>
      <c r="B2725" s="154"/>
      <c r="C2725" s="154"/>
      <c r="D2725" s="154"/>
      <c r="E2725" s="154"/>
      <c r="F2725" s="154"/>
      <c r="G2725" s="154"/>
      <c r="H2725" s="154"/>
      <c r="I2725" s="154"/>
      <c r="J2725" s="154"/>
      <c r="K2725" s="154"/>
      <c r="L2725" s="154"/>
      <c r="M2725" s="154"/>
      <c r="N2725" s="154"/>
      <c r="O2725" s="154"/>
      <c r="P2725" s="154"/>
      <c r="Q2725" s="154"/>
      <c r="R2725" s="154"/>
      <c r="S2725" s="154"/>
      <c r="T2725" s="154"/>
      <c r="U2725" s="154"/>
      <c r="V2725" s="154"/>
      <c r="W2725" s="154"/>
      <c r="X2725" s="154"/>
      <c r="Y2725" s="154"/>
      <c r="Z2725" s="154"/>
      <c r="AA2725" s="154"/>
      <c r="AB2725" s="154"/>
      <c r="AC2725" s="154"/>
      <c r="AD2725" s="154"/>
      <c r="AE2725" s="154"/>
      <c r="AF2725" s="154"/>
      <c r="AG2725" s="154"/>
      <c r="AH2725" s="154"/>
      <c r="AI2725" s="154"/>
      <c r="AJ2725" s="154"/>
      <c r="AK2725" s="154"/>
      <c r="AL2725" s="154"/>
      <c r="AM2725" s="154"/>
      <c r="AN2725" s="154"/>
      <c r="AO2725" s="154"/>
      <c r="AP2725" s="154"/>
      <c r="AQ2725" s="154"/>
      <c r="AR2725" s="154"/>
      <c r="AS2725" s="154"/>
      <c r="AT2725" s="154"/>
      <c r="AU2725" s="154"/>
      <c r="AV2725" s="154"/>
      <c r="AW2725" s="154"/>
      <c r="AX2725" s="154"/>
      <c r="AY2725" s="154"/>
      <c r="AZ2725" s="154"/>
      <c r="BA2725" s="154"/>
      <c r="BB2725" s="154"/>
      <c r="BC2725" s="154"/>
      <c r="BD2725" s="154"/>
      <c r="BE2725" s="154"/>
      <c r="BF2725" s="154"/>
      <c r="BG2725" s="154"/>
      <c r="BH2725" s="154"/>
      <c r="BI2725" s="154"/>
      <c r="BJ2725" s="154"/>
      <c r="BK2725" s="154"/>
      <c r="BL2725" s="154"/>
      <c r="BM2725" s="154"/>
      <c r="BN2725" s="154"/>
      <c r="BO2725" s="154"/>
      <c r="BP2725" s="154"/>
      <c r="BQ2725" s="154"/>
      <c r="BR2725" s="154"/>
      <c r="BS2725" s="154"/>
      <c r="BT2725" s="154"/>
      <c r="BU2725" s="154"/>
      <c r="BV2725" s="154"/>
    </row>
    <row r="2726" spans="1:74" x14ac:dyDescent="0.25">
      <c r="A2726" s="154"/>
      <c r="B2726" s="154"/>
      <c r="C2726" s="154"/>
      <c r="D2726" s="154"/>
      <c r="E2726" s="154"/>
      <c r="F2726" s="154"/>
      <c r="G2726" s="154"/>
      <c r="H2726" s="154"/>
      <c r="I2726" s="154"/>
      <c r="J2726" s="154"/>
      <c r="K2726" s="154"/>
      <c r="L2726" s="154"/>
      <c r="M2726" s="154"/>
      <c r="N2726" s="154"/>
      <c r="O2726" s="154"/>
      <c r="P2726" s="154"/>
      <c r="Q2726" s="154"/>
      <c r="R2726" s="154"/>
      <c r="S2726" s="154"/>
      <c r="T2726" s="154"/>
      <c r="U2726" s="154"/>
      <c r="V2726" s="154"/>
      <c r="W2726" s="154"/>
      <c r="X2726" s="154"/>
      <c r="Y2726" s="154"/>
      <c r="Z2726" s="154"/>
      <c r="AA2726" s="154"/>
      <c r="AB2726" s="154"/>
      <c r="AC2726" s="154"/>
      <c r="AD2726" s="154"/>
      <c r="AE2726" s="154"/>
      <c r="AF2726" s="154"/>
      <c r="AG2726" s="154"/>
      <c r="AH2726" s="154"/>
      <c r="AI2726" s="154"/>
      <c r="AJ2726" s="154"/>
      <c r="AK2726" s="154"/>
      <c r="AL2726" s="154"/>
      <c r="AM2726" s="154"/>
      <c r="AN2726" s="154"/>
      <c r="AO2726" s="154"/>
      <c r="AP2726" s="154"/>
      <c r="AQ2726" s="154"/>
      <c r="AR2726" s="154"/>
      <c r="AS2726" s="154"/>
      <c r="AT2726" s="154"/>
      <c r="AU2726" s="154"/>
      <c r="AV2726" s="154"/>
      <c r="AW2726" s="154"/>
      <c r="AX2726" s="154"/>
      <c r="AY2726" s="154"/>
      <c r="AZ2726" s="154"/>
      <c r="BA2726" s="154"/>
      <c r="BB2726" s="154"/>
      <c r="BC2726" s="154"/>
      <c r="BD2726" s="154"/>
      <c r="BE2726" s="154"/>
      <c r="BF2726" s="154"/>
      <c r="BG2726" s="154"/>
      <c r="BH2726" s="154"/>
      <c r="BI2726" s="154"/>
      <c r="BJ2726" s="154"/>
      <c r="BK2726" s="154"/>
      <c r="BL2726" s="154"/>
      <c r="BM2726" s="154"/>
      <c r="BN2726" s="154"/>
      <c r="BO2726" s="154"/>
      <c r="BP2726" s="154"/>
      <c r="BQ2726" s="154"/>
      <c r="BR2726" s="154"/>
      <c r="BS2726" s="154"/>
      <c r="BT2726" s="154"/>
      <c r="BU2726" s="154"/>
      <c r="BV2726" s="154"/>
    </row>
    <row r="2727" spans="1:74" x14ac:dyDescent="0.25">
      <c r="A2727" s="154"/>
      <c r="B2727" s="154"/>
      <c r="C2727" s="154"/>
      <c r="D2727" s="154"/>
      <c r="E2727" s="154"/>
      <c r="F2727" s="154"/>
      <c r="G2727" s="154"/>
      <c r="H2727" s="154"/>
      <c r="I2727" s="154"/>
      <c r="J2727" s="154"/>
      <c r="K2727" s="154"/>
      <c r="L2727" s="154"/>
      <c r="M2727" s="154"/>
      <c r="N2727" s="154"/>
      <c r="O2727" s="154"/>
      <c r="P2727" s="154"/>
      <c r="Q2727" s="154"/>
      <c r="R2727" s="154"/>
      <c r="S2727" s="154"/>
      <c r="T2727" s="154"/>
      <c r="U2727" s="154"/>
      <c r="V2727" s="154"/>
      <c r="W2727" s="154"/>
      <c r="X2727" s="154"/>
      <c r="Y2727" s="154"/>
      <c r="Z2727" s="154"/>
      <c r="AA2727" s="154"/>
      <c r="AB2727" s="154"/>
      <c r="AC2727" s="154"/>
      <c r="AD2727" s="154"/>
      <c r="AE2727" s="154"/>
      <c r="AF2727" s="154"/>
      <c r="AG2727" s="154"/>
      <c r="AH2727" s="154"/>
      <c r="AI2727" s="154"/>
      <c r="AJ2727" s="154"/>
      <c r="AK2727" s="154"/>
      <c r="AL2727" s="154"/>
      <c r="AM2727" s="154"/>
      <c r="AN2727" s="154"/>
      <c r="AO2727" s="154"/>
      <c r="AP2727" s="154"/>
      <c r="AQ2727" s="154"/>
      <c r="AR2727" s="154"/>
      <c r="AS2727" s="154"/>
      <c r="AT2727" s="154"/>
      <c r="AU2727" s="154"/>
      <c r="AV2727" s="154"/>
      <c r="AW2727" s="154"/>
      <c r="AX2727" s="154"/>
      <c r="AY2727" s="154"/>
      <c r="AZ2727" s="154"/>
      <c r="BA2727" s="154"/>
      <c r="BB2727" s="154"/>
      <c r="BC2727" s="154"/>
      <c r="BD2727" s="154"/>
      <c r="BE2727" s="154"/>
      <c r="BF2727" s="154"/>
      <c r="BG2727" s="154"/>
      <c r="BH2727" s="154"/>
      <c r="BI2727" s="154"/>
      <c r="BJ2727" s="154"/>
      <c r="BK2727" s="154"/>
      <c r="BL2727" s="154"/>
      <c r="BM2727" s="154"/>
      <c r="BN2727" s="154"/>
      <c r="BO2727" s="154"/>
      <c r="BP2727" s="154"/>
      <c r="BQ2727" s="154"/>
      <c r="BR2727" s="154"/>
      <c r="BS2727" s="154"/>
      <c r="BT2727" s="154"/>
      <c r="BU2727" s="154"/>
      <c r="BV2727" s="154"/>
    </row>
    <row r="2728" spans="1:74" x14ac:dyDescent="0.25">
      <c r="A2728" s="154"/>
      <c r="B2728" s="154"/>
      <c r="C2728" s="154"/>
      <c r="D2728" s="154"/>
      <c r="E2728" s="154"/>
      <c r="F2728" s="154"/>
      <c r="G2728" s="154"/>
      <c r="H2728" s="154"/>
      <c r="I2728" s="154"/>
      <c r="J2728" s="154"/>
      <c r="K2728" s="154"/>
      <c r="L2728" s="154"/>
      <c r="M2728" s="154"/>
      <c r="N2728" s="154"/>
      <c r="O2728" s="154"/>
      <c r="P2728" s="154"/>
      <c r="Q2728" s="154"/>
      <c r="R2728" s="154"/>
      <c r="S2728" s="154"/>
      <c r="T2728" s="154"/>
      <c r="U2728" s="154"/>
      <c r="V2728" s="154"/>
      <c r="W2728" s="154"/>
      <c r="X2728" s="154"/>
      <c r="Y2728" s="154"/>
      <c r="Z2728" s="154"/>
      <c r="AA2728" s="154"/>
      <c r="AB2728" s="154"/>
      <c r="AC2728" s="154"/>
      <c r="AD2728" s="154"/>
      <c r="AE2728" s="154"/>
      <c r="AF2728" s="154"/>
      <c r="AG2728" s="154"/>
      <c r="AH2728" s="154"/>
      <c r="AI2728" s="154"/>
      <c r="AJ2728" s="154"/>
      <c r="AK2728" s="154"/>
      <c r="AL2728" s="154"/>
      <c r="AM2728" s="154"/>
      <c r="AN2728" s="154"/>
      <c r="AO2728" s="154"/>
      <c r="AP2728" s="154"/>
      <c r="AQ2728" s="154"/>
      <c r="AR2728" s="154"/>
      <c r="AS2728" s="154"/>
      <c r="AT2728" s="154"/>
      <c r="AU2728" s="154"/>
      <c r="AV2728" s="154"/>
      <c r="AW2728" s="154"/>
      <c r="AX2728" s="154"/>
      <c r="AY2728" s="154"/>
      <c r="AZ2728" s="154"/>
      <c r="BA2728" s="154"/>
      <c r="BB2728" s="154"/>
      <c r="BC2728" s="154"/>
      <c r="BD2728" s="154"/>
      <c r="BE2728" s="154"/>
      <c r="BF2728" s="154"/>
      <c r="BG2728" s="154"/>
      <c r="BH2728" s="154"/>
      <c r="BI2728" s="154"/>
      <c r="BJ2728" s="154"/>
      <c r="BK2728" s="154"/>
      <c r="BL2728" s="154"/>
      <c r="BM2728" s="154"/>
      <c r="BN2728" s="154"/>
      <c r="BO2728" s="154"/>
      <c r="BP2728" s="154"/>
      <c r="BQ2728" s="154"/>
      <c r="BR2728" s="154"/>
      <c r="BS2728" s="154"/>
      <c r="BT2728" s="154"/>
      <c r="BU2728" s="154"/>
      <c r="BV2728" s="154"/>
    </row>
    <row r="2729" spans="1:74" x14ac:dyDescent="0.25">
      <c r="A2729" s="154"/>
      <c r="B2729" s="154"/>
      <c r="C2729" s="154"/>
      <c r="D2729" s="154"/>
      <c r="E2729" s="154"/>
      <c r="F2729" s="154"/>
      <c r="G2729" s="154"/>
      <c r="H2729" s="154"/>
      <c r="I2729" s="154"/>
      <c r="J2729" s="154"/>
      <c r="K2729" s="154"/>
      <c r="L2729" s="154"/>
      <c r="M2729" s="154"/>
      <c r="N2729" s="154"/>
      <c r="O2729" s="154"/>
      <c r="P2729" s="154"/>
      <c r="Q2729" s="154"/>
      <c r="R2729" s="154"/>
      <c r="S2729" s="154"/>
      <c r="T2729" s="154"/>
      <c r="U2729" s="154"/>
      <c r="V2729" s="154"/>
      <c r="W2729" s="154"/>
      <c r="X2729" s="154"/>
      <c r="Y2729" s="154"/>
      <c r="Z2729" s="154"/>
      <c r="AA2729" s="154"/>
      <c r="AB2729" s="154"/>
      <c r="AC2729" s="154"/>
      <c r="AD2729" s="154"/>
      <c r="AE2729" s="154"/>
      <c r="AF2729" s="154"/>
      <c r="AG2729" s="154"/>
      <c r="AH2729" s="154"/>
      <c r="AI2729" s="154"/>
      <c r="AJ2729" s="154"/>
      <c r="AK2729" s="154"/>
      <c r="AL2729" s="154"/>
      <c r="AM2729" s="154"/>
      <c r="AN2729" s="154"/>
      <c r="AO2729" s="154"/>
      <c r="AP2729" s="154"/>
      <c r="AQ2729" s="154"/>
      <c r="AR2729" s="154"/>
      <c r="AS2729" s="154"/>
      <c r="AT2729" s="154"/>
      <c r="AU2729" s="154"/>
      <c r="AV2729" s="154"/>
      <c r="AW2729" s="154"/>
      <c r="AX2729" s="154"/>
      <c r="AY2729" s="154"/>
      <c r="AZ2729" s="154"/>
      <c r="BA2729" s="154"/>
      <c r="BB2729" s="154"/>
      <c r="BC2729" s="154"/>
      <c r="BD2729" s="154"/>
      <c r="BE2729" s="154"/>
      <c r="BF2729" s="154"/>
      <c r="BG2729" s="154"/>
      <c r="BH2729" s="154"/>
      <c r="BI2729" s="154"/>
      <c r="BJ2729" s="154"/>
      <c r="BK2729" s="154"/>
      <c r="BL2729" s="154"/>
      <c r="BM2729" s="154"/>
      <c r="BN2729" s="154"/>
      <c r="BO2729" s="154"/>
      <c r="BP2729" s="154"/>
      <c r="BQ2729" s="154"/>
      <c r="BR2729" s="154"/>
      <c r="BS2729" s="154"/>
      <c r="BT2729" s="154"/>
      <c r="BU2729" s="154"/>
      <c r="BV2729" s="154"/>
    </row>
    <row r="2730" spans="1:74" x14ac:dyDescent="0.25">
      <c r="A2730" s="154"/>
      <c r="B2730" s="154"/>
      <c r="C2730" s="154"/>
      <c r="D2730" s="154"/>
      <c r="E2730" s="154"/>
      <c r="F2730" s="154"/>
      <c r="G2730" s="154"/>
      <c r="H2730" s="154"/>
      <c r="I2730" s="154"/>
      <c r="J2730" s="154"/>
      <c r="K2730" s="154"/>
      <c r="L2730" s="154"/>
      <c r="M2730" s="154"/>
      <c r="N2730" s="154"/>
      <c r="O2730" s="154"/>
      <c r="P2730" s="154"/>
      <c r="Q2730" s="154"/>
      <c r="R2730" s="154"/>
      <c r="S2730" s="154"/>
      <c r="T2730" s="154"/>
      <c r="U2730" s="154"/>
      <c r="V2730" s="154"/>
      <c r="W2730" s="154"/>
      <c r="X2730" s="154"/>
      <c r="Y2730" s="154"/>
      <c r="Z2730" s="154"/>
      <c r="AA2730" s="154"/>
      <c r="AB2730" s="154"/>
      <c r="AC2730" s="154"/>
      <c r="AD2730" s="154"/>
      <c r="AE2730" s="154"/>
      <c r="AF2730" s="154"/>
      <c r="AG2730" s="154"/>
      <c r="AH2730" s="154"/>
      <c r="AI2730" s="154"/>
      <c r="AJ2730" s="154"/>
      <c r="AK2730" s="154"/>
      <c r="AL2730" s="154"/>
      <c r="AM2730" s="154"/>
      <c r="AN2730" s="154"/>
      <c r="AO2730" s="154"/>
      <c r="AP2730" s="154"/>
      <c r="AQ2730" s="154"/>
      <c r="AR2730" s="154"/>
      <c r="AS2730" s="154"/>
      <c r="AT2730" s="154"/>
      <c r="AU2730" s="154"/>
      <c r="AV2730" s="154"/>
      <c r="AW2730" s="154"/>
      <c r="AX2730" s="154"/>
      <c r="AY2730" s="154"/>
      <c r="AZ2730" s="154"/>
      <c r="BA2730" s="154"/>
      <c r="BB2730" s="154"/>
      <c r="BC2730" s="154"/>
      <c r="BD2730" s="154"/>
      <c r="BE2730" s="154"/>
      <c r="BF2730" s="154"/>
      <c r="BG2730" s="154"/>
      <c r="BH2730" s="154"/>
      <c r="BI2730" s="154"/>
      <c r="BJ2730" s="154"/>
      <c r="BK2730" s="154"/>
      <c r="BL2730" s="154"/>
      <c r="BM2730" s="154"/>
      <c r="BN2730" s="154"/>
      <c r="BO2730" s="154"/>
      <c r="BP2730" s="154"/>
      <c r="BQ2730" s="154"/>
      <c r="BR2730" s="154"/>
      <c r="BS2730" s="154"/>
      <c r="BT2730" s="154"/>
      <c r="BU2730" s="154"/>
      <c r="BV2730" s="154"/>
    </row>
    <row r="2731" spans="1:74" x14ac:dyDescent="0.25">
      <c r="A2731" s="154"/>
      <c r="B2731" s="154"/>
      <c r="C2731" s="154"/>
      <c r="D2731" s="154"/>
      <c r="E2731" s="154"/>
      <c r="F2731" s="154"/>
      <c r="G2731" s="154"/>
      <c r="H2731" s="154"/>
      <c r="I2731" s="154"/>
      <c r="J2731" s="154"/>
      <c r="K2731" s="154"/>
      <c r="L2731" s="154"/>
      <c r="M2731" s="154"/>
      <c r="N2731" s="154"/>
      <c r="O2731" s="154"/>
      <c r="P2731" s="154"/>
      <c r="Q2731" s="154"/>
      <c r="R2731" s="154"/>
      <c r="S2731" s="154"/>
      <c r="T2731" s="154"/>
      <c r="U2731" s="154"/>
      <c r="V2731" s="154"/>
      <c r="W2731" s="154"/>
      <c r="X2731" s="154"/>
      <c r="Y2731" s="154"/>
      <c r="Z2731" s="154"/>
      <c r="AA2731" s="154"/>
      <c r="AB2731" s="154"/>
      <c r="AC2731" s="154"/>
      <c r="AD2731" s="154"/>
      <c r="AE2731" s="154"/>
      <c r="AF2731" s="154"/>
      <c r="AG2731" s="154"/>
      <c r="AH2731" s="154"/>
      <c r="AI2731" s="154"/>
      <c r="AJ2731" s="154"/>
      <c r="AK2731" s="154"/>
      <c r="AL2731" s="154"/>
      <c r="AM2731" s="154"/>
      <c r="AN2731" s="154"/>
      <c r="AO2731" s="154"/>
      <c r="AP2731" s="154"/>
      <c r="AQ2731" s="154"/>
      <c r="AR2731" s="154"/>
      <c r="AS2731" s="154"/>
      <c r="AT2731" s="154"/>
      <c r="AU2731" s="154"/>
      <c r="AV2731" s="154"/>
      <c r="AW2731" s="154"/>
      <c r="AX2731" s="154"/>
      <c r="AY2731" s="154"/>
      <c r="AZ2731" s="154"/>
      <c r="BA2731" s="154"/>
      <c r="BB2731" s="154"/>
      <c r="BC2731" s="154"/>
      <c r="BD2731" s="154"/>
      <c r="BE2731" s="154"/>
      <c r="BF2731" s="154"/>
      <c r="BG2731" s="154"/>
      <c r="BH2731" s="154"/>
      <c r="BI2731" s="154"/>
      <c r="BJ2731" s="154"/>
      <c r="BK2731" s="154"/>
      <c r="BL2731" s="154"/>
      <c r="BM2731" s="154"/>
      <c r="BN2731" s="154"/>
      <c r="BO2731" s="154"/>
      <c r="BP2731" s="154"/>
      <c r="BQ2731" s="154"/>
      <c r="BR2731" s="154"/>
      <c r="BS2731" s="154"/>
      <c r="BT2731" s="154"/>
      <c r="BU2731" s="154"/>
      <c r="BV2731" s="154"/>
    </row>
    <row r="2732" spans="1:74" x14ac:dyDescent="0.25">
      <c r="A2732" s="154"/>
      <c r="B2732" s="154"/>
      <c r="C2732" s="154"/>
      <c r="D2732" s="154"/>
      <c r="E2732" s="154"/>
      <c r="F2732" s="154"/>
      <c r="G2732" s="154"/>
      <c r="H2732" s="154"/>
      <c r="I2732" s="154"/>
      <c r="J2732" s="154"/>
      <c r="K2732" s="154"/>
      <c r="L2732" s="154"/>
      <c r="M2732" s="154"/>
      <c r="N2732" s="154"/>
      <c r="O2732" s="154"/>
      <c r="P2732" s="154"/>
      <c r="Q2732" s="154"/>
      <c r="R2732" s="154"/>
      <c r="S2732" s="154"/>
      <c r="T2732" s="154"/>
      <c r="U2732" s="154"/>
      <c r="V2732" s="154"/>
      <c r="W2732" s="154"/>
      <c r="X2732" s="154"/>
      <c r="Y2732" s="154"/>
      <c r="Z2732" s="154"/>
      <c r="AA2732" s="154"/>
      <c r="AB2732" s="154"/>
      <c r="AC2732" s="154"/>
      <c r="AD2732" s="154"/>
      <c r="AE2732" s="154"/>
      <c r="AF2732" s="154"/>
      <c r="AG2732" s="154"/>
      <c r="AH2732" s="154"/>
      <c r="AI2732" s="154"/>
      <c r="AJ2732" s="154"/>
      <c r="AK2732" s="154"/>
      <c r="AL2732" s="154"/>
      <c r="AM2732" s="154"/>
      <c r="AN2732" s="154"/>
      <c r="AO2732" s="154"/>
      <c r="AP2732" s="154"/>
      <c r="AQ2732" s="154"/>
      <c r="AR2732" s="154"/>
      <c r="AS2732" s="154"/>
      <c r="AT2732" s="154"/>
      <c r="AU2732" s="154"/>
      <c r="AV2732" s="154"/>
      <c r="AW2732" s="154"/>
      <c r="AX2732" s="154"/>
      <c r="AY2732" s="154"/>
      <c r="AZ2732" s="154"/>
      <c r="BA2732" s="154"/>
      <c r="BB2732" s="154"/>
      <c r="BC2732" s="154"/>
      <c r="BD2732" s="154"/>
      <c r="BE2732" s="154"/>
      <c r="BF2732" s="154"/>
      <c r="BG2732" s="154"/>
      <c r="BH2732" s="154"/>
      <c r="BI2732" s="154"/>
      <c r="BJ2732" s="154"/>
      <c r="BK2732" s="154"/>
      <c r="BL2732" s="154"/>
      <c r="BM2732" s="154"/>
      <c r="BN2732" s="154"/>
      <c r="BO2732" s="154"/>
      <c r="BP2732" s="154"/>
      <c r="BQ2732" s="154"/>
      <c r="BR2732" s="154"/>
      <c r="BS2732" s="154"/>
      <c r="BT2732" s="154"/>
      <c r="BU2732" s="154"/>
      <c r="BV2732" s="154"/>
    </row>
    <row r="2733" spans="1:74" x14ac:dyDescent="0.25">
      <c r="A2733" s="154"/>
      <c r="B2733" s="154"/>
      <c r="C2733" s="154"/>
      <c r="D2733" s="154"/>
      <c r="E2733" s="154"/>
      <c r="F2733" s="154"/>
      <c r="G2733" s="154"/>
      <c r="H2733" s="154"/>
      <c r="I2733" s="154"/>
      <c r="J2733" s="154"/>
      <c r="K2733" s="154"/>
      <c r="L2733" s="154"/>
      <c r="M2733" s="154"/>
      <c r="N2733" s="154"/>
      <c r="O2733" s="154"/>
      <c r="P2733" s="154"/>
      <c r="Q2733" s="154"/>
      <c r="R2733" s="154"/>
      <c r="S2733" s="154"/>
      <c r="T2733" s="154"/>
      <c r="U2733" s="154"/>
      <c r="V2733" s="154"/>
      <c r="W2733" s="154"/>
      <c r="X2733" s="154"/>
      <c r="Y2733" s="154"/>
      <c r="Z2733" s="154"/>
      <c r="AA2733" s="154"/>
      <c r="AB2733" s="154"/>
      <c r="AC2733" s="154"/>
      <c r="AD2733" s="154"/>
      <c r="AE2733" s="154"/>
      <c r="AF2733" s="154"/>
      <c r="AG2733" s="154"/>
      <c r="AH2733" s="154"/>
      <c r="AI2733" s="154"/>
      <c r="AJ2733" s="154"/>
      <c r="AK2733" s="154"/>
      <c r="AL2733" s="154"/>
      <c r="AM2733" s="154"/>
      <c r="AN2733" s="154"/>
      <c r="AO2733" s="154"/>
      <c r="AP2733" s="154"/>
      <c r="AQ2733" s="154"/>
      <c r="AR2733" s="154"/>
      <c r="AS2733" s="154"/>
      <c r="AT2733" s="154"/>
      <c r="AU2733" s="154"/>
      <c r="AV2733" s="154"/>
      <c r="AW2733" s="154"/>
      <c r="AX2733" s="154"/>
      <c r="AY2733" s="154"/>
      <c r="AZ2733" s="154"/>
      <c r="BA2733" s="154"/>
      <c r="BB2733" s="154"/>
      <c r="BC2733" s="154"/>
      <c r="BD2733" s="154"/>
      <c r="BE2733" s="154"/>
      <c r="BF2733" s="154"/>
      <c r="BG2733" s="154"/>
      <c r="BH2733" s="154"/>
      <c r="BI2733" s="154"/>
      <c r="BJ2733" s="154"/>
      <c r="BK2733" s="154"/>
      <c r="BL2733" s="154"/>
      <c r="BM2733" s="154"/>
      <c r="BN2733" s="154"/>
      <c r="BO2733" s="154"/>
      <c r="BP2733" s="154"/>
      <c r="BQ2733" s="154"/>
      <c r="BR2733" s="154"/>
      <c r="BS2733" s="154"/>
      <c r="BT2733" s="154"/>
      <c r="BU2733" s="154"/>
      <c r="BV2733" s="154"/>
    </row>
    <row r="2734" spans="1:74" x14ac:dyDescent="0.25">
      <c r="A2734" s="154"/>
      <c r="B2734" s="154"/>
      <c r="C2734" s="154"/>
      <c r="D2734" s="154"/>
      <c r="E2734" s="154"/>
      <c r="F2734" s="154"/>
      <c r="G2734" s="154"/>
      <c r="H2734" s="154"/>
      <c r="I2734" s="154"/>
      <c r="J2734" s="154"/>
      <c r="K2734" s="154"/>
      <c r="L2734" s="154"/>
      <c r="M2734" s="154"/>
      <c r="N2734" s="154"/>
      <c r="O2734" s="154"/>
      <c r="P2734" s="154"/>
      <c r="Q2734" s="154"/>
      <c r="R2734" s="154"/>
      <c r="S2734" s="154"/>
      <c r="T2734" s="154"/>
      <c r="U2734" s="154"/>
      <c r="V2734" s="154"/>
      <c r="W2734" s="154"/>
      <c r="X2734" s="154"/>
      <c r="Y2734" s="154"/>
      <c r="Z2734" s="154"/>
      <c r="AA2734" s="154"/>
      <c r="AB2734" s="154"/>
      <c r="AC2734" s="154"/>
      <c r="AD2734" s="154"/>
      <c r="AE2734" s="154"/>
      <c r="AF2734" s="154"/>
      <c r="AG2734" s="154"/>
      <c r="AH2734" s="154"/>
      <c r="AI2734" s="154"/>
      <c r="AJ2734" s="154"/>
      <c r="AK2734" s="154"/>
      <c r="AL2734" s="154"/>
      <c r="AM2734" s="154"/>
      <c r="AN2734" s="154"/>
      <c r="AO2734" s="154"/>
      <c r="AP2734" s="154"/>
      <c r="AQ2734" s="154"/>
      <c r="AR2734" s="154"/>
      <c r="AS2734" s="154"/>
      <c r="AT2734" s="154"/>
      <c r="AU2734" s="154"/>
      <c r="AV2734" s="154"/>
      <c r="AW2734" s="154"/>
      <c r="AX2734" s="154"/>
      <c r="AY2734" s="154"/>
      <c r="AZ2734" s="154"/>
      <c r="BA2734" s="154"/>
      <c r="BB2734" s="154"/>
      <c r="BC2734" s="154"/>
      <c r="BD2734" s="154"/>
      <c r="BE2734" s="154"/>
      <c r="BF2734" s="154"/>
      <c r="BG2734" s="154"/>
      <c r="BH2734" s="154"/>
      <c r="BI2734" s="154"/>
      <c r="BJ2734" s="154"/>
      <c r="BK2734" s="154"/>
      <c r="BL2734" s="154"/>
      <c r="BM2734" s="154"/>
      <c r="BN2734" s="154"/>
      <c r="BO2734" s="154"/>
      <c r="BP2734" s="154"/>
      <c r="BQ2734" s="154"/>
      <c r="BR2734" s="154"/>
      <c r="BS2734" s="154"/>
      <c r="BT2734" s="154"/>
      <c r="BU2734" s="154"/>
      <c r="BV2734" s="154"/>
    </row>
    <row r="2735" spans="1:74" x14ac:dyDescent="0.25">
      <c r="A2735" s="154"/>
      <c r="B2735" s="154"/>
      <c r="C2735" s="154"/>
      <c r="D2735" s="154"/>
      <c r="E2735" s="154"/>
      <c r="F2735" s="154"/>
      <c r="G2735" s="154"/>
      <c r="H2735" s="154"/>
      <c r="I2735" s="154"/>
      <c r="J2735" s="154"/>
      <c r="K2735" s="154"/>
      <c r="L2735" s="154"/>
      <c r="M2735" s="154"/>
      <c r="N2735" s="154"/>
      <c r="O2735" s="154"/>
      <c r="P2735" s="154"/>
      <c r="Q2735" s="154"/>
      <c r="R2735" s="154"/>
      <c r="S2735" s="154"/>
      <c r="T2735" s="154"/>
      <c r="U2735" s="154"/>
      <c r="V2735" s="154"/>
      <c r="W2735" s="154"/>
      <c r="X2735" s="154"/>
      <c r="Y2735" s="154"/>
      <c r="Z2735" s="154"/>
      <c r="AA2735" s="154"/>
      <c r="AB2735" s="154"/>
      <c r="AC2735" s="154"/>
      <c r="AD2735" s="154"/>
      <c r="AE2735" s="154"/>
      <c r="AF2735" s="154"/>
      <c r="AG2735" s="154"/>
      <c r="AH2735" s="154"/>
      <c r="AI2735" s="154"/>
      <c r="AJ2735" s="154"/>
      <c r="AK2735" s="154"/>
      <c r="AL2735" s="154"/>
      <c r="AM2735" s="154"/>
      <c r="AN2735" s="154"/>
      <c r="AO2735" s="154"/>
      <c r="AP2735" s="154"/>
      <c r="AQ2735" s="154"/>
      <c r="AR2735" s="154"/>
      <c r="AS2735" s="154"/>
      <c r="AT2735" s="154"/>
      <c r="AU2735" s="154"/>
      <c r="AV2735" s="154"/>
      <c r="AW2735" s="154"/>
      <c r="AX2735" s="154"/>
      <c r="AY2735" s="154"/>
      <c r="AZ2735" s="154"/>
      <c r="BA2735" s="154"/>
      <c r="BB2735" s="154"/>
      <c r="BC2735" s="154"/>
      <c r="BD2735" s="154"/>
      <c r="BE2735" s="154"/>
      <c r="BF2735" s="154"/>
      <c r="BG2735" s="154"/>
      <c r="BH2735" s="154"/>
      <c r="BI2735" s="154"/>
      <c r="BJ2735" s="154"/>
      <c r="BK2735" s="154"/>
      <c r="BL2735" s="154"/>
      <c r="BM2735" s="154"/>
      <c r="BN2735" s="154"/>
      <c r="BO2735" s="154"/>
      <c r="BP2735" s="154"/>
      <c r="BQ2735" s="154"/>
      <c r="BR2735" s="154"/>
      <c r="BS2735" s="154"/>
      <c r="BT2735" s="154"/>
      <c r="BU2735" s="154"/>
      <c r="BV2735" s="154"/>
    </row>
    <row r="2736" spans="1:74" x14ac:dyDescent="0.25">
      <c r="A2736" s="154"/>
      <c r="B2736" s="154"/>
      <c r="C2736" s="154"/>
      <c r="D2736" s="154"/>
      <c r="E2736" s="154"/>
      <c r="F2736" s="154"/>
      <c r="G2736" s="154"/>
      <c r="H2736" s="154"/>
      <c r="I2736" s="154"/>
      <c r="J2736" s="154"/>
      <c r="K2736" s="154"/>
      <c r="L2736" s="154"/>
      <c r="M2736" s="154"/>
      <c r="N2736" s="154"/>
      <c r="O2736" s="154"/>
      <c r="P2736" s="154"/>
      <c r="Q2736" s="154"/>
      <c r="R2736" s="154"/>
      <c r="S2736" s="154"/>
      <c r="T2736" s="154"/>
      <c r="U2736" s="154"/>
      <c r="V2736" s="154"/>
      <c r="W2736" s="154"/>
      <c r="X2736" s="154"/>
      <c r="Y2736" s="154"/>
      <c r="Z2736" s="154"/>
      <c r="AA2736" s="154"/>
      <c r="AB2736" s="154"/>
      <c r="AC2736" s="154"/>
      <c r="AD2736" s="154"/>
      <c r="AE2736" s="154"/>
      <c r="AF2736" s="154"/>
      <c r="AG2736" s="154"/>
      <c r="AH2736" s="154"/>
      <c r="AI2736" s="154"/>
      <c r="AJ2736" s="154"/>
      <c r="AK2736" s="154"/>
      <c r="AL2736" s="154"/>
      <c r="AM2736" s="154"/>
      <c r="AN2736" s="154"/>
      <c r="AO2736" s="154"/>
      <c r="AP2736" s="154"/>
      <c r="AQ2736" s="154"/>
      <c r="AR2736" s="154"/>
      <c r="AS2736" s="154"/>
      <c r="AT2736" s="154"/>
      <c r="AU2736" s="154"/>
      <c r="AV2736" s="154"/>
      <c r="AW2736" s="154"/>
      <c r="AX2736" s="154"/>
      <c r="AY2736" s="154"/>
      <c r="AZ2736" s="154"/>
      <c r="BA2736" s="154"/>
      <c r="BB2736" s="154"/>
      <c r="BC2736" s="154"/>
      <c r="BD2736" s="154"/>
      <c r="BE2736" s="154"/>
      <c r="BF2736" s="154"/>
      <c r="BG2736" s="154"/>
      <c r="BH2736" s="154"/>
      <c r="BI2736" s="154"/>
      <c r="BJ2736" s="154"/>
      <c r="BK2736" s="154"/>
      <c r="BL2736" s="154"/>
      <c r="BM2736" s="154"/>
      <c r="BN2736" s="154"/>
      <c r="BO2736" s="154"/>
      <c r="BP2736" s="154"/>
      <c r="BQ2736" s="154"/>
      <c r="BR2736" s="154"/>
      <c r="BS2736" s="154"/>
      <c r="BT2736" s="154"/>
      <c r="BU2736" s="154"/>
      <c r="BV2736" s="154"/>
    </row>
    <row r="2737" spans="1:74" x14ac:dyDescent="0.25">
      <c r="A2737" s="154"/>
      <c r="B2737" s="154"/>
      <c r="C2737" s="154"/>
      <c r="D2737" s="154"/>
      <c r="E2737" s="154"/>
      <c r="F2737" s="154"/>
      <c r="G2737" s="154"/>
      <c r="H2737" s="154"/>
      <c r="I2737" s="154"/>
      <c r="J2737" s="154"/>
      <c r="K2737" s="154"/>
      <c r="L2737" s="154"/>
      <c r="M2737" s="154"/>
      <c r="N2737" s="154"/>
      <c r="O2737" s="154"/>
      <c r="P2737" s="154"/>
      <c r="Q2737" s="154"/>
      <c r="R2737" s="154"/>
      <c r="S2737" s="154"/>
      <c r="T2737" s="154"/>
      <c r="U2737" s="154"/>
      <c r="V2737" s="154"/>
      <c r="W2737" s="154"/>
      <c r="X2737" s="154"/>
      <c r="Y2737" s="154"/>
      <c r="Z2737" s="154"/>
      <c r="AA2737" s="154"/>
      <c r="AB2737" s="154"/>
      <c r="AC2737" s="154"/>
      <c r="AD2737" s="154"/>
      <c r="AE2737" s="154"/>
      <c r="AF2737" s="154"/>
      <c r="AG2737" s="154"/>
      <c r="AH2737" s="154"/>
      <c r="AI2737" s="154"/>
      <c r="AJ2737" s="154"/>
      <c r="AK2737" s="154"/>
      <c r="AL2737" s="154"/>
      <c r="AM2737" s="154"/>
      <c r="AN2737" s="154"/>
      <c r="AO2737" s="154"/>
      <c r="AP2737" s="154"/>
      <c r="AQ2737" s="154"/>
      <c r="AR2737" s="154"/>
      <c r="AS2737" s="154"/>
      <c r="AT2737" s="154"/>
      <c r="AU2737" s="154"/>
      <c r="AV2737" s="154"/>
      <c r="AW2737" s="154"/>
      <c r="AX2737" s="154"/>
      <c r="AY2737" s="154"/>
      <c r="AZ2737" s="154"/>
      <c r="BA2737" s="154"/>
      <c r="BB2737" s="154"/>
      <c r="BC2737" s="154"/>
      <c r="BD2737" s="154"/>
      <c r="BE2737" s="154"/>
      <c r="BF2737" s="154"/>
      <c r="BG2737" s="154"/>
      <c r="BH2737" s="154"/>
      <c r="BI2737" s="154"/>
      <c r="BJ2737" s="154"/>
      <c r="BK2737" s="154"/>
      <c r="BL2737" s="154"/>
      <c r="BM2737" s="154"/>
      <c r="BN2737" s="154"/>
      <c r="BO2737" s="154"/>
      <c r="BP2737" s="154"/>
      <c r="BQ2737" s="154"/>
      <c r="BR2737" s="154"/>
      <c r="BS2737" s="154"/>
      <c r="BT2737" s="154"/>
      <c r="BU2737" s="154"/>
      <c r="BV2737" s="154"/>
    </row>
    <row r="2738" spans="1:74" x14ac:dyDescent="0.25">
      <c r="A2738" s="154"/>
      <c r="B2738" s="154"/>
      <c r="C2738" s="154"/>
      <c r="D2738" s="154"/>
      <c r="E2738" s="154"/>
      <c r="F2738" s="154"/>
      <c r="G2738" s="154"/>
      <c r="H2738" s="154"/>
      <c r="I2738" s="154"/>
      <c r="J2738" s="154"/>
      <c r="K2738" s="154"/>
      <c r="L2738" s="154"/>
      <c r="M2738" s="154"/>
      <c r="N2738" s="154"/>
      <c r="O2738" s="154"/>
      <c r="P2738" s="154"/>
      <c r="Q2738" s="154"/>
      <c r="R2738" s="154"/>
      <c r="S2738" s="154"/>
      <c r="T2738" s="154"/>
      <c r="U2738" s="154"/>
      <c r="V2738" s="154"/>
      <c r="W2738" s="154"/>
      <c r="X2738" s="154"/>
      <c r="Y2738" s="154"/>
      <c r="Z2738" s="154"/>
      <c r="AA2738" s="154"/>
      <c r="AB2738" s="154"/>
      <c r="AC2738" s="154"/>
      <c r="AD2738" s="154"/>
      <c r="AE2738" s="154"/>
      <c r="AF2738" s="154"/>
      <c r="AG2738" s="154"/>
      <c r="AH2738" s="154"/>
      <c r="AI2738" s="154"/>
      <c r="AJ2738" s="154"/>
      <c r="AK2738" s="154"/>
      <c r="AL2738" s="154"/>
      <c r="AM2738" s="154"/>
      <c r="AN2738" s="154"/>
      <c r="AO2738" s="154"/>
      <c r="AP2738" s="154"/>
      <c r="AQ2738" s="154"/>
      <c r="AR2738" s="154"/>
      <c r="AS2738" s="154"/>
      <c r="AT2738" s="154"/>
      <c r="AU2738" s="154"/>
      <c r="AV2738" s="154"/>
      <c r="AW2738" s="154"/>
      <c r="AX2738" s="154"/>
      <c r="AY2738" s="154"/>
      <c r="AZ2738" s="154"/>
      <c r="BA2738" s="154"/>
      <c r="BB2738" s="154"/>
      <c r="BC2738" s="154"/>
      <c r="BD2738" s="154"/>
      <c r="BE2738" s="154"/>
      <c r="BF2738" s="154"/>
      <c r="BG2738" s="154"/>
      <c r="BH2738" s="154"/>
      <c r="BI2738" s="154"/>
      <c r="BJ2738" s="154"/>
      <c r="BK2738" s="154"/>
      <c r="BL2738" s="154"/>
      <c r="BM2738" s="154"/>
      <c r="BN2738" s="154"/>
      <c r="BO2738" s="154"/>
      <c r="BP2738" s="154"/>
      <c r="BQ2738" s="154"/>
      <c r="BR2738" s="154"/>
      <c r="BS2738" s="154"/>
      <c r="BT2738" s="154"/>
      <c r="BU2738" s="154"/>
      <c r="BV2738" s="154"/>
    </row>
    <row r="2739" spans="1:74" x14ac:dyDescent="0.25">
      <c r="A2739" s="154"/>
      <c r="B2739" s="154"/>
      <c r="C2739" s="154"/>
      <c r="D2739" s="154"/>
      <c r="E2739" s="154"/>
      <c r="F2739" s="154"/>
      <c r="G2739" s="154"/>
      <c r="H2739" s="154"/>
      <c r="I2739" s="154"/>
      <c r="J2739" s="154"/>
      <c r="K2739" s="154"/>
      <c r="L2739" s="154"/>
      <c r="M2739" s="154"/>
      <c r="N2739" s="154"/>
      <c r="O2739" s="154"/>
      <c r="P2739" s="154"/>
      <c r="Q2739" s="154"/>
      <c r="R2739" s="154"/>
      <c r="S2739" s="154"/>
      <c r="T2739" s="154"/>
      <c r="U2739" s="154"/>
      <c r="V2739" s="154"/>
      <c r="W2739" s="154"/>
      <c r="X2739" s="154"/>
      <c r="Y2739" s="154"/>
      <c r="Z2739" s="154"/>
      <c r="AA2739" s="154"/>
      <c r="AB2739" s="154"/>
      <c r="AC2739" s="154"/>
      <c r="AD2739" s="154"/>
      <c r="AE2739" s="154"/>
      <c r="AF2739" s="154"/>
      <c r="AG2739" s="154"/>
      <c r="AH2739" s="154"/>
      <c r="AI2739" s="154"/>
      <c r="AJ2739" s="154"/>
      <c r="AK2739" s="154"/>
      <c r="AL2739" s="154"/>
      <c r="AM2739" s="154"/>
      <c r="AN2739" s="154"/>
      <c r="AO2739" s="154"/>
      <c r="AP2739" s="154"/>
      <c r="AQ2739" s="154"/>
      <c r="AR2739" s="154"/>
      <c r="AS2739" s="154"/>
      <c r="AT2739" s="154"/>
      <c r="AU2739" s="154"/>
      <c r="AV2739" s="154"/>
      <c r="AW2739" s="154"/>
      <c r="AX2739" s="154"/>
      <c r="AY2739" s="154"/>
      <c r="AZ2739" s="154"/>
      <c r="BA2739" s="154"/>
      <c r="BB2739" s="154"/>
      <c r="BC2739" s="154"/>
      <c r="BD2739" s="154"/>
      <c r="BE2739" s="154"/>
      <c r="BF2739" s="154"/>
      <c r="BG2739" s="154"/>
      <c r="BH2739" s="154"/>
      <c r="BI2739" s="154"/>
      <c r="BJ2739" s="154"/>
      <c r="BK2739" s="154"/>
      <c r="BL2739" s="154"/>
      <c r="BM2739" s="154"/>
      <c r="BN2739" s="154"/>
      <c r="BO2739" s="154"/>
      <c r="BP2739" s="154"/>
      <c r="BQ2739" s="154"/>
      <c r="BR2739" s="154"/>
      <c r="BS2739" s="154"/>
      <c r="BT2739" s="154"/>
      <c r="BU2739" s="154"/>
      <c r="BV2739" s="154"/>
    </row>
    <row r="2740" spans="1:74" x14ac:dyDescent="0.25">
      <c r="A2740" s="154"/>
      <c r="B2740" s="154"/>
      <c r="C2740" s="154"/>
      <c r="D2740" s="154"/>
      <c r="E2740" s="154"/>
      <c r="F2740" s="154"/>
      <c r="G2740" s="154"/>
      <c r="H2740" s="154"/>
      <c r="I2740" s="154"/>
      <c r="J2740" s="154"/>
      <c r="K2740" s="154"/>
      <c r="L2740" s="154"/>
      <c r="M2740" s="154"/>
      <c r="N2740" s="154"/>
      <c r="O2740" s="154"/>
      <c r="P2740" s="154"/>
      <c r="Q2740" s="154"/>
      <c r="R2740" s="154"/>
      <c r="S2740" s="154"/>
      <c r="T2740" s="154"/>
      <c r="U2740" s="154"/>
      <c r="V2740" s="154"/>
      <c r="W2740" s="154"/>
      <c r="X2740" s="154"/>
      <c r="Y2740" s="154"/>
      <c r="Z2740" s="154"/>
      <c r="AA2740" s="154"/>
      <c r="AB2740" s="154"/>
      <c r="AC2740" s="154"/>
      <c r="AD2740" s="154"/>
      <c r="AE2740" s="154"/>
      <c r="AF2740" s="154"/>
      <c r="AG2740" s="154"/>
      <c r="AH2740" s="154"/>
      <c r="AI2740" s="154"/>
      <c r="AJ2740" s="154"/>
      <c r="AK2740" s="154"/>
      <c r="AL2740" s="154"/>
      <c r="AM2740" s="154"/>
      <c r="AN2740" s="154"/>
      <c r="AO2740" s="154"/>
      <c r="AP2740" s="154"/>
      <c r="AQ2740" s="154"/>
      <c r="AR2740" s="154"/>
      <c r="AS2740" s="154"/>
      <c r="AT2740" s="154"/>
      <c r="AU2740" s="154"/>
      <c r="AV2740" s="154"/>
      <c r="AW2740" s="154"/>
      <c r="AX2740" s="154"/>
      <c r="AY2740" s="154"/>
      <c r="AZ2740" s="154"/>
      <c r="BA2740" s="154"/>
      <c r="BB2740" s="154"/>
      <c r="BC2740" s="154"/>
      <c r="BD2740" s="154"/>
      <c r="BE2740" s="154"/>
      <c r="BF2740" s="154"/>
      <c r="BG2740" s="154"/>
      <c r="BH2740" s="154"/>
      <c r="BI2740" s="154"/>
      <c r="BJ2740" s="154"/>
      <c r="BK2740" s="154"/>
      <c r="BL2740" s="154"/>
      <c r="BM2740" s="154"/>
      <c r="BN2740" s="154"/>
      <c r="BO2740" s="154"/>
      <c r="BP2740" s="154"/>
      <c r="BQ2740" s="154"/>
      <c r="BR2740" s="154"/>
      <c r="BS2740" s="154"/>
      <c r="BT2740" s="154"/>
      <c r="BU2740" s="154"/>
      <c r="BV2740" s="154"/>
    </row>
    <row r="2741" spans="1:74" x14ac:dyDescent="0.25">
      <c r="A2741" s="154"/>
      <c r="B2741" s="154"/>
      <c r="C2741" s="154"/>
      <c r="D2741" s="154"/>
      <c r="E2741" s="154"/>
      <c r="F2741" s="154"/>
      <c r="G2741" s="154"/>
      <c r="H2741" s="154"/>
      <c r="I2741" s="154"/>
      <c r="J2741" s="154"/>
      <c r="K2741" s="154"/>
      <c r="L2741" s="154"/>
      <c r="M2741" s="154"/>
      <c r="N2741" s="154"/>
      <c r="O2741" s="154"/>
      <c r="P2741" s="154"/>
      <c r="Q2741" s="154"/>
      <c r="R2741" s="154"/>
      <c r="S2741" s="154"/>
      <c r="T2741" s="154"/>
      <c r="U2741" s="154"/>
      <c r="V2741" s="154"/>
      <c r="W2741" s="154"/>
      <c r="X2741" s="154"/>
      <c r="Y2741" s="154"/>
      <c r="Z2741" s="154"/>
      <c r="AA2741" s="154"/>
      <c r="AB2741" s="154"/>
      <c r="AC2741" s="154"/>
      <c r="AD2741" s="154"/>
      <c r="AE2741" s="154"/>
      <c r="AF2741" s="154"/>
      <c r="AG2741" s="154"/>
      <c r="AH2741" s="154"/>
      <c r="AI2741" s="154"/>
      <c r="AJ2741" s="154"/>
      <c r="AK2741" s="154"/>
      <c r="AL2741" s="154"/>
      <c r="AM2741" s="154"/>
      <c r="AN2741" s="154"/>
      <c r="AO2741" s="154"/>
      <c r="AP2741" s="154"/>
      <c r="AQ2741" s="154"/>
      <c r="AR2741" s="154"/>
      <c r="AS2741" s="154"/>
      <c r="AT2741" s="154"/>
      <c r="AU2741" s="154"/>
      <c r="AV2741" s="154"/>
      <c r="AW2741" s="154"/>
      <c r="AX2741" s="154"/>
      <c r="AY2741" s="154"/>
      <c r="AZ2741" s="154"/>
      <c r="BA2741" s="154"/>
      <c r="BB2741" s="154"/>
      <c r="BC2741" s="154"/>
      <c r="BD2741" s="154"/>
      <c r="BE2741" s="154"/>
      <c r="BF2741" s="154"/>
      <c r="BG2741" s="154"/>
      <c r="BH2741" s="154"/>
      <c r="BI2741" s="154"/>
      <c r="BJ2741" s="154"/>
      <c r="BK2741" s="154"/>
      <c r="BL2741" s="154"/>
      <c r="BM2741" s="154"/>
      <c r="BN2741" s="154"/>
      <c r="BO2741" s="154"/>
      <c r="BP2741" s="154"/>
      <c r="BQ2741" s="154"/>
      <c r="BR2741" s="154"/>
      <c r="BS2741" s="154"/>
      <c r="BT2741" s="154"/>
      <c r="BU2741" s="154"/>
      <c r="BV2741" s="154"/>
    </row>
    <row r="2742" spans="1:74" x14ac:dyDescent="0.25">
      <c r="A2742" s="154"/>
      <c r="B2742" s="154"/>
      <c r="C2742" s="154"/>
      <c r="D2742" s="154"/>
      <c r="E2742" s="154"/>
      <c r="F2742" s="154"/>
      <c r="G2742" s="154"/>
      <c r="H2742" s="154"/>
      <c r="I2742" s="154"/>
      <c r="J2742" s="154"/>
      <c r="K2742" s="154"/>
      <c r="L2742" s="154"/>
      <c r="M2742" s="154"/>
      <c r="N2742" s="154"/>
      <c r="O2742" s="154"/>
      <c r="P2742" s="154"/>
      <c r="Q2742" s="154"/>
      <c r="R2742" s="154"/>
      <c r="S2742" s="154"/>
      <c r="T2742" s="154"/>
      <c r="U2742" s="154"/>
      <c r="V2742" s="154"/>
      <c r="W2742" s="154"/>
      <c r="X2742" s="154"/>
      <c r="Y2742" s="154"/>
      <c r="Z2742" s="154"/>
      <c r="AA2742" s="154"/>
      <c r="AB2742" s="154"/>
      <c r="AC2742" s="154"/>
      <c r="AD2742" s="154"/>
      <c r="AE2742" s="154"/>
      <c r="AF2742" s="154"/>
      <c r="AG2742" s="154"/>
      <c r="AH2742" s="154"/>
      <c r="AI2742" s="154"/>
      <c r="AJ2742" s="154"/>
      <c r="AK2742" s="154"/>
      <c r="AL2742" s="154"/>
      <c r="AM2742" s="154"/>
      <c r="AN2742" s="154"/>
      <c r="AO2742" s="154"/>
      <c r="AP2742" s="154"/>
      <c r="AQ2742" s="154"/>
      <c r="AR2742" s="154"/>
      <c r="AS2742" s="154"/>
      <c r="AT2742" s="154"/>
      <c r="AU2742" s="154"/>
      <c r="AV2742" s="154"/>
      <c r="AW2742" s="154"/>
      <c r="AX2742" s="154"/>
      <c r="AY2742" s="154"/>
      <c r="AZ2742" s="154"/>
      <c r="BA2742" s="154"/>
      <c r="BB2742" s="154"/>
      <c r="BC2742" s="154"/>
      <c r="BD2742" s="154"/>
      <c r="BE2742" s="154"/>
      <c r="BF2742" s="154"/>
      <c r="BG2742" s="154"/>
      <c r="BH2742" s="154"/>
      <c r="BI2742" s="154"/>
      <c r="BJ2742" s="154"/>
      <c r="BK2742" s="154"/>
      <c r="BL2742" s="154"/>
      <c r="BM2742" s="154"/>
      <c r="BN2742" s="154"/>
      <c r="BO2742" s="154"/>
      <c r="BP2742" s="154"/>
      <c r="BQ2742" s="154"/>
      <c r="BR2742" s="154"/>
      <c r="BS2742" s="154"/>
      <c r="BT2742" s="154"/>
      <c r="BU2742" s="154"/>
      <c r="BV2742" s="154"/>
    </row>
    <row r="2743" spans="1:74" x14ac:dyDescent="0.25">
      <c r="A2743" s="154"/>
      <c r="B2743" s="154"/>
      <c r="C2743" s="154"/>
      <c r="D2743" s="154"/>
      <c r="E2743" s="154"/>
      <c r="F2743" s="154"/>
      <c r="G2743" s="154"/>
      <c r="H2743" s="154"/>
      <c r="I2743" s="154"/>
      <c r="J2743" s="154"/>
      <c r="K2743" s="154"/>
      <c r="L2743" s="154"/>
      <c r="M2743" s="154"/>
      <c r="N2743" s="154"/>
      <c r="O2743" s="154"/>
      <c r="P2743" s="154"/>
      <c r="Q2743" s="154"/>
      <c r="R2743" s="154"/>
      <c r="S2743" s="154"/>
      <c r="T2743" s="154"/>
      <c r="U2743" s="154"/>
      <c r="V2743" s="154"/>
      <c r="W2743" s="154"/>
      <c r="X2743" s="154"/>
      <c r="Y2743" s="154"/>
      <c r="Z2743" s="154"/>
      <c r="AA2743" s="154"/>
      <c r="AB2743" s="154"/>
      <c r="AC2743" s="154"/>
      <c r="AD2743" s="154"/>
      <c r="AE2743" s="154"/>
      <c r="AF2743" s="154"/>
      <c r="AG2743" s="154"/>
      <c r="AH2743" s="154"/>
      <c r="AI2743" s="154"/>
      <c r="AJ2743" s="154"/>
      <c r="AK2743" s="154"/>
      <c r="AL2743" s="154"/>
      <c r="AM2743" s="154"/>
      <c r="AN2743" s="154"/>
      <c r="AO2743" s="154"/>
      <c r="AP2743" s="154"/>
      <c r="AQ2743" s="154"/>
      <c r="AR2743" s="154"/>
      <c r="AS2743" s="154"/>
      <c r="AT2743" s="154"/>
      <c r="AU2743" s="154"/>
      <c r="AV2743" s="154"/>
      <c r="AW2743" s="154"/>
      <c r="AX2743" s="154"/>
      <c r="AY2743" s="154"/>
      <c r="AZ2743" s="154"/>
      <c r="BA2743" s="154"/>
      <c r="BB2743" s="154"/>
      <c r="BC2743" s="154"/>
      <c r="BD2743" s="154"/>
      <c r="BE2743" s="154"/>
      <c r="BF2743" s="154"/>
      <c r="BG2743" s="154"/>
      <c r="BH2743" s="154"/>
      <c r="BI2743" s="154"/>
      <c r="BJ2743" s="154"/>
      <c r="BK2743" s="154"/>
      <c r="BL2743" s="154"/>
      <c r="BM2743" s="154"/>
      <c r="BN2743" s="154"/>
      <c r="BO2743" s="154"/>
      <c r="BP2743" s="154"/>
      <c r="BQ2743" s="154"/>
      <c r="BR2743" s="154"/>
      <c r="BS2743" s="154"/>
      <c r="BT2743" s="154"/>
      <c r="BU2743" s="154"/>
      <c r="BV2743" s="154"/>
    </row>
    <row r="2744" spans="1:74" x14ac:dyDescent="0.25">
      <c r="A2744" s="154"/>
      <c r="B2744" s="154"/>
      <c r="C2744" s="154"/>
      <c r="D2744" s="154"/>
      <c r="E2744" s="154"/>
      <c r="F2744" s="154"/>
      <c r="G2744" s="154"/>
      <c r="H2744" s="154"/>
      <c r="I2744" s="154"/>
      <c r="J2744" s="154"/>
      <c r="K2744" s="154"/>
      <c r="L2744" s="154"/>
      <c r="M2744" s="154"/>
      <c r="N2744" s="154"/>
      <c r="O2744" s="154"/>
      <c r="P2744" s="154"/>
      <c r="Q2744" s="154"/>
      <c r="R2744" s="154"/>
      <c r="S2744" s="154"/>
      <c r="T2744" s="154"/>
      <c r="U2744" s="154"/>
      <c r="V2744" s="154"/>
      <c r="W2744" s="154"/>
      <c r="X2744" s="154"/>
      <c r="Y2744" s="154"/>
      <c r="Z2744" s="154"/>
      <c r="AA2744" s="154"/>
      <c r="AB2744" s="154"/>
      <c r="AC2744" s="154"/>
      <c r="AD2744" s="154"/>
      <c r="AE2744" s="154"/>
      <c r="AF2744" s="154"/>
      <c r="AG2744" s="154"/>
      <c r="AH2744" s="154"/>
      <c r="AI2744" s="154"/>
      <c r="AJ2744" s="154"/>
      <c r="AK2744" s="154"/>
      <c r="AL2744" s="154"/>
      <c r="AM2744" s="154"/>
      <c r="AN2744" s="154"/>
      <c r="AO2744" s="154"/>
      <c r="AP2744" s="154"/>
      <c r="AQ2744" s="154"/>
      <c r="AR2744" s="154"/>
      <c r="AS2744" s="154"/>
      <c r="AT2744" s="154"/>
      <c r="AU2744" s="154"/>
      <c r="AV2744" s="154"/>
      <c r="AW2744" s="154"/>
      <c r="AX2744" s="154"/>
      <c r="AY2744" s="154"/>
      <c r="AZ2744" s="154"/>
      <c r="BA2744" s="154"/>
      <c r="BB2744" s="154"/>
      <c r="BC2744" s="154"/>
      <c r="BD2744" s="154"/>
      <c r="BE2744" s="154"/>
      <c r="BF2744" s="154"/>
      <c r="BG2744" s="154"/>
      <c r="BH2744" s="154"/>
      <c r="BI2744" s="154"/>
      <c r="BJ2744" s="154"/>
      <c r="BK2744" s="154"/>
      <c r="BL2744" s="154"/>
      <c r="BM2744" s="154"/>
      <c r="BN2744" s="154"/>
      <c r="BO2744" s="154"/>
      <c r="BP2744" s="154"/>
      <c r="BQ2744" s="154"/>
      <c r="BR2744" s="154"/>
      <c r="BS2744" s="154"/>
      <c r="BT2744" s="154"/>
      <c r="BU2744" s="154"/>
      <c r="BV2744" s="154"/>
    </row>
    <row r="2745" spans="1:74" x14ac:dyDescent="0.25">
      <c r="A2745" s="154"/>
      <c r="B2745" s="154"/>
      <c r="C2745" s="154"/>
      <c r="D2745" s="154"/>
      <c r="E2745" s="154"/>
      <c r="F2745" s="154"/>
      <c r="G2745" s="154"/>
      <c r="H2745" s="154"/>
      <c r="I2745" s="154"/>
      <c r="J2745" s="154"/>
      <c r="K2745" s="154"/>
      <c r="L2745" s="154"/>
      <c r="M2745" s="154"/>
      <c r="N2745" s="154"/>
      <c r="O2745" s="154"/>
      <c r="P2745" s="154"/>
      <c r="Q2745" s="154"/>
      <c r="R2745" s="154"/>
      <c r="S2745" s="154"/>
      <c r="T2745" s="154"/>
      <c r="U2745" s="154"/>
      <c r="V2745" s="154"/>
      <c r="W2745" s="154"/>
      <c r="X2745" s="154"/>
      <c r="Y2745" s="154"/>
      <c r="Z2745" s="154"/>
      <c r="AA2745" s="154"/>
      <c r="AB2745" s="154"/>
      <c r="AC2745" s="154"/>
      <c r="AD2745" s="154"/>
      <c r="AE2745" s="154"/>
      <c r="AF2745" s="154"/>
      <c r="AG2745" s="154"/>
      <c r="AH2745" s="154"/>
      <c r="AI2745" s="154"/>
      <c r="AJ2745" s="154"/>
      <c r="AK2745" s="154"/>
      <c r="AL2745" s="154"/>
      <c r="AM2745" s="154"/>
      <c r="AN2745" s="154"/>
      <c r="AO2745" s="154"/>
      <c r="AP2745" s="154"/>
      <c r="AQ2745" s="154"/>
      <c r="AR2745" s="154"/>
      <c r="AS2745" s="154"/>
      <c r="AT2745" s="154"/>
      <c r="AU2745" s="154"/>
      <c r="AV2745" s="154"/>
      <c r="AW2745" s="154"/>
      <c r="AX2745" s="154"/>
      <c r="AY2745" s="154"/>
      <c r="AZ2745" s="154"/>
      <c r="BA2745" s="154"/>
      <c r="BB2745" s="154"/>
      <c r="BC2745" s="154"/>
      <c r="BD2745" s="154"/>
      <c r="BE2745" s="154"/>
      <c r="BF2745" s="154"/>
      <c r="BG2745" s="154"/>
      <c r="BH2745" s="154"/>
      <c r="BI2745" s="154"/>
      <c r="BJ2745" s="154"/>
      <c r="BK2745" s="154"/>
      <c r="BL2745" s="154"/>
      <c r="BM2745" s="154"/>
      <c r="BN2745" s="154"/>
      <c r="BO2745" s="154"/>
      <c r="BP2745" s="154"/>
      <c r="BQ2745" s="154"/>
      <c r="BR2745" s="154"/>
      <c r="BS2745" s="154"/>
      <c r="BT2745" s="154"/>
      <c r="BU2745" s="154"/>
      <c r="BV2745" s="154"/>
    </row>
    <row r="2746" spans="1:74" x14ac:dyDescent="0.25">
      <c r="A2746" s="154"/>
      <c r="B2746" s="154"/>
      <c r="C2746" s="154"/>
      <c r="D2746" s="154"/>
      <c r="E2746" s="154"/>
      <c r="F2746" s="154"/>
      <c r="G2746" s="154"/>
      <c r="H2746" s="154"/>
      <c r="I2746" s="154"/>
      <c r="J2746" s="154"/>
      <c r="K2746" s="154"/>
      <c r="L2746" s="154"/>
      <c r="M2746" s="154"/>
      <c r="N2746" s="154"/>
      <c r="O2746" s="154"/>
      <c r="P2746" s="154"/>
      <c r="Q2746" s="154"/>
      <c r="R2746" s="154"/>
      <c r="S2746" s="154"/>
      <c r="T2746" s="154"/>
      <c r="U2746" s="154"/>
      <c r="V2746" s="154"/>
      <c r="W2746" s="154"/>
      <c r="X2746" s="154"/>
      <c r="Y2746" s="154"/>
      <c r="Z2746" s="154"/>
      <c r="AA2746" s="154"/>
      <c r="AB2746" s="154"/>
      <c r="AC2746" s="154"/>
      <c r="AD2746" s="154"/>
      <c r="AE2746" s="154"/>
      <c r="AF2746" s="154"/>
      <c r="AG2746" s="154"/>
      <c r="AH2746" s="154"/>
      <c r="AI2746" s="154"/>
      <c r="AJ2746" s="154"/>
      <c r="AK2746" s="154"/>
      <c r="AL2746" s="154"/>
      <c r="AM2746" s="154"/>
      <c r="AN2746" s="154"/>
      <c r="AO2746" s="154"/>
      <c r="AP2746" s="154"/>
      <c r="AQ2746" s="154"/>
      <c r="AR2746" s="154"/>
      <c r="AS2746" s="154"/>
      <c r="AT2746" s="154"/>
      <c r="AU2746" s="154"/>
      <c r="AV2746" s="154"/>
      <c r="AW2746" s="154"/>
      <c r="AX2746" s="154"/>
      <c r="AY2746" s="154"/>
      <c r="AZ2746" s="154"/>
      <c r="BA2746" s="154"/>
      <c r="BB2746" s="154"/>
      <c r="BC2746" s="154"/>
      <c r="BD2746" s="154"/>
      <c r="BE2746" s="154"/>
      <c r="BF2746" s="154"/>
      <c r="BG2746" s="154"/>
      <c r="BH2746" s="154"/>
      <c r="BI2746" s="154"/>
      <c r="BJ2746" s="154"/>
      <c r="BK2746" s="154"/>
      <c r="BL2746" s="154"/>
      <c r="BM2746" s="154"/>
      <c r="BN2746" s="154"/>
      <c r="BO2746" s="154"/>
      <c r="BP2746" s="154"/>
      <c r="BQ2746" s="154"/>
      <c r="BR2746" s="154"/>
      <c r="BS2746" s="154"/>
      <c r="BT2746" s="154"/>
      <c r="BU2746" s="154"/>
      <c r="BV2746" s="154"/>
    </row>
    <row r="2747" spans="1:74" x14ac:dyDescent="0.25">
      <c r="A2747" s="154"/>
      <c r="B2747" s="154"/>
      <c r="C2747" s="154"/>
      <c r="D2747" s="154"/>
      <c r="E2747" s="154"/>
      <c r="F2747" s="154"/>
      <c r="G2747" s="154"/>
      <c r="H2747" s="154"/>
      <c r="I2747" s="154"/>
      <c r="J2747" s="154"/>
      <c r="K2747" s="154"/>
      <c r="L2747" s="154"/>
      <c r="M2747" s="154"/>
      <c r="N2747" s="154"/>
      <c r="O2747" s="154"/>
      <c r="P2747" s="154"/>
      <c r="Q2747" s="154"/>
      <c r="R2747" s="154"/>
      <c r="S2747" s="154"/>
      <c r="T2747" s="154"/>
      <c r="U2747" s="154"/>
      <c r="V2747" s="154"/>
      <c r="W2747" s="154"/>
      <c r="X2747" s="154"/>
      <c r="Y2747" s="154"/>
      <c r="Z2747" s="154"/>
      <c r="AA2747" s="154"/>
      <c r="AB2747" s="154"/>
      <c r="AC2747" s="154"/>
      <c r="AD2747" s="154"/>
      <c r="AE2747" s="154"/>
      <c r="AF2747" s="154"/>
      <c r="AG2747" s="154"/>
      <c r="AH2747" s="154"/>
      <c r="AI2747" s="154"/>
      <c r="AJ2747" s="154"/>
      <c r="AK2747" s="154"/>
      <c r="AL2747" s="154"/>
      <c r="AM2747" s="154"/>
      <c r="AN2747" s="154"/>
      <c r="AO2747" s="154"/>
      <c r="AP2747" s="154"/>
      <c r="AQ2747" s="154"/>
      <c r="AR2747" s="154"/>
      <c r="AS2747" s="154"/>
      <c r="AT2747" s="154"/>
      <c r="AU2747" s="154"/>
      <c r="AV2747" s="154"/>
      <c r="AW2747" s="154"/>
      <c r="AX2747" s="154"/>
      <c r="AY2747" s="154"/>
      <c r="AZ2747" s="154"/>
      <c r="BA2747" s="154"/>
      <c r="BB2747" s="154"/>
      <c r="BC2747" s="154"/>
      <c r="BD2747" s="154"/>
      <c r="BE2747" s="154"/>
      <c r="BF2747" s="154"/>
      <c r="BG2747" s="154"/>
      <c r="BH2747" s="154"/>
      <c r="BI2747" s="154"/>
      <c r="BJ2747" s="154"/>
      <c r="BK2747" s="154"/>
      <c r="BL2747" s="154"/>
      <c r="BM2747" s="154"/>
      <c r="BN2747" s="154"/>
      <c r="BO2747" s="154"/>
      <c r="BP2747" s="154"/>
      <c r="BQ2747" s="154"/>
      <c r="BR2747" s="154"/>
      <c r="BS2747" s="154"/>
      <c r="BT2747" s="154"/>
      <c r="BU2747" s="154"/>
      <c r="BV2747" s="154"/>
    </row>
    <row r="2748" spans="1:74" x14ac:dyDescent="0.25">
      <c r="A2748" s="154"/>
      <c r="B2748" s="154"/>
      <c r="C2748" s="154"/>
      <c r="D2748" s="154"/>
      <c r="E2748" s="154"/>
      <c r="F2748" s="154"/>
      <c r="G2748" s="154"/>
      <c r="H2748" s="154"/>
      <c r="I2748" s="154"/>
      <c r="J2748" s="154"/>
      <c r="K2748" s="154"/>
      <c r="L2748" s="154"/>
      <c r="M2748" s="154"/>
      <c r="N2748" s="154"/>
      <c r="O2748" s="154"/>
      <c r="P2748" s="154"/>
      <c r="Q2748" s="154"/>
      <c r="R2748" s="154"/>
      <c r="S2748" s="154"/>
      <c r="T2748" s="154"/>
      <c r="U2748" s="154"/>
      <c r="V2748" s="154"/>
      <c r="W2748" s="154"/>
      <c r="X2748" s="154"/>
      <c r="Y2748" s="154"/>
      <c r="Z2748" s="154"/>
      <c r="AA2748" s="154"/>
      <c r="AB2748" s="154"/>
      <c r="AC2748" s="154"/>
      <c r="AD2748" s="154"/>
      <c r="AE2748" s="154"/>
      <c r="AF2748" s="154"/>
      <c r="AG2748" s="154"/>
      <c r="AH2748" s="154"/>
      <c r="AI2748" s="154"/>
      <c r="AJ2748" s="154"/>
      <c r="AK2748" s="154"/>
      <c r="AL2748" s="154"/>
      <c r="AM2748" s="154"/>
      <c r="AN2748" s="154"/>
      <c r="AO2748" s="154"/>
      <c r="AP2748" s="154"/>
      <c r="AQ2748" s="154"/>
      <c r="AR2748" s="154"/>
      <c r="AS2748" s="154"/>
      <c r="AT2748" s="154"/>
      <c r="AU2748" s="154"/>
      <c r="AV2748" s="154"/>
      <c r="AW2748" s="154"/>
      <c r="AX2748" s="154"/>
      <c r="AY2748" s="154"/>
      <c r="AZ2748" s="154"/>
      <c r="BA2748" s="154"/>
      <c r="BB2748" s="154"/>
      <c r="BC2748" s="154"/>
      <c r="BD2748" s="154"/>
      <c r="BE2748" s="154"/>
      <c r="BF2748" s="154"/>
      <c r="BG2748" s="154"/>
      <c r="BH2748" s="154"/>
      <c r="BI2748" s="154"/>
      <c r="BJ2748" s="154"/>
      <c r="BK2748" s="154"/>
      <c r="BL2748" s="154"/>
      <c r="BM2748" s="154"/>
      <c r="BN2748" s="154"/>
      <c r="BO2748" s="154"/>
      <c r="BP2748" s="154"/>
      <c r="BQ2748" s="154"/>
      <c r="BR2748" s="154"/>
      <c r="BS2748" s="154"/>
      <c r="BT2748" s="154"/>
      <c r="BU2748" s="154"/>
      <c r="BV2748" s="154"/>
    </row>
    <row r="2749" spans="1:74" x14ac:dyDescent="0.25">
      <c r="A2749" s="154"/>
      <c r="B2749" s="154"/>
      <c r="C2749" s="154"/>
      <c r="D2749" s="154"/>
      <c r="E2749" s="154"/>
      <c r="F2749" s="154"/>
      <c r="G2749" s="154"/>
      <c r="H2749" s="154"/>
      <c r="I2749" s="154"/>
      <c r="J2749" s="154"/>
      <c r="K2749" s="154"/>
      <c r="L2749" s="154"/>
      <c r="M2749" s="154"/>
      <c r="N2749" s="154"/>
      <c r="O2749" s="154"/>
      <c r="P2749" s="154"/>
      <c r="Q2749" s="154"/>
      <c r="R2749" s="154"/>
      <c r="S2749" s="154"/>
      <c r="T2749" s="154"/>
      <c r="U2749" s="154"/>
      <c r="V2749" s="154"/>
      <c r="W2749" s="154"/>
      <c r="X2749" s="154"/>
      <c r="Y2749" s="154"/>
      <c r="Z2749" s="154"/>
      <c r="AA2749" s="154"/>
      <c r="AB2749" s="154"/>
      <c r="AC2749" s="154"/>
      <c r="AD2749" s="154"/>
      <c r="AE2749" s="154"/>
      <c r="AF2749" s="154"/>
      <c r="AG2749" s="154"/>
      <c r="AH2749" s="154"/>
      <c r="AI2749" s="154"/>
      <c r="AJ2749" s="154"/>
      <c r="AK2749" s="154"/>
      <c r="AL2749" s="154"/>
      <c r="AM2749" s="154"/>
      <c r="AN2749" s="154"/>
      <c r="AO2749" s="154"/>
      <c r="AP2749" s="154"/>
      <c r="AQ2749" s="154"/>
      <c r="AR2749" s="154"/>
      <c r="AS2749" s="154"/>
      <c r="AT2749" s="154"/>
      <c r="AU2749" s="154"/>
      <c r="AV2749" s="154"/>
      <c r="AW2749" s="154"/>
      <c r="AX2749" s="154"/>
      <c r="AY2749" s="154"/>
      <c r="AZ2749" s="154"/>
      <c r="BA2749" s="154"/>
      <c r="BB2749" s="154"/>
      <c r="BC2749" s="154"/>
      <c r="BD2749" s="154"/>
      <c r="BE2749" s="154"/>
      <c r="BF2749" s="154"/>
      <c r="BG2749" s="154"/>
      <c r="BH2749" s="154"/>
      <c r="BI2749" s="154"/>
      <c r="BJ2749" s="154"/>
      <c r="BK2749" s="154"/>
      <c r="BL2749" s="154"/>
      <c r="BM2749" s="154"/>
      <c r="BN2749" s="154"/>
      <c r="BO2749" s="154"/>
      <c r="BP2749" s="154"/>
      <c r="BQ2749" s="154"/>
      <c r="BR2749" s="154"/>
      <c r="BS2749" s="154"/>
      <c r="BT2749" s="154"/>
      <c r="BU2749" s="154"/>
      <c r="BV2749" s="154"/>
    </row>
    <row r="2750" spans="1:74" x14ac:dyDescent="0.25">
      <c r="A2750" s="154"/>
      <c r="B2750" s="154"/>
      <c r="C2750" s="154"/>
      <c r="D2750" s="154"/>
      <c r="E2750" s="154"/>
      <c r="F2750" s="154"/>
      <c r="G2750" s="154"/>
      <c r="H2750" s="154"/>
      <c r="I2750" s="154"/>
      <c r="J2750" s="154"/>
      <c r="K2750" s="154"/>
      <c r="L2750" s="154"/>
      <c r="M2750" s="154"/>
      <c r="N2750" s="154"/>
      <c r="O2750" s="154"/>
      <c r="P2750" s="154"/>
      <c r="Q2750" s="154"/>
      <c r="R2750" s="154"/>
      <c r="S2750" s="154"/>
      <c r="T2750" s="154"/>
      <c r="U2750" s="154"/>
      <c r="V2750" s="154"/>
      <c r="W2750" s="154"/>
      <c r="X2750" s="154"/>
      <c r="Y2750" s="154"/>
      <c r="Z2750" s="154"/>
      <c r="AA2750" s="154"/>
      <c r="AB2750" s="154"/>
      <c r="AC2750" s="154"/>
      <c r="AD2750" s="154"/>
      <c r="AE2750" s="154"/>
      <c r="AF2750" s="154"/>
      <c r="AG2750" s="154"/>
      <c r="AH2750" s="154"/>
      <c r="AI2750" s="154"/>
      <c r="AJ2750" s="154"/>
      <c r="AK2750" s="154"/>
      <c r="AL2750" s="154"/>
      <c r="AM2750" s="154"/>
      <c r="AN2750" s="154"/>
      <c r="AO2750" s="154"/>
      <c r="AP2750" s="154"/>
      <c r="AQ2750" s="154"/>
      <c r="AR2750" s="154"/>
      <c r="AS2750" s="154"/>
      <c r="AT2750" s="154"/>
      <c r="AU2750" s="154"/>
      <c r="AV2750" s="154"/>
      <c r="AW2750" s="154"/>
      <c r="AX2750" s="154"/>
      <c r="AY2750" s="154"/>
      <c r="AZ2750" s="154"/>
      <c r="BA2750" s="154"/>
      <c r="BB2750" s="154"/>
      <c r="BC2750" s="154"/>
      <c r="BD2750" s="154"/>
      <c r="BE2750" s="154"/>
      <c r="BF2750" s="154"/>
      <c r="BG2750" s="154"/>
      <c r="BH2750" s="154"/>
      <c r="BI2750" s="154"/>
      <c r="BJ2750" s="154"/>
      <c r="BK2750" s="154"/>
      <c r="BL2750" s="154"/>
      <c r="BM2750" s="154"/>
      <c r="BN2750" s="154"/>
      <c r="BO2750" s="154"/>
      <c r="BP2750" s="154"/>
      <c r="BQ2750" s="154"/>
      <c r="BR2750" s="154"/>
      <c r="BS2750" s="154"/>
      <c r="BT2750" s="154"/>
      <c r="BU2750" s="154"/>
      <c r="BV2750" s="154"/>
    </row>
    <row r="2751" spans="1:74" x14ac:dyDescent="0.25">
      <c r="A2751" s="154"/>
      <c r="B2751" s="154"/>
      <c r="C2751" s="154"/>
      <c r="D2751" s="154"/>
      <c r="E2751" s="154"/>
      <c r="F2751" s="154"/>
      <c r="G2751" s="154"/>
      <c r="H2751" s="154"/>
      <c r="I2751" s="154"/>
      <c r="J2751" s="154"/>
      <c r="K2751" s="154"/>
      <c r="L2751" s="154"/>
      <c r="M2751" s="154"/>
      <c r="N2751" s="154"/>
      <c r="O2751" s="154"/>
      <c r="P2751" s="154"/>
      <c r="Q2751" s="154"/>
      <c r="R2751" s="154"/>
      <c r="S2751" s="154"/>
      <c r="T2751" s="154"/>
      <c r="U2751" s="154"/>
      <c r="V2751" s="154"/>
      <c r="W2751" s="154"/>
      <c r="X2751" s="154"/>
      <c r="Y2751" s="154"/>
      <c r="Z2751" s="154"/>
      <c r="AA2751" s="154"/>
      <c r="AB2751" s="154"/>
      <c r="AC2751" s="154"/>
      <c r="AD2751" s="154"/>
      <c r="AE2751" s="154"/>
      <c r="AF2751" s="154"/>
      <c r="AG2751" s="154"/>
      <c r="AH2751" s="154"/>
      <c r="AI2751" s="154"/>
      <c r="AJ2751" s="154"/>
      <c r="AK2751" s="154"/>
      <c r="AL2751" s="154"/>
      <c r="AM2751" s="154"/>
      <c r="AN2751" s="154"/>
      <c r="AO2751" s="154"/>
      <c r="AP2751" s="154"/>
      <c r="AQ2751" s="154"/>
      <c r="AR2751" s="154"/>
      <c r="AS2751" s="154"/>
      <c r="AT2751" s="154"/>
      <c r="AU2751" s="154"/>
      <c r="AV2751" s="154"/>
      <c r="AW2751" s="154"/>
      <c r="AX2751" s="154"/>
      <c r="AY2751" s="154"/>
      <c r="AZ2751" s="154"/>
      <c r="BA2751" s="154"/>
      <c r="BB2751" s="154"/>
      <c r="BC2751" s="154"/>
      <c r="BD2751" s="154"/>
      <c r="BE2751" s="154"/>
      <c r="BF2751" s="154"/>
      <c r="BG2751" s="154"/>
      <c r="BH2751" s="154"/>
      <c r="BI2751" s="154"/>
      <c r="BJ2751" s="154"/>
      <c r="BK2751" s="154"/>
      <c r="BL2751" s="154"/>
      <c r="BM2751" s="154"/>
      <c r="BN2751" s="154"/>
      <c r="BO2751" s="154"/>
      <c r="BP2751" s="154"/>
      <c r="BQ2751" s="154"/>
      <c r="BR2751" s="154"/>
      <c r="BS2751" s="154"/>
      <c r="BT2751" s="154"/>
      <c r="BU2751" s="154"/>
      <c r="BV2751" s="154"/>
    </row>
    <row r="2752" spans="1:74" x14ac:dyDescent="0.25">
      <c r="A2752" s="154"/>
      <c r="B2752" s="154"/>
      <c r="C2752" s="154"/>
      <c r="D2752" s="154"/>
      <c r="E2752" s="154"/>
      <c r="F2752" s="154"/>
      <c r="G2752" s="154"/>
      <c r="H2752" s="154"/>
      <c r="I2752" s="154"/>
      <c r="J2752" s="154"/>
      <c r="K2752" s="154"/>
      <c r="L2752" s="154"/>
      <c r="M2752" s="154"/>
      <c r="N2752" s="154"/>
      <c r="O2752" s="154"/>
      <c r="P2752" s="154"/>
      <c r="Q2752" s="154"/>
      <c r="R2752" s="154"/>
      <c r="S2752" s="154"/>
      <c r="T2752" s="154"/>
      <c r="U2752" s="154"/>
      <c r="V2752" s="154"/>
      <c r="W2752" s="154"/>
      <c r="X2752" s="154"/>
      <c r="Y2752" s="154"/>
      <c r="Z2752" s="154"/>
      <c r="AA2752" s="154"/>
      <c r="AB2752" s="154"/>
      <c r="AC2752" s="154"/>
      <c r="AD2752" s="154"/>
      <c r="AE2752" s="154"/>
      <c r="AF2752" s="154"/>
      <c r="AG2752" s="154"/>
      <c r="AH2752" s="154"/>
      <c r="AI2752" s="154"/>
      <c r="AJ2752" s="154"/>
      <c r="AK2752" s="154"/>
      <c r="AL2752" s="154"/>
      <c r="AM2752" s="154"/>
      <c r="AN2752" s="154"/>
      <c r="AO2752" s="154"/>
      <c r="AP2752" s="154"/>
      <c r="AQ2752" s="154"/>
      <c r="AR2752" s="154"/>
      <c r="AS2752" s="154"/>
      <c r="AT2752" s="154"/>
      <c r="AU2752" s="154"/>
      <c r="AV2752" s="154"/>
      <c r="AW2752" s="154"/>
      <c r="AX2752" s="154"/>
      <c r="AY2752" s="154"/>
      <c r="AZ2752" s="154"/>
      <c r="BA2752" s="154"/>
      <c r="BB2752" s="154"/>
      <c r="BC2752" s="154"/>
      <c r="BD2752" s="154"/>
      <c r="BE2752" s="154"/>
      <c r="BF2752" s="154"/>
      <c r="BG2752" s="154"/>
      <c r="BH2752" s="154"/>
      <c r="BI2752" s="154"/>
      <c r="BJ2752" s="154"/>
      <c r="BK2752" s="154"/>
      <c r="BL2752" s="154"/>
      <c r="BM2752" s="154"/>
      <c r="BN2752" s="154"/>
      <c r="BO2752" s="154"/>
      <c r="BP2752" s="154"/>
      <c r="BQ2752" s="154"/>
      <c r="BR2752" s="154"/>
      <c r="BS2752" s="154"/>
      <c r="BT2752" s="154"/>
      <c r="BU2752" s="154"/>
      <c r="BV2752" s="154"/>
    </row>
    <row r="2753" spans="1:74" x14ac:dyDescent="0.25">
      <c r="A2753" s="154"/>
      <c r="B2753" s="154"/>
      <c r="C2753" s="154"/>
      <c r="D2753" s="154"/>
      <c r="E2753" s="154"/>
      <c r="F2753" s="154"/>
      <c r="G2753" s="154"/>
      <c r="H2753" s="154"/>
      <c r="I2753" s="154"/>
      <c r="J2753" s="154"/>
      <c r="K2753" s="154"/>
      <c r="L2753" s="154"/>
      <c r="M2753" s="154"/>
      <c r="N2753" s="154"/>
      <c r="O2753" s="154"/>
      <c r="P2753" s="154"/>
      <c r="Q2753" s="154"/>
      <c r="R2753" s="154"/>
      <c r="S2753" s="154"/>
      <c r="T2753" s="154"/>
      <c r="U2753" s="154"/>
      <c r="V2753" s="154"/>
      <c r="W2753" s="154"/>
      <c r="X2753" s="154"/>
      <c r="Y2753" s="154"/>
      <c r="Z2753" s="154"/>
      <c r="AA2753" s="154"/>
      <c r="AB2753" s="154"/>
      <c r="AC2753" s="154"/>
      <c r="AD2753" s="154"/>
      <c r="AE2753" s="154"/>
      <c r="AF2753" s="154"/>
      <c r="AG2753" s="154"/>
      <c r="AH2753" s="154"/>
      <c r="AI2753" s="154"/>
      <c r="AJ2753" s="154"/>
      <c r="AK2753" s="154"/>
      <c r="AL2753" s="154"/>
      <c r="AM2753" s="154"/>
      <c r="AN2753" s="154"/>
      <c r="AO2753" s="154"/>
      <c r="AP2753" s="154"/>
      <c r="AQ2753" s="154"/>
      <c r="AR2753" s="154"/>
      <c r="AS2753" s="154"/>
      <c r="AT2753" s="154"/>
      <c r="AU2753" s="154"/>
      <c r="AV2753" s="154"/>
      <c r="AW2753" s="154"/>
      <c r="AX2753" s="154"/>
      <c r="AY2753" s="154"/>
      <c r="AZ2753" s="154"/>
      <c r="BA2753" s="154"/>
      <c r="BB2753" s="154"/>
      <c r="BC2753" s="154"/>
      <c r="BD2753" s="154"/>
      <c r="BE2753" s="154"/>
      <c r="BF2753" s="154"/>
      <c r="BG2753" s="154"/>
      <c r="BH2753" s="154"/>
      <c r="BI2753" s="154"/>
      <c r="BJ2753" s="154"/>
      <c r="BK2753" s="154"/>
      <c r="BL2753" s="154"/>
      <c r="BM2753" s="154"/>
      <c r="BN2753" s="154"/>
      <c r="BO2753" s="154"/>
      <c r="BP2753" s="154"/>
      <c r="BQ2753" s="154"/>
      <c r="BR2753" s="154"/>
      <c r="BS2753" s="154"/>
      <c r="BT2753" s="154"/>
      <c r="BU2753" s="154"/>
      <c r="BV2753" s="154"/>
    </row>
    <row r="2754" spans="1:74" x14ac:dyDescent="0.25">
      <c r="A2754" s="154"/>
      <c r="B2754" s="154"/>
      <c r="C2754" s="154"/>
      <c r="D2754" s="154"/>
      <c r="E2754" s="154"/>
      <c r="F2754" s="154"/>
      <c r="G2754" s="154"/>
      <c r="H2754" s="154"/>
      <c r="I2754" s="154"/>
      <c r="J2754" s="154"/>
      <c r="K2754" s="154"/>
      <c r="L2754" s="154"/>
      <c r="M2754" s="154"/>
      <c r="N2754" s="154"/>
      <c r="O2754" s="154"/>
      <c r="P2754" s="154"/>
      <c r="Q2754" s="154"/>
      <c r="R2754" s="154"/>
      <c r="S2754" s="154"/>
      <c r="T2754" s="154"/>
      <c r="U2754" s="154"/>
      <c r="V2754" s="154"/>
      <c r="W2754" s="154"/>
      <c r="X2754" s="154"/>
      <c r="Y2754" s="154"/>
      <c r="Z2754" s="154"/>
      <c r="AA2754" s="154"/>
      <c r="AB2754" s="154"/>
      <c r="AC2754" s="154"/>
      <c r="AD2754" s="154"/>
      <c r="AE2754" s="154"/>
      <c r="AF2754" s="154"/>
      <c r="AG2754" s="154"/>
      <c r="AH2754" s="154"/>
      <c r="AI2754" s="154"/>
      <c r="AJ2754" s="154"/>
      <c r="AK2754" s="154"/>
      <c r="AL2754" s="154"/>
      <c r="AM2754" s="154"/>
      <c r="AN2754" s="154"/>
      <c r="AO2754" s="154"/>
      <c r="AP2754" s="154"/>
      <c r="AQ2754" s="154"/>
      <c r="AR2754" s="154"/>
      <c r="AS2754" s="154"/>
      <c r="AT2754" s="154"/>
      <c r="AU2754" s="154"/>
      <c r="AV2754" s="154"/>
      <c r="AW2754" s="154"/>
      <c r="AX2754" s="154"/>
      <c r="AY2754" s="154"/>
      <c r="AZ2754" s="154"/>
      <c r="BA2754" s="154"/>
      <c r="BB2754" s="154"/>
      <c r="BC2754" s="154"/>
      <c r="BD2754" s="154"/>
      <c r="BE2754" s="154"/>
      <c r="BF2754" s="154"/>
      <c r="BG2754" s="154"/>
      <c r="BH2754" s="154"/>
      <c r="BI2754" s="154"/>
      <c r="BJ2754" s="154"/>
      <c r="BK2754" s="154"/>
      <c r="BL2754" s="154"/>
      <c r="BM2754" s="154"/>
      <c r="BN2754" s="154"/>
      <c r="BO2754" s="154"/>
      <c r="BP2754" s="154"/>
      <c r="BQ2754" s="154"/>
      <c r="BR2754" s="154"/>
      <c r="BS2754" s="154"/>
      <c r="BT2754" s="154"/>
      <c r="BU2754" s="154"/>
      <c r="BV2754" s="154"/>
    </row>
    <row r="2755" spans="1:74" x14ac:dyDescent="0.25">
      <c r="A2755" s="154"/>
      <c r="B2755" s="154"/>
      <c r="C2755" s="154"/>
      <c r="D2755" s="154"/>
      <c r="E2755" s="154"/>
      <c r="F2755" s="154"/>
      <c r="G2755" s="154"/>
      <c r="H2755" s="154"/>
      <c r="I2755" s="154"/>
      <c r="J2755" s="154"/>
      <c r="K2755" s="154"/>
      <c r="L2755" s="154"/>
      <c r="M2755" s="154"/>
      <c r="N2755" s="154"/>
      <c r="O2755" s="154"/>
      <c r="P2755" s="154"/>
      <c r="Q2755" s="154"/>
      <c r="R2755" s="154"/>
      <c r="S2755" s="154"/>
      <c r="T2755" s="154"/>
      <c r="U2755" s="154"/>
      <c r="V2755" s="154"/>
      <c r="W2755" s="154"/>
      <c r="X2755" s="154"/>
      <c r="Y2755" s="154"/>
      <c r="Z2755" s="154"/>
      <c r="AA2755" s="154"/>
      <c r="AB2755" s="154"/>
      <c r="AC2755" s="154"/>
      <c r="AD2755" s="154"/>
      <c r="AE2755" s="154"/>
      <c r="AF2755" s="154"/>
      <c r="AG2755" s="154"/>
      <c r="AH2755" s="154"/>
      <c r="AI2755" s="154"/>
      <c r="AJ2755" s="154"/>
      <c r="AK2755" s="154"/>
      <c r="AL2755" s="154"/>
      <c r="AM2755" s="154"/>
      <c r="AN2755" s="154"/>
      <c r="AO2755" s="154"/>
      <c r="AP2755" s="154"/>
      <c r="AQ2755" s="154"/>
      <c r="AR2755" s="154"/>
      <c r="AS2755" s="154"/>
      <c r="AT2755" s="154"/>
      <c r="AU2755" s="154"/>
      <c r="AV2755" s="154"/>
      <c r="AW2755" s="154"/>
      <c r="AX2755" s="154"/>
      <c r="AY2755" s="154"/>
      <c r="AZ2755" s="154"/>
      <c r="BA2755" s="154"/>
      <c r="BB2755" s="154"/>
      <c r="BC2755" s="154"/>
      <c r="BD2755" s="154"/>
      <c r="BE2755" s="154"/>
      <c r="BF2755" s="154"/>
      <c r="BG2755" s="154"/>
      <c r="BH2755" s="154"/>
      <c r="BI2755" s="154"/>
      <c r="BJ2755" s="154"/>
      <c r="BK2755" s="154"/>
      <c r="BL2755" s="154"/>
      <c r="BM2755" s="154"/>
      <c r="BN2755" s="154"/>
      <c r="BO2755" s="154"/>
      <c r="BP2755" s="154"/>
      <c r="BQ2755" s="154"/>
      <c r="BR2755" s="154"/>
      <c r="BS2755" s="154"/>
      <c r="BT2755" s="154"/>
      <c r="BU2755" s="154"/>
      <c r="BV2755" s="154"/>
    </row>
    <row r="2756" spans="1:74" x14ac:dyDescent="0.25">
      <c r="A2756" s="154"/>
      <c r="B2756" s="154"/>
      <c r="C2756" s="154"/>
      <c r="D2756" s="154"/>
      <c r="E2756" s="154"/>
      <c r="F2756" s="154"/>
      <c r="G2756" s="154"/>
      <c r="H2756" s="154"/>
      <c r="I2756" s="154"/>
      <c r="J2756" s="154"/>
      <c r="K2756" s="154"/>
      <c r="L2756" s="154"/>
      <c r="M2756" s="154"/>
      <c r="N2756" s="154"/>
      <c r="O2756" s="154"/>
      <c r="P2756" s="154"/>
      <c r="Q2756" s="154"/>
      <c r="R2756" s="154"/>
      <c r="S2756" s="154"/>
      <c r="T2756" s="154"/>
      <c r="U2756" s="154"/>
      <c r="V2756" s="154"/>
      <c r="W2756" s="154"/>
      <c r="X2756" s="154"/>
      <c r="Y2756" s="154"/>
      <c r="Z2756" s="154"/>
      <c r="AA2756" s="154"/>
      <c r="AB2756" s="154"/>
      <c r="AC2756" s="154"/>
      <c r="AD2756" s="154"/>
      <c r="AE2756" s="154"/>
      <c r="AF2756" s="154"/>
      <c r="AG2756" s="154"/>
      <c r="AH2756" s="154"/>
      <c r="AI2756" s="154"/>
      <c r="AJ2756" s="154"/>
      <c r="AK2756" s="154"/>
      <c r="AL2756" s="154"/>
      <c r="AM2756" s="154"/>
      <c r="AN2756" s="154"/>
      <c r="AO2756" s="154"/>
      <c r="AP2756" s="154"/>
      <c r="AQ2756" s="154"/>
      <c r="AR2756" s="154"/>
      <c r="AS2756" s="154"/>
      <c r="AT2756" s="154"/>
      <c r="AU2756" s="154"/>
      <c r="AV2756" s="154"/>
      <c r="AW2756" s="154"/>
      <c r="AX2756" s="154"/>
      <c r="AY2756" s="154"/>
      <c r="AZ2756" s="154"/>
      <c r="BA2756" s="154"/>
      <c r="BB2756" s="154"/>
      <c r="BC2756" s="154"/>
      <c r="BD2756" s="154"/>
      <c r="BE2756" s="154"/>
      <c r="BF2756" s="154"/>
      <c r="BG2756" s="154"/>
      <c r="BH2756" s="154"/>
      <c r="BI2756" s="154"/>
      <c r="BJ2756" s="154"/>
      <c r="BK2756" s="154"/>
      <c r="BL2756" s="154"/>
      <c r="BM2756" s="154"/>
      <c r="BN2756" s="154"/>
      <c r="BO2756" s="154"/>
      <c r="BP2756" s="154"/>
      <c r="BQ2756" s="154"/>
      <c r="BR2756" s="154"/>
      <c r="BS2756" s="154"/>
      <c r="BT2756" s="154"/>
      <c r="BU2756" s="154"/>
      <c r="BV2756" s="154"/>
    </row>
    <row r="2757" spans="1:74" x14ac:dyDescent="0.25">
      <c r="A2757" s="154"/>
      <c r="B2757" s="154"/>
      <c r="C2757" s="154"/>
      <c r="D2757" s="154"/>
      <c r="E2757" s="154"/>
      <c r="F2757" s="154"/>
      <c r="G2757" s="154"/>
      <c r="H2757" s="154"/>
      <c r="I2757" s="154"/>
      <c r="J2757" s="154"/>
      <c r="K2757" s="154"/>
      <c r="L2757" s="154"/>
      <c r="M2757" s="154"/>
      <c r="N2757" s="154"/>
      <c r="O2757" s="154"/>
      <c r="P2757" s="154"/>
      <c r="Q2757" s="154"/>
      <c r="R2757" s="154"/>
      <c r="S2757" s="154"/>
      <c r="T2757" s="154"/>
      <c r="U2757" s="154"/>
      <c r="V2757" s="154"/>
      <c r="W2757" s="154"/>
      <c r="X2757" s="154"/>
      <c r="Y2757" s="154"/>
      <c r="Z2757" s="154"/>
      <c r="AA2757" s="154"/>
      <c r="AB2757" s="154"/>
      <c r="AC2757" s="154"/>
      <c r="AD2757" s="154"/>
      <c r="AE2757" s="154"/>
      <c r="AF2757" s="154"/>
      <c r="AG2757" s="154"/>
      <c r="AH2757" s="154"/>
      <c r="AI2757" s="154"/>
      <c r="AJ2757" s="154"/>
      <c r="AK2757" s="154"/>
      <c r="AL2757" s="154"/>
      <c r="AM2757" s="154"/>
      <c r="AN2757" s="154"/>
      <c r="AO2757" s="154"/>
      <c r="AP2757" s="154"/>
      <c r="AQ2757" s="154"/>
      <c r="AR2757" s="154"/>
      <c r="AS2757" s="154"/>
      <c r="AT2757" s="154"/>
      <c r="AU2757" s="154"/>
      <c r="AV2757" s="154"/>
      <c r="AW2757" s="154"/>
      <c r="AX2757" s="154"/>
      <c r="AY2757" s="154"/>
      <c r="AZ2757" s="154"/>
      <c r="BA2757" s="154"/>
      <c r="BB2757" s="154"/>
      <c r="BC2757" s="154"/>
      <c r="BD2757" s="154"/>
      <c r="BE2757" s="154"/>
      <c r="BF2757" s="154"/>
      <c r="BG2757" s="154"/>
      <c r="BH2757" s="154"/>
      <c r="BI2757" s="154"/>
      <c r="BJ2757" s="154"/>
      <c r="BK2757" s="154"/>
      <c r="BL2757" s="154"/>
      <c r="BM2757" s="154"/>
      <c r="BN2757" s="154"/>
      <c r="BO2757" s="154"/>
      <c r="BP2757" s="154"/>
      <c r="BQ2757" s="154"/>
      <c r="BR2757" s="154"/>
      <c r="BS2757" s="154"/>
      <c r="BT2757" s="154"/>
      <c r="BU2757" s="154"/>
      <c r="BV2757" s="154"/>
    </row>
    <row r="2758" spans="1:74" x14ac:dyDescent="0.25">
      <c r="A2758" s="154"/>
      <c r="B2758" s="154"/>
      <c r="C2758" s="154"/>
      <c r="D2758" s="154"/>
      <c r="E2758" s="154"/>
      <c r="F2758" s="154"/>
      <c r="G2758" s="154"/>
      <c r="H2758" s="154"/>
      <c r="I2758" s="154"/>
      <c r="J2758" s="154"/>
      <c r="K2758" s="154"/>
      <c r="L2758" s="154"/>
      <c r="M2758" s="154"/>
      <c r="N2758" s="154"/>
      <c r="O2758" s="154"/>
      <c r="P2758" s="154"/>
      <c r="Q2758" s="154"/>
      <c r="R2758" s="154"/>
      <c r="S2758" s="154"/>
      <c r="T2758" s="154"/>
      <c r="U2758" s="154"/>
      <c r="V2758" s="154"/>
      <c r="W2758" s="154"/>
      <c r="X2758" s="154"/>
      <c r="Y2758" s="154"/>
      <c r="Z2758" s="154"/>
      <c r="AA2758" s="154"/>
      <c r="AB2758" s="154"/>
      <c r="AC2758" s="154"/>
      <c r="AD2758" s="154"/>
      <c r="AE2758" s="154"/>
      <c r="AF2758" s="154"/>
      <c r="AG2758" s="154"/>
      <c r="AH2758" s="154"/>
      <c r="AI2758" s="154"/>
      <c r="AJ2758" s="154"/>
      <c r="AK2758" s="154"/>
      <c r="AL2758" s="154"/>
      <c r="AM2758" s="154"/>
      <c r="AN2758" s="154"/>
      <c r="AO2758" s="154"/>
      <c r="AP2758" s="154"/>
      <c r="AQ2758" s="154"/>
      <c r="AR2758" s="154"/>
      <c r="AS2758" s="154"/>
      <c r="AT2758" s="154"/>
      <c r="AU2758" s="154"/>
      <c r="AV2758" s="154"/>
      <c r="AW2758" s="154"/>
      <c r="AX2758" s="154"/>
      <c r="AY2758" s="154"/>
      <c r="AZ2758" s="154"/>
      <c r="BA2758" s="154"/>
      <c r="BB2758" s="154"/>
      <c r="BC2758" s="154"/>
      <c r="BD2758" s="154"/>
      <c r="BE2758" s="154"/>
      <c r="BF2758" s="154"/>
      <c r="BG2758" s="154"/>
      <c r="BH2758" s="154"/>
      <c r="BI2758" s="154"/>
      <c r="BJ2758" s="154"/>
      <c r="BK2758" s="154"/>
      <c r="BL2758" s="154"/>
      <c r="BM2758" s="154"/>
      <c r="BN2758" s="154"/>
      <c r="BO2758" s="154"/>
      <c r="BP2758" s="154"/>
      <c r="BQ2758" s="154"/>
      <c r="BR2758" s="154"/>
      <c r="BS2758" s="154"/>
      <c r="BT2758" s="154"/>
      <c r="BU2758" s="154"/>
      <c r="BV2758" s="154"/>
    </row>
    <row r="2759" spans="1:74" x14ac:dyDescent="0.25">
      <c r="A2759" s="154"/>
      <c r="B2759" s="154"/>
      <c r="C2759" s="154"/>
      <c r="D2759" s="154"/>
      <c r="E2759" s="154"/>
      <c r="F2759" s="154"/>
      <c r="G2759" s="154"/>
      <c r="H2759" s="154"/>
      <c r="I2759" s="154"/>
      <c r="J2759" s="154"/>
      <c r="K2759" s="154"/>
      <c r="L2759" s="154"/>
      <c r="M2759" s="154"/>
      <c r="N2759" s="154"/>
      <c r="O2759" s="154"/>
      <c r="P2759" s="154"/>
      <c r="Q2759" s="154"/>
      <c r="R2759" s="154"/>
      <c r="S2759" s="154"/>
      <c r="T2759" s="154"/>
      <c r="U2759" s="154"/>
      <c r="V2759" s="154"/>
      <c r="W2759" s="154"/>
      <c r="X2759" s="154"/>
      <c r="Y2759" s="154"/>
      <c r="Z2759" s="154"/>
      <c r="AA2759" s="154"/>
      <c r="AB2759" s="154"/>
      <c r="AC2759" s="154"/>
      <c r="AD2759" s="154"/>
      <c r="AE2759" s="154"/>
      <c r="AF2759" s="154"/>
      <c r="AG2759" s="154"/>
      <c r="AH2759" s="154"/>
      <c r="AI2759" s="154"/>
      <c r="AJ2759" s="154"/>
      <c r="AK2759" s="154"/>
      <c r="AL2759" s="154"/>
      <c r="AM2759" s="154"/>
      <c r="AN2759" s="154"/>
      <c r="AO2759" s="154"/>
      <c r="AP2759" s="154"/>
      <c r="AQ2759" s="154"/>
      <c r="AR2759" s="154"/>
      <c r="AS2759" s="154"/>
      <c r="AT2759" s="154"/>
      <c r="AU2759" s="154"/>
      <c r="AV2759" s="154"/>
      <c r="AW2759" s="154"/>
      <c r="AX2759" s="154"/>
      <c r="AY2759" s="154"/>
      <c r="AZ2759" s="154"/>
      <c r="BA2759" s="154"/>
      <c r="BB2759" s="154"/>
      <c r="BC2759" s="154"/>
      <c r="BD2759" s="154"/>
      <c r="BE2759" s="154"/>
      <c r="BF2759" s="154"/>
      <c r="BG2759" s="154"/>
      <c r="BH2759" s="154"/>
      <c r="BI2759" s="154"/>
      <c r="BJ2759" s="154"/>
      <c r="BK2759" s="154"/>
      <c r="BL2759" s="154"/>
      <c r="BM2759" s="154"/>
      <c r="BN2759" s="154"/>
      <c r="BO2759" s="154"/>
      <c r="BP2759" s="154"/>
      <c r="BQ2759" s="154"/>
      <c r="BR2759" s="154"/>
      <c r="BS2759" s="154"/>
      <c r="BT2759" s="154"/>
      <c r="BU2759" s="154"/>
      <c r="BV2759" s="154"/>
    </row>
    <row r="2760" spans="1:74" x14ac:dyDescent="0.25">
      <c r="A2760" s="154"/>
      <c r="B2760" s="154"/>
      <c r="C2760" s="154"/>
      <c r="D2760" s="154"/>
      <c r="E2760" s="154"/>
      <c r="F2760" s="154"/>
      <c r="G2760" s="154"/>
      <c r="H2760" s="154"/>
      <c r="I2760" s="154"/>
      <c r="J2760" s="154"/>
      <c r="K2760" s="154"/>
      <c r="L2760" s="154"/>
      <c r="M2760" s="154"/>
      <c r="N2760" s="154"/>
      <c r="O2760" s="154"/>
      <c r="P2760" s="154"/>
      <c r="Q2760" s="154"/>
      <c r="R2760" s="154"/>
      <c r="S2760" s="154"/>
      <c r="T2760" s="154"/>
      <c r="U2760" s="154"/>
      <c r="V2760" s="154"/>
      <c r="W2760" s="154"/>
      <c r="X2760" s="154"/>
      <c r="Y2760" s="154"/>
      <c r="Z2760" s="154"/>
      <c r="AA2760" s="154"/>
      <c r="AB2760" s="154"/>
      <c r="AC2760" s="154"/>
      <c r="AD2760" s="154"/>
      <c r="AE2760" s="154"/>
      <c r="AF2760" s="154"/>
      <c r="AG2760" s="154"/>
      <c r="AH2760" s="154"/>
      <c r="AI2760" s="154"/>
      <c r="AJ2760" s="154"/>
      <c r="AK2760" s="154"/>
      <c r="AL2760" s="154"/>
      <c r="AM2760" s="154"/>
      <c r="AN2760" s="154"/>
      <c r="AO2760" s="154"/>
      <c r="AP2760" s="154"/>
      <c r="AQ2760" s="154"/>
      <c r="AR2760" s="154"/>
      <c r="AS2760" s="154"/>
      <c r="AT2760" s="154"/>
      <c r="AU2760" s="154"/>
      <c r="AV2760" s="154"/>
      <c r="AW2760" s="154"/>
      <c r="AX2760" s="154"/>
      <c r="AY2760" s="154"/>
      <c r="AZ2760" s="154"/>
      <c r="BA2760" s="154"/>
      <c r="BB2760" s="154"/>
      <c r="BC2760" s="154"/>
      <c r="BD2760" s="154"/>
      <c r="BE2760" s="154"/>
      <c r="BF2760" s="154"/>
      <c r="BG2760" s="154"/>
      <c r="BH2760" s="154"/>
      <c r="BI2760" s="154"/>
      <c r="BJ2760" s="154"/>
      <c r="BK2760" s="154"/>
      <c r="BL2760" s="154"/>
      <c r="BM2760" s="154"/>
      <c r="BN2760" s="154"/>
      <c r="BO2760" s="154"/>
      <c r="BP2760" s="154"/>
      <c r="BQ2760" s="154"/>
      <c r="BR2760" s="154"/>
      <c r="BS2760" s="154"/>
      <c r="BT2760" s="154"/>
      <c r="BU2760" s="154"/>
      <c r="BV2760" s="154"/>
    </row>
    <row r="2761" spans="1:74" x14ac:dyDescent="0.25">
      <c r="A2761" s="154"/>
      <c r="B2761" s="154"/>
      <c r="C2761" s="154"/>
      <c r="D2761" s="154"/>
      <c r="E2761" s="154"/>
      <c r="F2761" s="154"/>
      <c r="G2761" s="154"/>
      <c r="H2761" s="154"/>
      <c r="I2761" s="154"/>
      <c r="J2761" s="154"/>
      <c r="K2761" s="154"/>
      <c r="L2761" s="154"/>
      <c r="M2761" s="154"/>
      <c r="N2761" s="154"/>
      <c r="O2761" s="154"/>
      <c r="P2761" s="154"/>
      <c r="Q2761" s="154"/>
      <c r="R2761" s="154"/>
      <c r="S2761" s="154"/>
      <c r="T2761" s="154"/>
      <c r="U2761" s="154"/>
      <c r="V2761" s="154"/>
      <c r="W2761" s="154"/>
      <c r="X2761" s="154"/>
      <c r="Y2761" s="154"/>
      <c r="Z2761" s="154"/>
      <c r="AA2761" s="154"/>
      <c r="AB2761" s="154"/>
      <c r="AC2761" s="154"/>
      <c r="AD2761" s="154"/>
      <c r="AE2761" s="154"/>
      <c r="AF2761" s="154"/>
      <c r="AG2761" s="154"/>
      <c r="AH2761" s="154"/>
      <c r="AI2761" s="154"/>
      <c r="AJ2761" s="154"/>
      <c r="AK2761" s="154"/>
      <c r="AL2761" s="154"/>
      <c r="AM2761" s="154"/>
      <c r="AN2761" s="154"/>
      <c r="AO2761" s="154"/>
      <c r="AP2761" s="154"/>
      <c r="AQ2761" s="154"/>
      <c r="AR2761" s="154"/>
      <c r="AS2761" s="154"/>
      <c r="AT2761" s="154"/>
      <c r="AU2761" s="154"/>
      <c r="AV2761" s="154"/>
      <c r="AW2761" s="154"/>
      <c r="AX2761" s="154"/>
      <c r="AY2761" s="154"/>
      <c r="AZ2761" s="154"/>
      <c r="BA2761" s="154"/>
      <c r="BB2761" s="154"/>
      <c r="BC2761" s="154"/>
      <c r="BD2761" s="154"/>
      <c r="BE2761" s="154"/>
      <c r="BF2761" s="154"/>
      <c r="BG2761" s="154"/>
      <c r="BH2761" s="154"/>
      <c r="BI2761" s="154"/>
      <c r="BJ2761" s="154"/>
      <c r="BK2761" s="154"/>
      <c r="BL2761" s="154"/>
      <c r="BM2761" s="154"/>
      <c r="BN2761" s="154"/>
      <c r="BO2761" s="154"/>
      <c r="BP2761" s="154"/>
      <c r="BQ2761" s="154"/>
      <c r="BR2761" s="154"/>
      <c r="BS2761" s="154"/>
      <c r="BT2761" s="154"/>
      <c r="BU2761" s="154"/>
      <c r="BV2761" s="154"/>
    </row>
    <row r="2762" spans="1:74" x14ac:dyDescent="0.25">
      <c r="A2762" s="154"/>
      <c r="B2762" s="154"/>
      <c r="C2762" s="154"/>
      <c r="D2762" s="154"/>
      <c r="E2762" s="154"/>
      <c r="F2762" s="154"/>
      <c r="G2762" s="154"/>
      <c r="H2762" s="154"/>
      <c r="I2762" s="154"/>
      <c r="J2762" s="154"/>
      <c r="K2762" s="154"/>
      <c r="L2762" s="154"/>
      <c r="M2762" s="154"/>
      <c r="N2762" s="154"/>
      <c r="O2762" s="154"/>
      <c r="P2762" s="154"/>
      <c r="Q2762" s="154"/>
      <c r="R2762" s="154"/>
      <c r="S2762" s="154"/>
      <c r="T2762" s="154"/>
      <c r="U2762" s="154"/>
      <c r="V2762" s="154"/>
      <c r="W2762" s="154"/>
      <c r="X2762" s="154"/>
      <c r="Y2762" s="154"/>
      <c r="Z2762" s="154"/>
      <c r="AA2762" s="154"/>
      <c r="AB2762" s="154"/>
      <c r="AC2762" s="154"/>
      <c r="AD2762" s="154"/>
      <c r="AE2762" s="154"/>
      <c r="AF2762" s="154"/>
      <c r="AG2762" s="154"/>
      <c r="AH2762" s="154"/>
      <c r="AI2762" s="154"/>
      <c r="AJ2762" s="154"/>
      <c r="AK2762" s="154"/>
      <c r="AL2762" s="154"/>
      <c r="AM2762" s="154"/>
      <c r="AN2762" s="154"/>
      <c r="AO2762" s="154"/>
      <c r="AP2762" s="154"/>
      <c r="AQ2762" s="154"/>
      <c r="AR2762" s="154"/>
      <c r="AS2762" s="154"/>
      <c r="AT2762" s="154"/>
      <c r="AU2762" s="154"/>
      <c r="AV2762" s="154"/>
      <c r="AW2762" s="154"/>
      <c r="AX2762" s="154"/>
      <c r="AY2762" s="154"/>
      <c r="AZ2762" s="154"/>
      <c r="BA2762" s="154"/>
      <c r="BB2762" s="154"/>
      <c r="BC2762" s="154"/>
      <c r="BD2762" s="154"/>
      <c r="BE2762" s="154"/>
      <c r="BF2762" s="154"/>
      <c r="BG2762" s="154"/>
      <c r="BH2762" s="154"/>
      <c r="BI2762" s="154"/>
      <c r="BJ2762" s="154"/>
      <c r="BK2762" s="154"/>
      <c r="BL2762" s="154"/>
      <c r="BM2762" s="154"/>
      <c r="BN2762" s="154"/>
      <c r="BO2762" s="154"/>
      <c r="BP2762" s="154"/>
      <c r="BQ2762" s="154"/>
      <c r="BR2762" s="154"/>
      <c r="BS2762" s="154"/>
      <c r="BT2762" s="154"/>
      <c r="BU2762" s="154"/>
      <c r="BV2762" s="154"/>
    </row>
    <row r="2763" spans="1:74" x14ac:dyDescent="0.25">
      <c r="A2763" s="154"/>
      <c r="B2763" s="154"/>
      <c r="C2763" s="154"/>
      <c r="D2763" s="154"/>
      <c r="E2763" s="154"/>
      <c r="F2763" s="154"/>
      <c r="G2763" s="154"/>
      <c r="H2763" s="154"/>
      <c r="I2763" s="154"/>
      <c r="J2763" s="154"/>
      <c r="K2763" s="154"/>
      <c r="L2763" s="154"/>
      <c r="M2763" s="154"/>
      <c r="N2763" s="154"/>
      <c r="O2763" s="154"/>
      <c r="P2763" s="154"/>
      <c r="Q2763" s="154"/>
      <c r="R2763" s="154"/>
      <c r="S2763" s="154"/>
      <c r="T2763" s="154"/>
      <c r="U2763" s="154"/>
      <c r="V2763" s="154"/>
      <c r="W2763" s="154"/>
      <c r="X2763" s="154"/>
      <c r="Y2763" s="154"/>
      <c r="Z2763" s="154"/>
      <c r="AA2763" s="154"/>
      <c r="AB2763" s="154"/>
      <c r="AC2763" s="154"/>
      <c r="AD2763" s="154"/>
      <c r="AE2763" s="154"/>
      <c r="AF2763" s="154"/>
      <c r="AG2763" s="154"/>
      <c r="AH2763" s="154"/>
      <c r="AI2763" s="154"/>
      <c r="AJ2763" s="154"/>
      <c r="AK2763" s="154"/>
      <c r="AL2763" s="154"/>
      <c r="AM2763" s="154"/>
      <c r="AN2763" s="154"/>
      <c r="AO2763" s="154"/>
      <c r="AP2763" s="154"/>
      <c r="AQ2763" s="154"/>
      <c r="AR2763" s="154"/>
      <c r="AS2763" s="154"/>
      <c r="AT2763" s="154"/>
      <c r="AU2763" s="154"/>
      <c r="AV2763" s="154"/>
      <c r="AW2763" s="154"/>
      <c r="AX2763" s="154"/>
      <c r="AY2763" s="154"/>
      <c r="AZ2763" s="154"/>
      <c r="BA2763" s="154"/>
      <c r="BB2763" s="154"/>
      <c r="BC2763" s="154"/>
      <c r="BD2763" s="154"/>
      <c r="BE2763" s="154"/>
      <c r="BF2763" s="154"/>
      <c r="BG2763" s="154"/>
      <c r="BH2763" s="154"/>
      <c r="BI2763" s="154"/>
      <c r="BJ2763" s="154"/>
      <c r="BK2763" s="154"/>
      <c r="BL2763" s="154"/>
      <c r="BM2763" s="154"/>
      <c r="BN2763" s="154"/>
      <c r="BO2763" s="154"/>
      <c r="BP2763" s="154"/>
      <c r="BQ2763" s="154"/>
      <c r="BR2763" s="154"/>
      <c r="BS2763" s="154"/>
      <c r="BT2763" s="154"/>
      <c r="BU2763" s="154"/>
      <c r="BV2763" s="154"/>
    </row>
    <row r="2764" spans="1:74" x14ac:dyDescent="0.25">
      <c r="A2764" s="154"/>
      <c r="B2764" s="154"/>
      <c r="C2764" s="154"/>
      <c r="D2764" s="154"/>
      <c r="E2764" s="154"/>
      <c r="F2764" s="154"/>
      <c r="G2764" s="154"/>
      <c r="H2764" s="154"/>
      <c r="I2764" s="154"/>
      <c r="J2764" s="154"/>
      <c r="K2764" s="154"/>
      <c r="L2764" s="154"/>
      <c r="M2764" s="154"/>
      <c r="N2764" s="154"/>
      <c r="O2764" s="154"/>
      <c r="P2764" s="154"/>
      <c r="Q2764" s="154"/>
      <c r="R2764" s="154"/>
      <c r="S2764" s="154"/>
      <c r="T2764" s="154"/>
      <c r="U2764" s="154"/>
      <c r="V2764" s="154"/>
      <c r="W2764" s="154"/>
      <c r="X2764" s="154"/>
      <c r="Y2764" s="154"/>
      <c r="Z2764" s="154"/>
      <c r="AA2764" s="154"/>
      <c r="AB2764" s="154"/>
      <c r="AC2764" s="154"/>
      <c r="AD2764" s="154"/>
      <c r="AE2764" s="154"/>
      <c r="AF2764" s="154"/>
      <c r="AG2764" s="154"/>
      <c r="AH2764" s="154"/>
      <c r="AI2764" s="154"/>
      <c r="AJ2764" s="154"/>
      <c r="AK2764" s="154"/>
      <c r="AL2764" s="154"/>
      <c r="AM2764" s="154"/>
      <c r="AN2764" s="154"/>
      <c r="AO2764" s="154"/>
      <c r="AP2764" s="154"/>
      <c r="AQ2764" s="154"/>
      <c r="AR2764" s="154"/>
      <c r="AS2764" s="154"/>
      <c r="AT2764" s="154"/>
      <c r="AU2764" s="154"/>
      <c r="AV2764" s="154"/>
      <c r="AW2764" s="154"/>
      <c r="AX2764" s="154"/>
      <c r="AY2764" s="154"/>
      <c r="AZ2764" s="154"/>
      <c r="BA2764" s="154"/>
      <c r="BB2764" s="154"/>
      <c r="BC2764" s="154"/>
      <c r="BD2764" s="154"/>
      <c r="BE2764" s="154"/>
      <c r="BF2764" s="154"/>
      <c r="BG2764" s="154"/>
      <c r="BH2764" s="154"/>
      <c r="BI2764" s="154"/>
      <c r="BJ2764" s="154"/>
      <c r="BK2764" s="154"/>
      <c r="BL2764" s="154"/>
      <c r="BM2764" s="154"/>
      <c r="BN2764" s="154"/>
      <c r="BO2764" s="154"/>
      <c r="BP2764" s="154"/>
      <c r="BQ2764" s="154"/>
      <c r="BR2764" s="154"/>
      <c r="BS2764" s="154"/>
      <c r="BT2764" s="154"/>
      <c r="BU2764" s="154"/>
      <c r="BV2764" s="154"/>
    </row>
    <row r="2765" spans="1:74" x14ac:dyDescent="0.25">
      <c r="A2765" s="154"/>
      <c r="B2765" s="154"/>
      <c r="C2765" s="154"/>
      <c r="D2765" s="154"/>
      <c r="E2765" s="154"/>
      <c r="F2765" s="154"/>
      <c r="G2765" s="154"/>
      <c r="H2765" s="154"/>
      <c r="I2765" s="154"/>
      <c r="J2765" s="154"/>
      <c r="K2765" s="154"/>
      <c r="L2765" s="154"/>
      <c r="M2765" s="154"/>
      <c r="N2765" s="154"/>
      <c r="O2765" s="154"/>
      <c r="P2765" s="154"/>
      <c r="Q2765" s="154"/>
      <c r="R2765" s="154"/>
      <c r="S2765" s="154"/>
      <c r="T2765" s="154"/>
      <c r="U2765" s="154"/>
      <c r="V2765" s="154"/>
      <c r="W2765" s="154"/>
      <c r="X2765" s="154"/>
      <c r="Y2765" s="154"/>
      <c r="Z2765" s="154"/>
      <c r="AA2765" s="154"/>
      <c r="AB2765" s="154"/>
      <c r="AC2765" s="154"/>
      <c r="AD2765" s="154"/>
      <c r="AE2765" s="154"/>
      <c r="AF2765" s="154"/>
      <c r="AG2765" s="154"/>
      <c r="AH2765" s="154"/>
      <c r="AI2765" s="154"/>
      <c r="AJ2765" s="154"/>
      <c r="AK2765" s="154"/>
      <c r="AL2765" s="154"/>
      <c r="AM2765" s="154"/>
      <c r="AN2765" s="154"/>
      <c r="AO2765" s="154"/>
      <c r="AP2765" s="154"/>
      <c r="AQ2765" s="154"/>
      <c r="AR2765" s="154"/>
      <c r="AS2765" s="154"/>
      <c r="AT2765" s="154"/>
      <c r="AU2765" s="154"/>
      <c r="AV2765" s="154"/>
      <c r="AW2765" s="154"/>
      <c r="AX2765" s="154"/>
      <c r="AY2765" s="154"/>
      <c r="AZ2765" s="154"/>
      <c r="BA2765" s="154"/>
      <c r="BB2765" s="154"/>
      <c r="BC2765" s="154"/>
      <c r="BD2765" s="154"/>
      <c r="BE2765" s="154"/>
      <c r="BF2765" s="154"/>
      <c r="BG2765" s="154"/>
      <c r="BH2765" s="154"/>
      <c r="BI2765" s="154"/>
      <c r="BJ2765" s="154"/>
      <c r="BK2765" s="154"/>
      <c r="BL2765" s="154"/>
      <c r="BM2765" s="154"/>
      <c r="BN2765" s="154"/>
      <c r="BO2765" s="154"/>
      <c r="BP2765" s="154"/>
      <c r="BQ2765" s="154"/>
      <c r="BR2765" s="154"/>
      <c r="BS2765" s="154"/>
      <c r="BT2765" s="154"/>
      <c r="BU2765" s="154"/>
      <c r="BV2765" s="154"/>
    </row>
    <row r="2766" spans="1:74" x14ac:dyDescent="0.25">
      <c r="A2766" s="154"/>
      <c r="B2766" s="154"/>
      <c r="C2766" s="154"/>
      <c r="D2766" s="154"/>
      <c r="E2766" s="154"/>
      <c r="F2766" s="154"/>
      <c r="G2766" s="154"/>
      <c r="H2766" s="154"/>
      <c r="I2766" s="154"/>
      <c r="J2766" s="154"/>
      <c r="K2766" s="154"/>
      <c r="L2766" s="154"/>
      <c r="M2766" s="154"/>
      <c r="N2766" s="154"/>
      <c r="O2766" s="154"/>
      <c r="P2766" s="154"/>
      <c r="Q2766" s="154"/>
      <c r="R2766" s="154"/>
      <c r="S2766" s="154"/>
      <c r="T2766" s="154"/>
      <c r="U2766" s="154"/>
      <c r="V2766" s="154"/>
      <c r="W2766" s="154"/>
      <c r="X2766" s="154"/>
      <c r="Y2766" s="154"/>
      <c r="Z2766" s="154"/>
      <c r="AA2766" s="154"/>
      <c r="AB2766" s="154"/>
      <c r="AC2766" s="154"/>
      <c r="AD2766" s="154"/>
      <c r="AE2766" s="154"/>
      <c r="AF2766" s="154"/>
      <c r="AG2766" s="154"/>
      <c r="AH2766" s="154"/>
      <c r="AI2766" s="154"/>
      <c r="AJ2766" s="154"/>
      <c r="AK2766" s="154"/>
      <c r="AL2766" s="154"/>
      <c r="AM2766" s="154"/>
      <c r="AN2766" s="154"/>
      <c r="AO2766" s="154"/>
      <c r="AP2766" s="154"/>
      <c r="AQ2766" s="154"/>
      <c r="AR2766" s="154"/>
      <c r="AS2766" s="154"/>
      <c r="AT2766" s="154"/>
      <c r="AU2766" s="154"/>
      <c r="AV2766" s="154"/>
      <c r="AW2766" s="154"/>
      <c r="AX2766" s="154"/>
      <c r="AY2766" s="154"/>
      <c r="AZ2766" s="154"/>
      <c r="BA2766" s="154"/>
      <c r="BB2766" s="154"/>
      <c r="BC2766" s="154"/>
      <c r="BD2766" s="154"/>
      <c r="BE2766" s="154"/>
      <c r="BF2766" s="154"/>
      <c r="BG2766" s="154"/>
      <c r="BH2766" s="154"/>
      <c r="BI2766" s="154"/>
      <c r="BJ2766" s="154"/>
      <c r="BK2766" s="154"/>
      <c r="BL2766" s="154"/>
      <c r="BM2766" s="154"/>
      <c r="BN2766" s="154"/>
      <c r="BO2766" s="154"/>
      <c r="BP2766" s="154"/>
      <c r="BQ2766" s="154"/>
      <c r="BR2766" s="154"/>
      <c r="BS2766" s="154"/>
      <c r="BT2766" s="154"/>
      <c r="BU2766" s="154"/>
      <c r="BV2766" s="154"/>
    </row>
    <row r="2767" spans="1:74" x14ac:dyDescent="0.25">
      <c r="A2767" s="154"/>
      <c r="B2767" s="154"/>
      <c r="C2767" s="154"/>
      <c r="D2767" s="154"/>
      <c r="E2767" s="154"/>
      <c r="F2767" s="154"/>
      <c r="G2767" s="154"/>
      <c r="H2767" s="154"/>
      <c r="I2767" s="154"/>
      <c r="J2767" s="154"/>
      <c r="K2767" s="154"/>
      <c r="L2767" s="154"/>
      <c r="M2767" s="154"/>
      <c r="N2767" s="154"/>
      <c r="O2767" s="154"/>
      <c r="P2767" s="154"/>
      <c r="Q2767" s="154"/>
      <c r="R2767" s="154"/>
      <c r="S2767" s="154"/>
      <c r="T2767" s="154"/>
      <c r="U2767" s="154"/>
      <c r="V2767" s="154"/>
      <c r="W2767" s="154"/>
      <c r="X2767" s="154"/>
      <c r="Y2767" s="154"/>
      <c r="Z2767" s="154"/>
      <c r="AA2767" s="154"/>
      <c r="AB2767" s="154"/>
      <c r="AC2767" s="154"/>
      <c r="AD2767" s="154"/>
      <c r="AE2767" s="154"/>
      <c r="AF2767" s="154"/>
      <c r="AG2767" s="154"/>
      <c r="AH2767" s="154"/>
      <c r="AI2767" s="154"/>
      <c r="AJ2767" s="154"/>
      <c r="AK2767" s="154"/>
      <c r="AL2767" s="154"/>
      <c r="AM2767" s="154"/>
      <c r="AN2767" s="154"/>
      <c r="AO2767" s="154"/>
      <c r="AP2767" s="154"/>
      <c r="AQ2767" s="154"/>
      <c r="AR2767" s="154"/>
      <c r="AS2767" s="154"/>
      <c r="AT2767" s="154"/>
      <c r="AU2767" s="154"/>
      <c r="AV2767" s="154"/>
      <c r="AW2767" s="154"/>
      <c r="AX2767" s="154"/>
      <c r="AY2767" s="154"/>
      <c r="AZ2767" s="154"/>
      <c r="BA2767" s="154"/>
      <c r="BB2767" s="154"/>
      <c r="BC2767" s="154"/>
      <c r="BD2767" s="154"/>
      <c r="BE2767" s="154"/>
      <c r="BF2767" s="154"/>
      <c r="BG2767" s="154"/>
      <c r="BH2767" s="154"/>
      <c r="BI2767" s="154"/>
      <c r="BJ2767" s="154"/>
      <c r="BK2767" s="154"/>
      <c r="BL2767" s="154"/>
      <c r="BM2767" s="154"/>
      <c r="BN2767" s="154"/>
      <c r="BO2767" s="154"/>
      <c r="BP2767" s="154"/>
      <c r="BQ2767" s="154"/>
      <c r="BR2767" s="154"/>
      <c r="BS2767" s="154"/>
      <c r="BT2767" s="154"/>
      <c r="BU2767" s="154"/>
      <c r="BV2767" s="154"/>
    </row>
    <row r="2768" spans="1:74" x14ac:dyDescent="0.25">
      <c r="A2768" s="154"/>
      <c r="B2768" s="154"/>
      <c r="C2768" s="154"/>
      <c r="D2768" s="154"/>
      <c r="E2768" s="154"/>
      <c r="F2768" s="154"/>
      <c r="G2768" s="154"/>
      <c r="H2768" s="154"/>
      <c r="I2768" s="154"/>
      <c r="J2768" s="154"/>
      <c r="K2768" s="154"/>
      <c r="L2768" s="154"/>
      <c r="M2768" s="154"/>
      <c r="N2768" s="154"/>
      <c r="O2768" s="154"/>
      <c r="P2768" s="154"/>
      <c r="Q2768" s="154"/>
      <c r="R2768" s="154"/>
      <c r="S2768" s="154"/>
      <c r="T2768" s="154"/>
      <c r="U2768" s="154"/>
      <c r="V2768" s="154"/>
      <c r="W2768" s="154"/>
      <c r="X2768" s="154"/>
      <c r="Y2768" s="154"/>
      <c r="Z2768" s="154"/>
      <c r="AA2768" s="154"/>
      <c r="AB2768" s="154"/>
      <c r="AC2768" s="154"/>
      <c r="AD2768" s="154"/>
      <c r="AE2768" s="154"/>
      <c r="AF2768" s="154"/>
      <c r="AG2768" s="154"/>
      <c r="AH2768" s="154"/>
      <c r="AI2768" s="154"/>
      <c r="AJ2768" s="154"/>
      <c r="AK2768" s="154"/>
      <c r="AL2768" s="154"/>
      <c r="AM2768" s="154"/>
      <c r="AN2768" s="154"/>
      <c r="AO2768" s="154"/>
      <c r="AP2768" s="154"/>
      <c r="AQ2768" s="154"/>
      <c r="AR2768" s="154"/>
      <c r="AS2768" s="154"/>
      <c r="AT2768" s="154"/>
      <c r="AU2768" s="154"/>
      <c r="AV2768" s="154"/>
      <c r="AW2768" s="154"/>
      <c r="AX2768" s="154"/>
      <c r="AY2768" s="154"/>
      <c r="AZ2768" s="154"/>
      <c r="BA2768" s="154"/>
      <c r="BB2768" s="154"/>
      <c r="BC2768" s="154"/>
      <c r="BD2768" s="154"/>
      <c r="BE2768" s="154"/>
      <c r="BF2768" s="154"/>
      <c r="BG2768" s="154"/>
      <c r="BH2768" s="154"/>
      <c r="BI2768" s="154"/>
      <c r="BJ2768" s="154"/>
      <c r="BK2768" s="154"/>
      <c r="BL2768" s="154"/>
      <c r="BM2768" s="154"/>
      <c r="BN2768" s="154"/>
      <c r="BO2768" s="154"/>
      <c r="BP2768" s="154"/>
      <c r="BQ2768" s="154"/>
      <c r="BR2768" s="154"/>
      <c r="BS2768" s="154"/>
      <c r="BT2768" s="154"/>
      <c r="BU2768" s="154"/>
      <c r="BV2768" s="154"/>
    </row>
    <row r="2769" spans="1:74" x14ac:dyDescent="0.25">
      <c r="A2769" s="154"/>
      <c r="B2769" s="154"/>
      <c r="C2769" s="154"/>
      <c r="D2769" s="154"/>
      <c r="E2769" s="154"/>
      <c r="F2769" s="154"/>
      <c r="G2769" s="154"/>
      <c r="H2769" s="154"/>
      <c r="I2769" s="154"/>
      <c r="J2769" s="154"/>
      <c r="K2769" s="154"/>
      <c r="L2769" s="154"/>
      <c r="M2769" s="154"/>
      <c r="N2769" s="154"/>
      <c r="O2769" s="154"/>
      <c r="P2769" s="154"/>
      <c r="Q2769" s="154"/>
      <c r="R2769" s="154"/>
      <c r="S2769" s="154"/>
      <c r="T2769" s="154"/>
      <c r="U2769" s="154"/>
      <c r="V2769" s="154"/>
      <c r="W2769" s="154"/>
      <c r="X2769" s="154"/>
      <c r="Y2769" s="154"/>
      <c r="Z2769" s="154"/>
      <c r="AA2769" s="154"/>
      <c r="AB2769" s="154"/>
      <c r="AC2769" s="154"/>
      <c r="AD2769" s="154"/>
      <c r="AE2769" s="154"/>
      <c r="AF2769" s="154"/>
      <c r="AG2769" s="154"/>
      <c r="AH2769" s="154"/>
      <c r="AI2769" s="154"/>
      <c r="AJ2769" s="154"/>
      <c r="AK2769" s="154"/>
      <c r="AL2769" s="154"/>
      <c r="AM2769" s="154"/>
      <c r="AN2769" s="154"/>
      <c r="AO2769" s="154"/>
      <c r="AP2769" s="154"/>
      <c r="AQ2769" s="154"/>
      <c r="AR2769" s="154"/>
      <c r="AS2769" s="154"/>
      <c r="AT2769" s="154"/>
      <c r="AU2769" s="154"/>
      <c r="AV2769" s="154"/>
      <c r="AW2769" s="154"/>
      <c r="AX2769" s="154"/>
      <c r="AY2769" s="154"/>
      <c r="AZ2769" s="154"/>
      <c r="BA2769" s="154"/>
      <c r="BB2769" s="154"/>
      <c r="BC2769" s="154"/>
      <c r="BD2769" s="154"/>
      <c r="BE2769" s="154"/>
      <c r="BF2769" s="154"/>
      <c r="BG2769" s="154"/>
      <c r="BH2769" s="154"/>
      <c r="BI2769" s="154"/>
      <c r="BJ2769" s="154"/>
      <c r="BK2769" s="154"/>
      <c r="BL2769" s="154"/>
      <c r="BM2769" s="154"/>
      <c r="BN2769" s="154"/>
      <c r="BO2769" s="154"/>
      <c r="BP2769" s="154"/>
      <c r="BQ2769" s="154"/>
      <c r="BR2769" s="154"/>
      <c r="BS2769" s="154"/>
      <c r="BT2769" s="154"/>
      <c r="BU2769" s="154"/>
      <c r="BV2769" s="154"/>
    </row>
    <row r="2770" spans="1:74" x14ac:dyDescent="0.25">
      <c r="A2770" s="154"/>
      <c r="B2770" s="154"/>
      <c r="C2770" s="154"/>
      <c r="D2770" s="154"/>
      <c r="E2770" s="154"/>
      <c r="F2770" s="154"/>
      <c r="G2770" s="154"/>
      <c r="H2770" s="154"/>
      <c r="I2770" s="154"/>
      <c r="J2770" s="154"/>
      <c r="K2770" s="154"/>
      <c r="L2770" s="154"/>
      <c r="M2770" s="154"/>
      <c r="N2770" s="154"/>
      <c r="O2770" s="154"/>
      <c r="P2770" s="154"/>
      <c r="Q2770" s="154"/>
      <c r="R2770" s="154"/>
      <c r="S2770" s="154"/>
      <c r="T2770" s="154"/>
      <c r="U2770" s="154"/>
      <c r="V2770" s="154"/>
      <c r="W2770" s="154"/>
      <c r="X2770" s="154"/>
      <c r="Y2770" s="154"/>
      <c r="Z2770" s="154"/>
      <c r="AA2770" s="154"/>
      <c r="AB2770" s="154"/>
      <c r="AC2770" s="154"/>
      <c r="AD2770" s="154"/>
      <c r="AE2770" s="154"/>
      <c r="AF2770" s="154"/>
      <c r="AG2770" s="154"/>
      <c r="AH2770" s="154"/>
      <c r="AI2770" s="154"/>
      <c r="AJ2770" s="154"/>
      <c r="AK2770" s="154"/>
      <c r="AL2770" s="154"/>
      <c r="AM2770" s="154"/>
      <c r="AN2770" s="154"/>
      <c r="AO2770" s="154"/>
      <c r="AP2770" s="154"/>
      <c r="AQ2770" s="154"/>
      <c r="AR2770" s="154"/>
      <c r="AS2770" s="154"/>
      <c r="AT2770" s="154"/>
      <c r="AU2770" s="154"/>
      <c r="AV2770" s="154"/>
      <c r="AW2770" s="154"/>
      <c r="AX2770" s="154"/>
      <c r="AY2770" s="154"/>
      <c r="AZ2770" s="154"/>
      <c r="BA2770" s="154"/>
      <c r="BB2770" s="154"/>
      <c r="BC2770" s="154"/>
      <c r="BD2770" s="154"/>
      <c r="BE2770" s="154"/>
      <c r="BF2770" s="154"/>
      <c r="BG2770" s="154"/>
      <c r="BH2770" s="154"/>
      <c r="BI2770" s="154"/>
      <c r="BJ2770" s="154"/>
      <c r="BK2770" s="154"/>
      <c r="BL2770" s="154"/>
      <c r="BM2770" s="154"/>
      <c r="BN2770" s="154"/>
      <c r="BO2770" s="154"/>
      <c r="BP2770" s="154"/>
      <c r="BQ2770" s="154"/>
      <c r="BR2770" s="154"/>
      <c r="BS2770" s="154"/>
      <c r="BT2770" s="154"/>
      <c r="BU2770" s="154"/>
      <c r="BV2770" s="154"/>
    </row>
    <row r="2771" spans="1:74" x14ac:dyDescent="0.25">
      <c r="A2771" s="154"/>
      <c r="B2771" s="154"/>
      <c r="C2771" s="154"/>
      <c r="D2771" s="154"/>
      <c r="E2771" s="154"/>
      <c r="F2771" s="154"/>
      <c r="G2771" s="154"/>
      <c r="H2771" s="154"/>
      <c r="I2771" s="154"/>
      <c r="J2771" s="154"/>
      <c r="K2771" s="154"/>
      <c r="L2771" s="154"/>
      <c r="M2771" s="154"/>
      <c r="N2771" s="154"/>
      <c r="O2771" s="154"/>
      <c r="P2771" s="154"/>
      <c r="Q2771" s="154"/>
      <c r="R2771" s="154"/>
      <c r="S2771" s="154"/>
      <c r="T2771" s="154"/>
      <c r="U2771" s="154"/>
      <c r="V2771" s="154"/>
      <c r="W2771" s="154"/>
      <c r="X2771" s="154"/>
      <c r="Y2771" s="154"/>
      <c r="Z2771" s="154"/>
      <c r="AA2771" s="154"/>
      <c r="AB2771" s="154"/>
      <c r="AC2771" s="154"/>
      <c r="AD2771" s="154"/>
      <c r="AE2771" s="154"/>
      <c r="AF2771" s="154"/>
      <c r="AG2771" s="154"/>
      <c r="AH2771" s="154"/>
      <c r="AI2771" s="154"/>
      <c r="AJ2771" s="154"/>
      <c r="AK2771" s="154"/>
      <c r="AL2771" s="154"/>
      <c r="AM2771" s="154"/>
      <c r="AN2771" s="154"/>
      <c r="AO2771" s="154"/>
      <c r="AP2771" s="154"/>
      <c r="AQ2771" s="154"/>
      <c r="AR2771" s="154"/>
      <c r="AS2771" s="154"/>
      <c r="AT2771" s="154"/>
      <c r="AU2771" s="154"/>
      <c r="AV2771" s="154"/>
      <c r="AW2771" s="154"/>
      <c r="AX2771" s="154"/>
      <c r="AY2771" s="154"/>
      <c r="AZ2771" s="154"/>
      <c r="BA2771" s="154"/>
      <c r="BB2771" s="154"/>
      <c r="BC2771" s="154"/>
      <c r="BD2771" s="154"/>
      <c r="BE2771" s="154"/>
      <c r="BF2771" s="154"/>
      <c r="BG2771" s="154"/>
      <c r="BH2771" s="154"/>
      <c r="BI2771" s="154"/>
      <c r="BJ2771" s="154"/>
      <c r="BK2771" s="154"/>
      <c r="BL2771" s="154"/>
      <c r="BM2771" s="154"/>
      <c r="BN2771" s="154"/>
      <c r="BO2771" s="154"/>
      <c r="BP2771" s="154"/>
      <c r="BQ2771" s="154"/>
      <c r="BR2771" s="154"/>
      <c r="BS2771" s="154"/>
      <c r="BT2771" s="154"/>
      <c r="BU2771" s="154"/>
      <c r="BV2771" s="154"/>
    </row>
    <row r="2772" spans="1:74" x14ac:dyDescent="0.25">
      <c r="A2772" s="154"/>
      <c r="B2772" s="154"/>
      <c r="C2772" s="154"/>
      <c r="D2772" s="154"/>
      <c r="E2772" s="154"/>
      <c r="F2772" s="154"/>
      <c r="G2772" s="154"/>
      <c r="H2772" s="154"/>
      <c r="I2772" s="154"/>
      <c r="J2772" s="154"/>
      <c r="K2772" s="154"/>
      <c r="L2772" s="154"/>
      <c r="M2772" s="154"/>
      <c r="N2772" s="154"/>
      <c r="O2772" s="154"/>
      <c r="P2772" s="154"/>
      <c r="Q2772" s="154"/>
      <c r="R2772" s="154"/>
      <c r="S2772" s="154"/>
      <c r="T2772" s="154"/>
      <c r="U2772" s="154"/>
      <c r="V2772" s="154"/>
      <c r="W2772" s="154"/>
      <c r="X2772" s="154"/>
      <c r="Y2772" s="154"/>
      <c r="Z2772" s="154"/>
      <c r="AA2772" s="154"/>
      <c r="AB2772" s="154"/>
      <c r="AC2772" s="154"/>
      <c r="AD2772" s="154"/>
      <c r="AE2772" s="154"/>
      <c r="AF2772" s="154"/>
      <c r="AG2772" s="154"/>
      <c r="AH2772" s="154"/>
      <c r="AI2772" s="154"/>
      <c r="AJ2772" s="154"/>
      <c r="AK2772" s="154"/>
      <c r="AL2772" s="154"/>
      <c r="AM2772" s="154"/>
      <c r="AN2772" s="154"/>
      <c r="AO2772" s="154"/>
      <c r="AP2772" s="154"/>
      <c r="AQ2772" s="154"/>
      <c r="AR2772" s="154"/>
      <c r="AS2772" s="154"/>
      <c r="AT2772" s="154"/>
      <c r="AU2772" s="154"/>
      <c r="AV2772" s="154"/>
      <c r="AW2772" s="154"/>
      <c r="AX2772" s="154"/>
      <c r="AY2772" s="154"/>
      <c r="AZ2772" s="154"/>
      <c r="BA2772" s="154"/>
      <c r="BB2772" s="154"/>
      <c r="BC2772" s="154"/>
      <c r="BD2772" s="154"/>
      <c r="BE2772" s="154"/>
      <c r="BF2772" s="154"/>
      <c r="BG2772" s="154"/>
      <c r="BH2772" s="154"/>
      <c r="BI2772" s="154"/>
      <c r="BJ2772" s="154"/>
      <c r="BK2772" s="154"/>
      <c r="BL2772" s="154"/>
      <c r="BM2772" s="154"/>
      <c r="BN2772" s="154"/>
      <c r="BO2772" s="154"/>
      <c r="BP2772" s="154"/>
      <c r="BQ2772" s="154"/>
      <c r="BR2772" s="154"/>
      <c r="BS2772" s="154"/>
      <c r="BT2772" s="154"/>
      <c r="BU2772" s="154"/>
      <c r="BV2772" s="154"/>
    </row>
    <row r="2773" spans="1:74" x14ac:dyDescent="0.25">
      <c r="A2773" s="154"/>
      <c r="B2773" s="154"/>
      <c r="C2773" s="154"/>
      <c r="D2773" s="154"/>
      <c r="E2773" s="154"/>
      <c r="F2773" s="154"/>
      <c r="G2773" s="154"/>
      <c r="H2773" s="154"/>
      <c r="I2773" s="154"/>
      <c r="J2773" s="154"/>
      <c r="K2773" s="154"/>
      <c r="L2773" s="154"/>
      <c r="M2773" s="154"/>
      <c r="N2773" s="154"/>
      <c r="O2773" s="154"/>
      <c r="P2773" s="154"/>
      <c r="Q2773" s="154"/>
      <c r="R2773" s="154"/>
      <c r="S2773" s="154"/>
      <c r="T2773" s="154"/>
      <c r="U2773" s="154"/>
      <c r="V2773" s="154"/>
      <c r="W2773" s="154"/>
      <c r="X2773" s="154"/>
      <c r="Y2773" s="154"/>
      <c r="Z2773" s="154"/>
      <c r="AA2773" s="154"/>
      <c r="AB2773" s="154"/>
      <c r="AC2773" s="154"/>
      <c r="AD2773" s="154"/>
      <c r="AE2773" s="154"/>
      <c r="AF2773" s="154"/>
      <c r="AG2773" s="154"/>
      <c r="AH2773" s="154"/>
      <c r="AI2773" s="154"/>
      <c r="AJ2773" s="154"/>
      <c r="AK2773" s="154"/>
      <c r="AL2773" s="154"/>
      <c r="AM2773" s="154"/>
      <c r="AN2773" s="154"/>
      <c r="AO2773" s="154"/>
      <c r="AP2773" s="154"/>
      <c r="AQ2773" s="154"/>
      <c r="AR2773" s="154"/>
      <c r="AS2773" s="154"/>
      <c r="AT2773" s="154"/>
      <c r="AU2773" s="154"/>
      <c r="AV2773" s="154"/>
      <c r="AW2773" s="154"/>
      <c r="AX2773" s="154"/>
      <c r="AY2773" s="154"/>
      <c r="AZ2773" s="154"/>
      <c r="BA2773" s="154"/>
      <c r="BB2773" s="154"/>
      <c r="BC2773" s="154"/>
      <c r="BD2773" s="154"/>
      <c r="BE2773" s="154"/>
      <c r="BF2773" s="154"/>
      <c r="BG2773" s="154"/>
      <c r="BH2773" s="154"/>
      <c r="BI2773" s="154"/>
      <c r="BJ2773" s="154"/>
      <c r="BK2773" s="154"/>
      <c r="BL2773" s="154"/>
      <c r="BM2773" s="154"/>
      <c r="BN2773" s="154"/>
      <c r="BO2773" s="154"/>
      <c r="BP2773" s="154"/>
      <c r="BQ2773" s="154"/>
      <c r="BR2773" s="154"/>
      <c r="BS2773" s="154"/>
      <c r="BT2773" s="154"/>
      <c r="BU2773" s="154"/>
      <c r="BV2773" s="154"/>
    </row>
    <row r="2774" spans="1:74" x14ac:dyDescent="0.25">
      <c r="A2774" s="154"/>
      <c r="B2774" s="154"/>
      <c r="C2774" s="154"/>
      <c r="D2774" s="154"/>
      <c r="E2774" s="154"/>
      <c r="F2774" s="154"/>
      <c r="G2774" s="154"/>
      <c r="H2774" s="154"/>
      <c r="I2774" s="154"/>
      <c r="J2774" s="154"/>
      <c r="K2774" s="154"/>
      <c r="L2774" s="154"/>
      <c r="M2774" s="154"/>
      <c r="N2774" s="154"/>
      <c r="O2774" s="154"/>
      <c r="P2774" s="154"/>
      <c r="Q2774" s="154"/>
      <c r="R2774" s="154"/>
      <c r="S2774" s="154"/>
      <c r="T2774" s="154"/>
      <c r="U2774" s="154"/>
      <c r="V2774" s="154"/>
      <c r="W2774" s="154"/>
      <c r="X2774" s="154"/>
      <c r="Y2774" s="154"/>
      <c r="Z2774" s="154"/>
      <c r="AA2774" s="154"/>
      <c r="AB2774" s="154"/>
      <c r="AC2774" s="154"/>
      <c r="AD2774" s="154"/>
      <c r="AE2774" s="154"/>
      <c r="AF2774" s="154"/>
      <c r="AG2774" s="154"/>
      <c r="AH2774" s="154"/>
      <c r="AI2774" s="154"/>
      <c r="AJ2774" s="154"/>
      <c r="AK2774" s="154"/>
      <c r="AL2774" s="154"/>
      <c r="AM2774" s="154"/>
      <c r="AN2774" s="154"/>
      <c r="AO2774" s="154"/>
      <c r="AP2774" s="154"/>
      <c r="AQ2774" s="154"/>
      <c r="AR2774" s="154"/>
      <c r="AS2774" s="154"/>
      <c r="AT2774" s="154"/>
      <c r="AU2774" s="154"/>
      <c r="AV2774" s="154"/>
      <c r="AW2774" s="154"/>
      <c r="AX2774" s="154"/>
      <c r="AY2774" s="154"/>
      <c r="AZ2774" s="154"/>
      <c r="BA2774" s="154"/>
      <c r="BB2774" s="154"/>
      <c r="BC2774" s="154"/>
      <c r="BD2774" s="154"/>
      <c r="BE2774" s="154"/>
      <c r="BF2774" s="154"/>
      <c r="BG2774" s="154"/>
      <c r="BH2774" s="154"/>
      <c r="BI2774" s="154"/>
      <c r="BJ2774" s="154"/>
      <c r="BK2774" s="154"/>
      <c r="BL2774" s="154"/>
      <c r="BM2774" s="154"/>
      <c r="BN2774" s="154"/>
      <c r="BO2774" s="154"/>
      <c r="BP2774" s="154"/>
      <c r="BQ2774" s="154"/>
      <c r="BR2774" s="154"/>
      <c r="BS2774" s="154"/>
      <c r="BT2774" s="154"/>
      <c r="BU2774" s="154"/>
      <c r="BV2774" s="154"/>
    </row>
    <row r="2775" spans="1:74" x14ac:dyDescent="0.25">
      <c r="A2775" s="154"/>
      <c r="B2775" s="154"/>
      <c r="C2775" s="154"/>
      <c r="D2775" s="154"/>
      <c r="E2775" s="154"/>
      <c r="F2775" s="154"/>
      <c r="G2775" s="154"/>
      <c r="H2775" s="154"/>
      <c r="I2775" s="154"/>
      <c r="J2775" s="154"/>
      <c r="K2775" s="154"/>
      <c r="L2775" s="154"/>
      <c r="M2775" s="154"/>
      <c r="N2775" s="154"/>
      <c r="O2775" s="154"/>
      <c r="P2775" s="154"/>
      <c r="Q2775" s="154"/>
      <c r="R2775" s="154"/>
      <c r="S2775" s="154"/>
      <c r="T2775" s="154"/>
      <c r="U2775" s="154"/>
      <c r="V2775" s="154"/>
      <c r="W2775" s="154"/>
      <c r="X2775" s="154"/>
      <c r="Y2775" s="154"/>
      <c r="Z2775" s="154"/>
      <c r="AA2775" s="154"/>
      <c r="AB2775" s="154"/>
      <c r="AC2775" s="154"/>
      <c r="AD2775" s="154"/>
      <c r="AE2775" s="154"/>
      <c r="AF2775" s="154"/>
      <c r="AG2775" s="154"/>
      <c r="AH2775" s="154"/>
      <c r="AI2775" s="154"/>
      <c r="AJ2775" s="154"/>
      <c r="AK2775" s="154"/>
      <c r="AL2775" s="154"/>
      <c r="AM2775" s="154"/>
      <c r="AN2775" s="154"/>
      <c r="AO2775" s="154"/>
      <c r="AP2775" s="154"/>
      <c r="AQ2775" s="154"/>
      <c r="AR2775" s="154"/>
      <c r="AS2775" s="154"/>
      <c r="AT2775" s="154"/>
      <c r="AU2775" s="154"/>
      <c r="AV2775" s="154"/>
      <c r="AW2775" s="154"/>
      <c r="AX2775" s="154"/>
      <c r="AY2775" s="154"/>
      <c r="AZ2775" s="154"/>
      <c r="BA2775" s="154"/>
      <c r="BB2775" s="154"/>
      <c r="BC2775" s="154"/>
      <c r="BD2775" s="154"/>
      <c r="BE2775" s="154"/>
      <c r="BF2775" s="154"/>
      <c r="BG2775" s="154"/>
      <c r="BH2775" s="154"/>
      <c r="BI2775" s="154"/>
      <c r="BJ2775" s="154"/>
      <c r="BK2775" s="154"/>
      <c r="BL2775" s="154"/>
      <c r="BM2775" s="154"/>
      <c r="BN2775" s="154"/>
      <c r="BO2775" s="154"/>
      <c r="BP2775" s="154"/>
      <c r="BQ2775" s="154"/>
      <c r="BR2775" s="154"/>
      <c r="BS2775" s="154"/>
      <c r="BT2775" s="154"/>
      <c r="BU2775" s="154"/>
      <c r="BV2775" s="154"/>
    </row>
    <row r="2776" spans="1:74" x14ac:dyDescent="0.25">
      <c r="A2776" s="154"/>
      <c r="B2776" s="154"/>
      <c r="C2776" s="154"/>
      <c r="D2776" s="154"/>
      <c r="E2776" s="154"/>
      <c r="F2776" s="154"/>
      <c r="G2776" s="154"/>
      <c r="H2776" s="154"/>
      <c r="I2776" s="154"/>
      <c r="J2776" s="154"/>
      <c r="K2776" s="154"/>
      <c r="L2776" s="154"/>
      <c r="M2776" s="154"/>
      <c r="N2776" s="154"/>
      <c r="O2776" s="154"/>
      <c r="P2776" s="154"/>
      <c r="Q2776" s="154"/>
      <c r="R2776" s="154"/>
      <c r="S2776" s="154"/>
      <c r="T2776" s="154"/>
      <c r="U2776" s="154"/>
      <c r="V2776" s="154"/>
      <c r="W2776" s="154"/>
      <c r="X2776" s="154"/>
      <c r="Y2776" s="154"/>
      <c r="Z2776" s="154"/>
      <c r="AA2776" s="154"/>
      <c r="AB2776" s="154"/>
      <c r="AC2776" s="154"/>
      <c r="AD2776" s="154"/>
      <c r="AE2776" s="154"/>
      <c r="AF2776" s="154"/>
      <c r="AG2776" s="154"/>
      <c r="AH2776" s="154"/>
      <c r="AI2776" s="154"/>
      <c r="AJ2776" s="154"/>
      <c r="AK2776" s="154"/>
      <c r="AL2776" s="154"/>
      <c r="AM2776" s="154"/>
      <c r="AN2776" s="154"/>
      <c r="AO2776" s="154"/>
      <c r="AP2776" s="154"/>
      <c r="AQ2776" s="154"/>
      <c r="AR2776" s="154"/>
      <c r="AS2776" s="154"/>
      <c r="AT2776" s="154"/>
      <c r="AU2776" s="154"/>
      <c r="AV2776" s="154"/>
      <c r="AW2776" s="154"/>
      <c r="AX2776" s="154"/>
      <c r="AY2776" s="154"/>
      <c r="AZ2776" s="154"/>
      <c r="BA2776" s="154"/>
      <c r="BB2776" s="154"/>
      <c r="BC2776" s="154"/>
      <c r="BD2776" s="154"/>
      <c r="BE2776" s="154"/>
      <c r="BF2776" s="154"/>
      <c r="BG2776" s="154"/>
      <c r="BH2776" s="154"/>
      <c r="BI2776" s="154"/>
      <c r="BJ2776" s="154"/>
      <c r="BK2776" s="154"/>
      <c r="BL2776" s="154"/>
      <c r="BM2776" s="154"/>
      <c r="BN2776" s="154"/>
      <c r="BO2776" s="154"/>
      <c r="BP2776" s="154"/>
      <c r="BQ2776" s="154"/>
      <c r="BR2776" s="154"/>
      <c r="BS2776" s="154"/>
      <c r="BT2776" s="154"/>
      <c r="BU2776" s="154"/>
      <c r="BV2776" s="154"/>
    </row>
    <row r="2777" spans="1:74" x14ac:dyDescent="0.25">
      <c r="A2777" s="154"/>
      <c r="B2777" s="154"/>
      <c r="C2777" s="154"/>
      <c r="D2777" s="154"/>
      <c r="E2777" s="154"/>
      <c r="F2777" s="154"/>
      <c r="G2777" s="154"/>
      <c r="H2777" s="154"/>
      <c r="I2777" s="154"/>
      <c r="J2777" s="154"/>
      <c r="K2777" s="154"/>
      <c r="L2777" s="154"/>
      <c r="M2777" s="154"/>
      <c r="N2777" s="154"/>
      <c r="O2777" s="154"/>
      <c r="P2777" s="154"/>
      <c r="Q2777" s="154"/>
      <c r="R2777" s="154"/>
      <c r="S2777" s="154"/>
      <c r="T2777" s="154"/>
      <c r="U2777" s="154"/>
      <c r="V2777" s="154"/>
      <c r="W2777" s="154"/>
      <c r="X2777" s="154"/>
      <c r="Y2777" s="154"/>
      <c r="Z2777" s="154"/>
      <c r="AA2777" s="154"/>
      <c r="AB2777" s="154"/>
      <c r="AC2777" s="154"/>
      <c r="AD2777" s="154"/>
      <c r="AE2777" s="154"/>
      <c r="AF2777" s="154"/>
      <c r="AG2777" s="154"/>
      <c r="AH2777" s="154"/>
      <c r="AI2777" s="154"/>
      <c r="AJ2777" s="154"/>
      <c r="AK2777" s="154"/>
      <c r="AL2777" s="154"/>
      <c r="AM2777" s="154"/>
      <c r="AN2777" s="154"/>
      <c r="AO2777" s="154"/>
      <c r="AP2777" s="154"/>
      <c r="AQ2777" s="154"/>
      <c r="AR2777" s="154"/>
      <c r="AS2777" s="154"/>
      <c r="AT2777" s="154"/>
      <c r="AU2777" s="154"/>
      <c r="AV2777" s="154"/>
      <c r="AW2777" s="154"/>
      <c r="AX2777" s="154"/>
      <c r="AY2777" s="154"/>
      <c r="AZ2777" s="154"/>
      <c r="BA2777" s="154"/>
      <c r="BB2777" s="154"/>
      <c r="BC2777" s="154"/>
      <c r="BD2777" s="154"/>
      <c r="BE2777" s="154"/>
      <c r="BF2777" s="154"/>
      <c r="BG2777" s="154"/>
      <c r="BH2777" s="154"/>
      <c r="BI2777" s="154"/>
      <c r="BJ2777" s="154"/>
      <c r="BK2777" s="154"/>
      <c r="BL2777" s="154"/>
      <c r="BM2777" s="154"/>
      <c r="BN2777" s="154"/>
      <c r="BO2777" s="154"/>
      <c r="BP2777" s="154"/>
      <c r="BQ2777" s="154"/>
      <c r="BR2777" s="154"/>
      <c r="BS2777" s="154"/>
      <c r="BT2777" s="154"/>
      <c r="BU2777" s="154"/>
      <c r="BV2777" s="154"/>
    </row>
    <row r="2778" spans="1:74" x14ac:dyDescent="0.25">
      <c r="A2778" s="154"/>
      <c r="B2778" s="154"/>
      <c r="C2778" s="154"/>
      <c r="D2778" s="154"/>
      <c r="E2778" s="154"/>
      <c r="F2778" s="154"/>
      <c r="G2778" s="154"/>
      <c r="H2778" s="154"/>
      <c r="I2778" s="154"/>
      <c r="J2778" s="154"/>
      <c r="K2778" s="154"/>
      <c r="L2778" s="154"/>
      <c r="M2778" s="154"/>
      <c r="N2778" s="154"/>
      <c r="O2778" s="154"/>
      <c r="P2778" s="154"/>
      <c r="Q2778" s="154"/>
      <c r="R2778" s="154"/>
      <c r="S2778" s="154"/>
      <c r="T2778" s="154"/>
      <c r="U2778" s="154"/>
      <c r="V2778" s="154"/>
      <c r="W2778" s="154"/>
      <c r="X2778" s="154"/>
      <c r="Y2778" s="154"/>
      <c r="Z2778" s="154"/>
      <c r="AA2778" s="154"/>
      <c r="AB2778" s="154"/>
      <c r="AC2778" s="154"/>
      <c r="AD2778" s="154"/>
      <c r="AE2778" s="154"/>
      <c r="AF2778" s="154"/>
      <c r="AG2778" s="154"/>
      <c r="AH2778" s="154"/>
      <c r="AI2778" s="154"/>
      <c r="AJ2778" s="154"/>
      <c r="AK2778" s="154"/>
      <c r="AL2778" s="154"/>
      <c r="AM2778" s="154"/>
      <c r="AN2778" s="154"/>
      <c r="AO2778" s="154"/>
      <c r="AP2778" s="154"/>
      <c r="AQ2778" s="154"/>
      <c r="AR2778" s="154"/>
      <c r="AS2778" s="154"/>
      <c r="AT2778" s="154"/>
      <c r="AU2778" s="154"/>
      <c r="AV2778" s="154"/>
      <c r="AW2778" s="154"/>
      <c r="AX2778" s="154"/>
      <c r="AY2778" s="154"/>
      <c r="AZ2778" s="154"/>
      <c r="BA2778" s="154"/>
      <c r="BB2778" s="154"/>
      <c r="BC2778" s="154"/>
      <c r="BD2778" s="154"/>
      <c r="BE2778" s="154"/>
      <c r="BF2778" s="154"/>
      <c r="BG2778" s="154"/>
      <c r="BH2778" s="154"/>
      <c r="BI2778" s="154"/>
      <c r="BJ2778" s="154"/>
      <c r="BK2778" s="154"/>
      <c r="BL2778" s="154"/>
      <c r="BM2778" s="154"/>
      <c r="BN2778" s="154"/>
      <c r="BO2778" s="154"/>
      <c r="BP2778" s="154"/>
      <c r="BQ2778" s="154"/>
      <c r="BR2778" s="154"/>
      <c r="BS2778" s="154"/>
      <c r="BT2778" s="154"/>
      <c r="BU2778" s="154"/>
      <c r="BV2778" s="154"/>
    </row>
    <row r="2779" spans="1:74" x14ac:dyDescent="0.25">
      <c r="A2779" s="154"/>
      <c r="B2779" s="154"/>
      <c r="C2779" s="154"/>
      <c r="D2779" s="154"/>
      <c r="E2779" s="154"/>
      <c r="F2779" s="154"/>
      <c r="G2779" s="154"/>
      <c r="H2779" s="154"/>
      <c r="I2779" s="154"/>
      <c r="J2779" s="154"/>
      <c r="K2779" s="154"/>
      <c r="L2779" s="154"/>
      <c r="M2779" s="154"/>
      <c r="N2779" s="154"/>
      <c r="O2779" s="154"/>
      <c r="P2779" s="154"/>
      <c r="Q2779" s="154"/>
      <c r="R2779" s="154"/>
      <c r="S2779" s="154"/>
      <c r="T2779" s="154"/>
      <c r="U2779" s="154"/>
      <c r="V2779" s="154"/>
      <c r="W2779" s="154"/>
      <c r="X2779" s="154"/>
      <c r="Y2779" s="154"/>
      <c r="Z2779" s="154"/>
      <c r="AA2779" s="154"/>
      <c r="AB2779" s="154"/>
      <c r="AC2779" s="154"/>
      <c r="AD2779" s="154"/>
      <c r="AE2779" s="154"/>
      <c r="AF2779" s="154"/>
      <c r="AG2779" s="154"/>
      <c r="AH2779" s="154"/>
      <c r="AI2779" s="154"/>
      <c r="AJ2779" s="154"/>
      <c r="AK2779" s="154"/>
      <c r="AL2779" s="154"/>
      <c r="AM2779" s="154"/>
      <c r="AN2779" s="154"/>
      <c r="AO2779" s="154"/>
      <c r="AP2779" s="154"/>
      <c r="AQ2779" s="154"/>
      <c r="AR2779" s="154"/>
      <c r="AS2779" s="154"/>
      <c r="AT2779" s="154"/>
      <c r="AU2779" s="154"/>
      <c r="AV2779" s="154"/>
      <c r="AW2779" s="154"/>
      <c r="AX2779" s="154"/>
      <c r="AY2779" s="154"/>
      <c r="AZ2779" s="154"/>
      <c r="BA2779" s="154"/>
      <c r="BB2779" s="154"/>
      <c r="BC2779" s="154"/>
      <c r="BD2779" s="154"/>
      <c r="BE2779" s="154"/>
      <c r="BF2779" s="154"/>
      <c r="BG2779" s="154"/>
      <c r="BH2779" s="154"/>
      <c r="BI2779" s="154"/>
      <c r="BJ2779" s="154"/>
      <c r="BK2779" s="154"/>
      <c r="BL2779" s="154"/>
      <c r="BM2779" s="154"/>
      <c r="BN2779" s="154"/>
      <c r="BO2779" s="154"/>
      <c r="BP2779" s="154"/>
      <c r="BQ2779" s="154"/>
      <c r="BR2779" s="154"/>
      <c r="BS2779" s="154"/>
      <c r="BT2779" s="154"/>
      <c r="BU2779" s="154"/>
      <c r="BV2779" s="154"/>
    </row>
    <row r="2780" spans="1:74" x14ac:dyDescent="0.25">
      <c r="A2780" s="154"/>
      <c r="B2780" s="154"/>
      <c r="C2780" s="154"/>
      <c r="D2780" s="154"/>
      <c r="E2780" s="154"/>
      <c r="F2780" s="154"/>
      <c r="G2780" s="154"/>
      <c r="H2780" s="154"/>
      <c r="I2780" s="154"/>
      <c r="J2780" s="154"/>
      <c r="K2780" s="154"/>
      <c r="L2780" s="154"/>
      <c r="M2780" s="154"/>
      <c r="N2780" s="154"/>
      <c r="O2780" s="154"/>
      <c r="P2780" s="154"/>
      <c r="Q2780" s="154"/>
      <c r="R2780" s="154"/>
      <c r="S2780" s="154"/>
      <c r="T2780" s="154"/>
      <c r="U2780" s="154"/>
      <c r="V2780" s="154"/>
      <c r="W2780" s="154"/>
      <c r="X2780" s="154"/>
      <c r="Y2780" s="154"/>
      <c r="Z2780" s="154"/>
      <c r="AA2780" s="154"/>
      <c r="AB2780" s="154"/>
      <c r="AC2780" s="154"/>
      <c r="AD2780" s="154"/>
      <c r="AE2780" s="154"/>
      <c r="AF2780" s="154"/>
      <c r="AG2780" s="154"/>
      <c r="AH2780" s="154"/>
      <c r="AI2780" s="154"/>
      <c r="AJ2780" s="154"/>
      <c r="AK2780" s="154"/>
      <c r="AL2780" s="154"/>
      <c r="AM2780" s="154"/>
      <c r="AN2780" s="154"/>
      <c r="AO2780" s="154"/>
      <c r="AP2780" s="154"/>
      <c r="AQ2780" s="154"/>
      <c r="AR2780" s="154"/>
      <c r="AS2780" s="154"/>
      <c r="AT2780" s="154"/>
      <c r="AU2780" s="154"/>
      <c r="AV2780" s="154"/>
      <c r="AW2780" s="154"/>
      <c r="AX2780" s="154"/>
      <c r="AY2780" s="154"/>
      <c r="AZ2780" s="154"/>
      <c r="BA2780" s="154"/>
      <c r="BB2780" s="154"/>
      <c r="BC2780" s="154"/>
      <c r="BD2780" s="154"/>
      <c r="BE2780" s="154"/>
      <c r="BF2780" s="154"/>
      <c r="BG2780" s="154"/>
      <c r="BH2780" s="154"/>
      <c r="BI2780" s="154"/>
      <c r="BJ2780" s="154"/>
      <c r="BK2780" s="154"/>
      <c r="BL2780" s="154"/>
      <c r="BM2780" s="154"/>
      <c r="BN2780" s="154"/>
      <c r="BO2780" s="154"/>
      <c r="BP2780" s="154"/>
      <c r="BQ2780" s="154"/>
      <c r="BR2780" s="154"/>
      <c r="BS2780" s="154"/>
      <c r="BT2780" s="154"/>
      <c r="BU2780" s="154"/>
      <c r="BV2780" s="154"/>
    </row>
    <row r="2781" spans="1:74" x14ac:dyDescent="0.25">
      <c r="A2781" s="154"/>
      <c r="B2781" s="154"/>
      <c r="C2781" s="154"/>
      <c r="D2781" s="154"/>
      <c r="E2781" s="154"/>
      <c r="F2781" s="154"/>
      <c r="G2781" s="154"/>
      <c r="H2781" s="154"/>
      <c r="I2781" s="154"/>
      <c r="J2781" s="154"/>
      <c r="K2781" s="154"/>
      <c r="L2781" s="154"/>
      <c r="M2781" s="154"/>
      <c r="N2781" s="154"/>
      <c r="O2781" s="154"/>
      <c r="P2781" s="154"/>
      <c r="Q2781" s="154"/>
      <c r="R2781" s="154"/>
      <c r="S2781" s="154"/>
      <c r="T2781" s="154"/>
      <c r="U2781" s="154"/>
      <c r="V2781" s="154"/>
      <c r="W2781" s="154"/>
      <c r="X2781" s="154"/>
      <c r="Y2781" s="154"/>
      <c r="Z2781" s="154"/>
      <c r="AA2781" s="154"/>
      <c r="AB2781" s="154"/>
      <c r="AC2781" s="154"/>
      <c r="AD2781" s="154"/>
      <c r="AE2781" s="154"/>
      <c r="AF2781" s="154"/>
      <c r="AG2781" s="154"/>
      <c r="AH2781" s="154"/>
      <c r="AI2781" s="154"/>
      <c r="AJ2781" s="154"/>
      <c r="AK2781" s="154"/>
      <c r="AL2781" s="154"/>
      <c r="AM2781" s="154"/>
      <c r="AN2781" s="154"/>
      <c r="AO2781" s="154"/>
      <c r="AP2781" s="154"/>
      <c r="AQ2781" s="154"/>
      <c r="AR2781" s="154"/>
      <c r="AS2781" s="154"/>
      <c r="AT2781" s="154"/>
      <c r="AU2781" s="154"/>
      <c r="AV2781" s="154"/>
      <c r="AW2781" s="154"/>
      <c r="AX2781" s="154"/>
      <c r="AY2781" s="154"/>
      <c r="AZ2781" s="154"/>
      <c r="BA2781" s="154"/>
      <c r="BB2781" s="154"/>
      <c r="BC2781" s="154"/>
      <c r="BD2781" s="154"/>
      <c r="BE2781" s="154"/>
      <c r="BF2781" s="154"/>
      <c r="BG2781" s="154"/>
      <c r="BH2781" s="154"/>
      <c r="BI2781" s="154"/>
      <c r="BJ2781" s="154"/>
      <c r="BK2781" s="154"/>
      <c r="BL2781" s="154"/>
      <c r="BM2781" s="154"/>
      <c r="BN2781" s="154"/>
      <c r="BO2781" s="154"/>
      <c r="BP2781" s="154"/>
      <c r="BQ2781" s="154"/>
      <c r="BR2781" s="154"/>
      <c r="BS2781" s="154"/>
      <c r="BT2781" s="154"/>
      <c r="BU2781" s="154"/>
      <c r="BV2781" s="154"/>
    </row>
    <row r="2782" spans="1:74" x14ac:dyDescent="0.25">
      <c r="A2782" s="154"/>
      <c r="B2782" s="154"/>
      <c r="C2782" s="154"/>
      <c r="D2782" s="154"/>
      <c r="E2782" s="154"/>
      <c r="F2782" s="154"/>
      <c r="G2782" s="154"/>
      <c r="H2782" s="154"/>
      <c r="I2782" s="154"/>
      <c r="J2782" s="154"/>
      <c r="K2782" s="154"/>
      <c r="L2782" s="154"/>
      <c r="M2782" s="154"/>
      <c r="N2782" s="154"/>
      <c r="O2782" s="154"/>
      <c r="P2782" s="154"/>
      <c r="Q2782" s="154"/>
      <c r="R2782" s="154"/>
      <c r="S2782" s="154"/>
      <c r="T2782" s="154"/>
      <c r="U2782" s="154"/>
      <c r="V2782" s="154"/>
      <c r="W2782" s="154"/>
      <c r="X2782" s="154"/>
      <c r="Y2782" s="154"/>
      <c r="Z2782" s="154"/>
      <c r="AA2782" s="154"/>
      <c r="AB2782" s="154"/>
      <c r="AC2782" s="154"/>
      <c r="AD2782" s="154"/>
      <c r="AE2782" s="154"/>
      <c r="AF2782" s="154"/>
      <c r="AG2782" s="154"/>
      <c r="AH2782" s="154"/>
      <c r="AI2782" s="154"/>
      <c r="AJ2782" s="154"/>
      <c r="AK2782" s="154"/>
      <c r="AL2782" s="154"/>
      <c r="AM2782" s="154"/>
      <c r="AN2782" s="154"/>
      <c r="AO2782" s="154"/>
      <c r="AP2782" s="154"/>
      <c r="AQ2782" s="154"/>
      <c r="AR2782" s="154"/>
      <c r="AS2782" s="154"/>
      <c r="AT2782" s="154"/>
      <c r="AU2782" s="154"/>
      <c r="AV2782" s="154"/>
      <c r="AW2782" s="154"/>
      <c r="AX2782" s="154"/>
      <c r="AY2782" s="154"/>
      <c r="AZ2782" s="154"/>
      <c r="BA2782" s="154"/>
      <c r="BB2782" s="154"/>
      <c r="BC2782" s="154"/>
      <c r="BD2782" s="154"/>
      <c r="BE2782" s="154"/>
      <c r="BF2782" s="154"/>
      <c r="BG2782" s="154"/>
      <c r="BH2782" s="154"/>
      <c r="BI2782" s="154"/>
      <c r="BJ2782" s="154"/>
      <c r="BK2782" s="154"/>
      <c r="BL2782" s="154"/>
      <c r="BM2782" s="154"/>
      <c r="BN2782" s="154"/>
      <c r="BO2782" s="154"/>
      <c r="BP2782" s="154"/>
      <c r="BQ2782" s="154"/>
      <c r="BR2782" s="154"/>
      <c r="BS2782" s="154"/>
      <c r="BT2782" s="154"/>
      <c r="BU2782" s="154"/>
      <c r="BV2782" s="154"/>
    </row>
    <row r="2783" spans="1:74" x14ac:dyDescent="0.25">
      <c r="A2783" s="154"/>
      <c r="B2783" s="154"/>
      <c r="C2783" s="154"/>
      <c r="D2783" s="154"/>
      <c r="E2783" s="154"/>
      <c r="F2783" s="154"/>
      <c r="G2783" s="154"/>
      <c r="H2783" s="154"/>
      <c r="I2783" s="154"/>
      <c r="J2783" s="154"/>
      <c r="K2783" s="154"/>
      <c r="L2783" s="154"/>
      <c r="M2783" s="154"/>
      <c r="N2783" s="154"/>
      <c r="O2783" s="154"/>
      <c r="P2783" s="154"/>
      <c r="Q2783" s="154"/>
      <c r="R2783" s="154"/>
      <c r="S2783" s="154"/>
      <c r="T2783" s="154"/>
      <c r="U2783" s="154"/>
      <c r="V2783" s="154"/>
      <c r="W2783" s="154"/>
      <c r="X2783" s="154"/>
      <c r="Y2783" s="154"/>
      <c r="Z2783" s="154"/>
      <c r="AA2783" s="154"/>
      <c r="AB2783" s="154"/>
      <c r="AC2783" s="154"/>
      <c r="AD2783" s="154"/>
      <c r="AE2783" s="154"/>
      <c r="AF2783" s="154"/>
      <c r="AG2783" s="154"/>
      <c r="AH2783" s="154"/>
      <c r="AI2783" s="154"/>
      <c r="AJ2783" s="154"/>
      <c r="AK2783" s="154"/>
      <c r="AL2783" s="154"/>
      <c r="AM2783" s="154"/>
      <c r="AN2783" s="154"/>
      <c r="AO2783" s="154"/>
      <c r="AP2783" s="154"/>
      <c r="AQ2783" s="154"/>
      <c r="AR2783" s="154"/>
      <c r="AS2783" s="154"/>
      <c r="AT2783" s="154"/>
      <c r="AU2783" s="154"/>
      <c r="AV2783" s="154"/>
      <c r="AW2783" s="154"/>
      <c r="AX2783" s="154"/>
      <c r="AY2783" s="154"/>
      <c r="AZ2783" s="154"/>
      <c r="BA2783" s="154"/>
      <c r="BB2783" s="154"/>
      <c r="BC2783" s="154"/>
      <c r="BD2783" s="154"/>
      <c r="BE2783" s="154"/>
      <c r="BF2783" s="154"/>
      <c r="BG2783" s="154"/>
      <c r="BH2783" s="154"/>
      <c r="BI2783" s="154"/>
      <c r="BJ2783" s="154"/>
      <c r="BK2783" s="154"/>
      <c r="BL2783" s="154"/>
      <c r="BM2783" s="154"/>
      <c r="BN2783" s="154"/>
      <c r="BO2783" s="154"/>
      <c r="BP2783" s="154"/>
      <c r="BQ2783" s="154"/>
      <c r="BR2783" s="154"/>
      <c r="BS2783" s="154"/>
      <c r="BT2783" s="154"/>
      <c r="BU2783" s="154"/>
      <c r="BV2783" s="154"/>
    </row>
    <row r="2784" spans="1:74" x14ac:dyDescent="0.25">
      <c r="A2784" s="154"/>
      <c r="B2784" s="154"/>
      <c r="C2784" s="154"/>
      <c r="D2784" s="154"/>
      <c r="E2784" s="154"/>
      <c r="F2784" s="154"/>
      <c r="G2784" s="154"/>
      <c r="H2784" s="154"/>
      <c r="I2784" s="154"/>
      <c r="J2784" s="154"/>
      <c r="K2784" s="154"/>
      <c r="L2784" s="154"/>
      <c r="M2784" s="154"/>
      <c r="N2784" s="154"/>
      <c r="O2784" s="154"/>
      <c r="P2784" s="154"/>
      <c r="Q2784" s="154"/>
      <c r="R2784" s="154"/>
      <c r="S2784" s="154"/>
      <c r="T2784" s="154"/>
      <c r="U2784" s="154"/>
      <c r="V2784" s="154"/>
      <c r="W2784" s="154"/>
      <c r="X2784" s="154"/>
      <c r="Y2784" s="154"/>
      <c r="Z2784" s="154"/>
      <c r="AA2784" s="154"/>
      <c r="AB2784" s="154"/>
      <c r="AC2784" s="154"/>
      <c r="AD2784" s="154"/>
      <c r="AE2784" s="154"/>
      <c r="AF2784" s="154"/>
      <c r="AG2784" s="154"/>
      <c r="AH2784" s="154"/>
      <c r="AI2784" s="154"/>
      <c r="AJ2784" s="154"/>
      <c r="AK2784" s="154"/>
      <c r="AL2784" s="154"/>
      <c r="AM2784" s="154"/>
      <c r="AN2784" s="154"/>
      <c r="AO2784" s="154"/>
      <c r="AP2784" s="154"/>
      <c r="AQ2784" s="154"/>
      <c r="AR2784" s="154"/>
      <c r="AS2784" s="154"/>
      <c r="AT2784" s="154"/>
      <c r="AU2784" s="154"/>
      <c r="AV2784" s="154"/>
      <c r="AW2784" s="154"/>
      <c r="AX2784" s="154"/>
      <c r="AY2784" s="154"/>
      <c r="AZ2784" s="154"/>
      <c r="BA2784" s="154"/>
      <c r="BB2784" s="154"/>
      <c r="BC2784" s="154"/>
      <c r="BD2784" s="154"/>
      <c r="BE2784" s="154"/>
      <c r="BF2784" s="154"/>
      <c r="BG2784" s="154"/>
      <c r="BH2784" s="154"/>
      <c r="BI2784" s="154"/>
      <c r="BJ2784" s="154"/>
      <c r="BK2784" s="154"/>
      <c r="BL2784" s="154"/>
      <c r="BM2784" s="154"/>
      <c r="BN2784" s="154"/>
      <c r="BO2784" s="154"/>
      <c r="BP2784" s="154"/>
      <c r="BQ2784" s="154"/>
      <c r="BR2784" s="154"/>
      <c r="BS2784" s="154"/>
      <c r="BT2784" s="154"/>
      <c r="BU2784" s="154"/>
      <c r="BV2784" s="154"/>
    </row>
    <row r="2785" spans="1:74" x14ac:dyDescent="0.25">
      <c r="A2785" s="154"/>
      <c r="B2785" s="154"/>
      <c r="C2785" s="154"/>
      <c r="D2785" s="154"/>
      <c r="E2785" s="154"/>
      <c r="F2785" s="154"/>
      <c r="G2785" s="154"/>
      <c r="H2785" s="154"/>
      <c r="I2785" s="154"/>
      <c r="J2785" s="154"/>
      <c r="K2785" s="154"/>
      <c r="L2785" s="154"/>
      <c r="M2785" s="154"/>
      <c r="N2785" s="154"/>
      <c r="O2785" s="154"/>
      <c r="P2785" s="154"/>
      <c r="Q2785" s="154"/>
      <c r="R2785" s="154"/>
      <c r="S2785" s="154"/>
      <c r="T2785" s="154"/>
      <c r="U2785" s="154"/>
      <c r="V2785" s="154"/>
      <c r="W2785" s="154"/>
      <c r="X2785" s="154"/>
      <c r="Y2785" s="154"/>
      <c r="Z2785" s="154"/>
      <c r="AA2785" s="154"/>
      <c r="AB2785" s="154"/>
      <c r="AC2785" s="154"/>
      <c r="AD2785" s="154"/>
      <c r="AE2785" s="154"/>
      <c r="AF2785" s="154"/>
      <c r="AG2785" s="154"/>
      <c r="AH2785" s="154"/>
      <c r="AI2785" s="154"/>
      <c r="AJ2785" s="154"/>
      <c r="AK2785" s="154"/>
      <c r="AL2785" s="154"/>
      <c r="AM2785" s="154"/>
      <c r="AN2785" s="154"/>
      <c r="AO2785" s="154"/>
      <c r="AP2785" s="154"/>
      <c r="AQ2785" s="154"/>
      <c r="AR2785" s="154"/>
      <c r="AS2785" s="154"/>
      <c r="AT2785" s="154"/>
      <c r="AU2785" s="154"/>
      <c r="AV2785" s="154"/>
      <c r="AW2785" s="154"/>
      <c r="AX2785" s="154"/>
      <c r="AY2785" s="154"/>
      <c r="AZ2785" s="154"/>
      <c r="BA2785" s="154"/>
      <c r="BB2785" s="154"/>
      <c r="BC2785" s="154"/>
      <c r="BD2785" s="154"/>
      <c r="BE2785" s="154"/>
      <c r="BF2785" s="154"/>
      <c r="BG2785" s="154"/>
      <c r="BH2785" s="154"/>
      <c r="BI2785" s="154"/>
      <c r="BJ2785" s="154"/>
      <c r="BK2785" s="154"/>
      <c r="BL2785" s="154"/>
      <c r="BM2785" s="154"/>
      <c r="BN2785" s="154"/>
      <c r="BO2785" s="154"/>
      <c r="BP2785" s="154"/>
      <c r="BQ2785" s="154"/>
      <c r="BR2785" s="154"/>
      <c r="BS2785" s="154"/>
      <c r="BT2785" s="154"/>
      <c r="BU2785" s="154"/>
      <c r="BV2785" s="154"/>
    </row>
    <row r="2786" spans="1:74" x14ac:dyDescent="0.25">
      <c r="A2786" s="154"/>
      <c r="B2786" s="154"/>
      <c r="C2786" s="154"/>
      <c r="D2786" s="154"/>
      <c r="E2786" s="154"/>
      <c r="F2786" s="154"/>
      <c r="G2786" s="154"/>
      <c r="H2786" s="154"/>
      <c r="I2786" s="154"/>
      <c r="J2786" s="154"/>
      <c r="K2786" s="154"/>
      <c r="L2786" s="154"/>
      <c r="M2786" s="154"/>
      <c r="N2786" s="154"/>
      <c r="O2786" s="154"/>
      <c r="P2786" s="154"/>
      <c r="Q2786" s="154"/>
      <c r="R2786" s="154"/>
      <c r="S2786" s="154"/>
      <c r="T2786" s="154"/>
      <c r="U2786" s="154"/>
      <c r="V2786" s="154"/>
      <c r="W2786" s="154"/>
      <c r="X2786" s="154"/>
      <c r="Y2786" s="154"/>
      <c r="Z2786" s="154"/>
      <c r="AA2786" s="154"/>
      <c r="AB2786" s="154"/>
      <c r="AC2786" s="154"/>
      <c r="AD2786" s="154"/>
      <c r="AE2786" s="154"/>
      <c r="AF2786" s="154"/>
      <c r="AG2786" s="154"/>
      <c r="AH2786" s="154"/>
      <c r="AI2786" s="154"/>
      <c r="AJ2786" s="154"/>
      <c r="AK2786" s="154"/>
      <c r="AL2786" s="154"/>
      <c r="AM2786" s="154"/>
      <c r="AN2786" s="154"/>
      <c r="AO2786" s="154"/>
      <c r="AP2786" s="154"/>
      <c r="AQ2786" s="154"/>
      <c r="AR2786" s="154"/>
      <c r="AS2786" s="154"/>
      <c r="AT2786" s="154"/>
      <c r="AU2786" s="154"/>
      <c r="AV2786" s="154"/>
      <c r="AW2786" s="154"/>
      <c r="AX2786" s="154"/>
      <c r="AY2786" s="154"/>
      <c r="AZ2786" s="154"/>
      <c r="BA2786" s="154"/>
      <c r="BB2786" s="154"/>
      <c r="BC2786" s="154"/>
      <c r="BD2786" s="154"/>
      <c r="BE2786" s="154"/>
      <c r="BF2786" s="154"/>
      <c r="BG2786" s="154"/>
      <c r="BH2786" s="154"/>
      <c r="BI2786" s="154"/>
      <c r="BJ2786" s="154"/>
      <c r="BK2786" s="154"/>
      <c r="BL2786" s="154"/>
      <c r="BM2786" s="154"/>
      <c r="BN2786" s="154"/>
      <c r="BO2786" s="154"/>
      <c r="BP2786" s="154"/>
      <c r="BQ2786" s="154"/>
      <c r="BR2786" s="154"/>
      <c r="BS2786" s="154"/>
      <c r="BT2786" s="154"/>
      <c r="BU2786" s="154"/>
      <c r="BV2786" s="154"/>
    </row>
    <row r="2787" spans="1:74" x14ac:dyDescent="0.25">
      <c r="A2787" s="154"/>
      <c r="B2787" s="154"/>
      <c r="C2787" s="154"/>
      <c r="D2787" s="154"/>
      <c r="E2787" s="154"/>
      <c r="F2787" s="154"/>
      <c r="G2787" s="154"/>
      <c r="H2787" s="154"/>
      <c r="I2787" s="154"/>
      <c r="J2787" s="154"/>
      <c r="K2787" s="154"/>
      <c r="L2787" s="154"/>
      <c r="M2787" s="154"/>
      <c r="N2787" s="154"/>
      <c r="O2787" s="154"/>
      <c r="P2787" s="154"/>
      <c r="Q2787" s="154"/>
      <c r="R2787" s="154"/>
      <c r="S2787" s="154"/>
      <c r="T2787" s="154"/>
      <c r="U2787" s="154"/>
      <c r="V2787" s="154"/>
      <c r="W2787" s="154"/>
      <c r="X2787" s="154"/>
      <c r="Y2787" s="154"/>
      <c r="Z2787" s="154"/>
      <c r="AA2787" s="154"/>
      <c r="AB2787" s="154"/>
      <c r="AC2787" s="154"/>
      <c r="AD2787" s="154"/>
      <c r="AE2787" s="154"/>
      <c r="AF2787" s="154"/>
      <c r="AG2787" s="154"/>
      <c r="AH2787" s="154"/>
      <c r="AI2787" s="154"/>
      <c r="AJ2787" s="154"/>
      <c r="AK2787" s="154"/>
      <c r="AL2787" s="154"/>
      <c r="AM2787" s="154"/>
      <c r="AN2787" s="154"/>
      <c r="AO2787" s="154"/>
      <c r="AP2787" s="154"/>
      <c r="AQ2787" s="154"/>
      <c r="AR2787" s="154"/>
      <c r="AS2787" s="154"/>
      <c r="AT2787" s="154"/>
      <c r="AU2787" s="154"/>
      <c r="AV2787" s="154"/>
      <c r="AW2787" s="154"/>
      <c r="AX2787" s="154"/>
      <c r="AY2787" s="154"/>
      <c r="AZ2787" s="154"/>
      <c r="BA2787" s="154"/>
      <c r="BB2787" s="154"/>
      <c r="BC2787" s="154"/>
      <c r="BD2787" s="154"/>
      <c r="BE2787" s="154"/>
      <c r="BF2787" s="154"/>
      <c r="BG2787" s="154"/>
      <c r="BH2787" s="154"/>
      <c r="BI2787" s="154"/>
      <c r="BJ2787" s="154"/>
      <c r="BK2787" s="154"/>
      <c r="BL2787" s="154"/>
      <c r="BM2787" s="154"/>
      <c r="BN2787" s="154"/>
      <c r="BO2787" s="154"/>
      <c r="BP2787" s="154"/>
      <c r="BQ2787" s="154"/>
      <c r="BR2787" s="154"/>
      <c r="BS2787" s="154"/>
      <c r="BT2787" s="154"/>
      <c r="BU2787" s="154"/>
      <c r="BV2787" s="154"/>
    </row>
    <row r="2788" spans="1:74" x14ac:dyDescent="0.25">
      <c r="A2788" s="154"/>
      <c r="B2788" s="154"/>
      <c r="C2788" s="154"/>
      <c r="D2788" s="154"/>
      <c r="E2788" s="154"/>
      <c r="F2788" s="154"/>
      <c r="G2788" s="154"/>
      <c r="H2788" s="154"/>
      <c r="I2788" s="154"/>
      <c r="J2788" s="154"/>
      <c r="K2788" s="154"/>
      <c r="L2788" s="154"/>
      <c r="M2788" s="154"/>
      <c r="N2788" s="154"/>
      <c r="O2788" s="154"/>
      <c r="P2788" s="154"/>
      <c r="Q2788" s="154"/>
      <c r="R2788" s="154"/>
      <c r="S2788" s="154"/>
      <c r="T2788" s="154"/>
      <c r="U2788" s="154"/>
      <c r="V2788" s="154"/>
      <c r="W2788" s="154"/>
      <c r="X2788" s="154"/>
      <c r="Y2788" s="154"/>
      <c r="Z2788" s="154"/>
      <c r="AA2788" s="154"/>
      <c r="AB2788" s="154"/>
      <c r="AC2788" s="154"/>
      <c r="AD2788" s="154"/>
      <c r="AE2788" s="154"/>
      <c r="AF2788" s="154"/>
      <c r="AG2788" s="154"/>
      <c r="AH2788" s="154"/>
      <c r="AI2788" s="154"/>
      <c r="AJ2788" s="154"/>
      <c r="AK2788" s="154"/>
      <c r="AL2788" s="154"/>
      <c r="AM2788" s="154"/>
      <c r="AN2788" s="154"/>
      <c r="AO2788" s="154"/>
      <c r="AP2788" s="154"/>
      <c r="AQ2788" s="154"/>
      <c r="AR2788" s="154"/>
      <c r="AS2788" s="154"/>
      <c r="AT2788" s="154"/>
      <c r="AU2788" s="154"/>
      <c r="AV2788" s="154"/>
      <c r="AW2788" s="154"/>
      <c r="AX2788" s="154"/>
      <c r="AY2788" s="154"/>
      <c r="AZ2788" s="154"/>
      <c r="BA2788" s="154"/>
      <c r="BB2788" s="154"/>
      <c r="BC2788" s="154"/>
      <c r="BD2788" s="154"/>
      <c r="BE2788" s="154"/>
      <c r="BF2788" s="154"/>
      <c r="BG2788" s="154"/>
      <c r="BH2788" s="154"/>
      <c r="BI2788" s="154"/>
      <c r="BJ2788" s="154"/>
      <c r="BK2788" s="154"/>
      <c r="BL2788" s="154"/>
      <c r="BM2788" s="154"/>
      <c r="BN2788" s="154"/>
      <c r="BO2788" s="154"/>
      <c r="BP2788" s="154"/>
      <c r="BQ2788" s="154"/>
      <c r="BR2788" s="154"/>
      <c r="BS2788" s="154"/>
      <c r="BT2788" s="154"/>
      <c r="BU2788" s="154"/>
      <c r="BV2788" s="154"/>
    </row>
    <row r="2789" spans="1:74" x14ac:dyDescent="0.25">
      <c r="A2789" s="154"/>
      <c r="B2789" s="154"/>
      <c r="C2789" s="154"/>
      <c r="D2789" s="154"/>
      <c r="E2789" s="154"/>
      <c r="F2789" s="154"/>
      <c r="G2789" s="154"/>
      <c r="H2789" s="154"/>
      <c r="I2789" s="154"/>
      <c r="J2789" s="154"/>
      <c r="K2789" s="154"/>
      <c r="L2789" s="154"/>
      <c r="M2789" s="154"/>
      <c r="N2789" s="154"/>
      <c r="O2789" s="154"/>
      <c r="P2789" s="154"/>
      <c r="Q2789" s="154"/>
      <c r="R2789" s="154"/>
      <c r="S2789" s="154"/>
      <c r="T2789" s="154"/>
      <c r="U2789" s="154"/>
      <c r="V2789" s="154"/>
      <c r="W2789" s="154"/>
      <c r="X2789" s="154"/>
      <c r="Y2789" s="154"/>
      <c r="Z2789" s="154"/>
      <c r="AA2789" s="154"/>
      <c r="AB2789" s="154"/>
      <c r="AC2789" s="154"/>
      <c r="AD2789" s="154"/>
      <c r="AE2789" s="154"/>
      <c r="AF2789" s="154"/>
      <c r="AG2789" s="154"/>
      <c r="AH2789" s="154"/>
      <c r="AI2789" s="154"/>
      <c r="AJ2789" s="154"/>
      <c r="AK2789" s="154"/>
      <c r="AL2789" s="154"/>
      <c r="AM2789" s="154"/>
      <c r="AN2789" s="154"/>
      <c r="AO2789" s="154"/>
      <c r="AP2789" s="154"/>
      <c r="AQ2789" s="154"/>
      <c r="AR2789" s="154"/>
      <c r="AS2789" s="154"/>
      <c r="AT2789" s="154"/>
      <c r="AU2789" s="154"/>
      <c r="AV2789" s="154"/>
      <c r="AW2789" s="154"/>
      <c r="AX2789" s="154"/>
      <c r="AY2789" s="154"/>
      <c r="AZ2789" s="154"/>
      <c r="BA2789" s="154"/>
      <c r="BB2789" s="154"/>
      <c r="BC2789" s="154"/>
      <c r="BD2789" s="154"/>
      <c r="BE2789" s="154"/>
      <c r="BF2789" s="154"/>
      <c r="BG2789" s="154"/>
      <c r="BH2789" s="154"/>
      <c r="BI2789" s="154"/>
      <c r="BJ2789" s="154"/>
      <c r="BK2789" s="154"/>
      <c r="BL2789" s="154"/>
      <c r="BM2789" s="154"/>
      <c r="BN2789" s="154"/>
      <c r="BO2789" s="154"/>
      <c r="BP2789" s="154"/>
      <c r="BQ2789" s="154"/>
      <c r="BR2789" s="154"/>
      <c r="BS2789" s="154"/>
      <c r="BT2789" s="154"/>
      <c r="BU2789" s="154"/>
      <c r="BV2789" s="154"/>
    </row>
    <row r="2790" spans="1:74" x14ac:dyDescent="0.25">
      <c r="A2790" s="154"/>
      <c r="B2790" s="154"/>
      <c r="C2790" s="154"/>
      <c r="D2790" s="154"/>
      <c r="E2790" s="154"/>
      <c r="F2790" s="154"/>
      <c r="G2790" s="154"/>
      <c r="H2790" s="154"/>
      <c r="I2790" s="154"/>
      <c r="J2790" s="154"/>
      <c r="K2790" s="154"/>
      <c r="L2790" s="154"/>
      <c r="M2790" s="154"/>
      <c r="N2790" s="154"/>
      <c r="O2790" s="154"/>
      <c r="P2790" s="154"/>
      <c r="Q2790" s="154"/>
      <c r="R2790" s="154"/>
      <c r="S2790" s="154"/>
      <c r="T2790" s="154"/>
      <c r="U2790" s="154"/>
      <c r="V2790" s="154"/>
      <c r="W2790" s="154"/>
      <c r="X2790" s="154"/>
      <c r="Y2790" s="154"/>
      <c r="Z2790" s="154"/>
      <c r="AA2790" s="154"/>
      <c r="AB2790" s="154"/>
      <c r="AC2790" s="154"/>
      <c r="AD2790" s="154"/>
      <c r="AE2790" s="154"/>
      <c r="AF2790" s="154"/>
      <c r="AG2790" s="154"/>
      <c r="AH2790" s="154"/>
      <c r="AI2790" s="154"/>
      <c r="AJ2790" s="154"/>
      <c r="AK2790" s="154"/>
      <c r="AL2790" s="154"/>
      <c r="AM2790" s="154"/>
      <c r="AN2790" s="154"/>
      <c r="AO2790" s="154"/>
      <c r="AP2790" s="154"/>
      <c r="AQ2790" s="154"/>
      <c r="AR2790" s="154"/>
      <c r="AS2790" s="154"/>
      <c r="AT2790" s="154"/>
      <c r="AU2790" s="154"/>
      <c r="AV2790" s="154"/>
      <c r="AW2790" s="154"/>
      <c r="AX2790" s="154"/>
      <c r="AY2790" s="154"/>
      <c r="AZ2790" s="154"/>
      <c r="BA2790" s="154"/>
      <c r="BB2790" s="154"/>
      <c r="BC2790" s="154"/>
      <c r="BD2790" s="154"/>
      <c r="BE2790" s="154"/>
      <c r="BF2790" s="154"/>
      <c r="BG2790" s="154"/>
      <c r="BH2790" s="154"/>
      <c r="BI2790" s="154"/>
      <c r="BJ2790" s="154"/>
      <c r="BK2790" s="154"/>
      <c r="BL2790" s="154"/>
      <c r="BM2790" s="154"/>
      <c r="BN2790" s="154"/>
      <c r="BO2790" s="154"/>
      <c r="BP2790" s="154"/>
      <c r="BQ2790" s="154"/>
      <c r="BR2790" s="154"/>
      <c r="BS2790" s="154"/>
      <c r="BT2790" s="154"/>
      <c r="BU2790" s="154"/>
      <c r="BV2790" s="154"/>
    </row>
    <row r="2791" spans="1:74" x14ac:dyDescent="0.25">
      <c r="A2791" s="154"/>
      <c r="B2791" s="154"/>
      <c r="C2791" s="154"/>
      <c r="D2791" s="154"/>
      <c r="E2791" s="154"/>
      <c r="F2791" s="154"/>
      <c r="G2791" s="154"/>
      <c r="H2791" s="154"/>
      <c r="I2791" s="154"/>
      <c r="J2791" s="154"/>
      <c r="K2791" s="154"/>
      <c r="L2791" s="154"/>
      <c r="M2791" s="154"/>
      <c r="N2791" s="154"/>
      <c r="O2791" s="154"/>
      <c r="P2791" s="154"/>
      <c r="Q2791" s="154"/>
      <c r="R2791" s="154"/>
      <c r="S2791" s="154"/>
      <c r="T2791" s="154"/>
      <c r="U2791" s="154"/>
      <c r="V2791" s="154"/>
      <c r="W2791" s="154"/>
      <c r="X2791" s="154"/>
      <c r="Y2791" s="154"/>
      <c r="Z2791" s="154"/>
      <c r="AA2791" s="154"/>
      <c r="AB2791" s="154"/>
      <c r="AC2791" s="154"/>
      <c r="AD2791" s="154"/>
      <c r="AE2791" s="154"/>
      <c r="AF2791" s="154"/>
      <c r="AG2791" s="154"/>
      <c r="AH2791" s="154"/>
      <c r="AI2791" s="154"/>
      <c r="AJ2791" s="154"/>
      <c r="AK2791" s="154"/>
      <c r="AL2791" s="154"/>
      <c r="AM2791" s="154"/>
      <c r="AN2791" s="154"/>
      <c r="AO2791" s="154"/>
      <c r="AP2791" s="154"/>
      <c r="AQ2791" s="154"/>
      <c r="AR2791" s="154"/>
      <c r="AS2791" s="154"/>
      <c r="AT2791" s="154"/>
      <c r="AU2791" s="154"/>
      <c r="AV2791" s="154"/>
      <c r="AW2791" s="154"/>
      <c r="AX2791" s="154"/>
      <c r="AY2791" s="154"/>
      <c r="AZ2791" s="154"/>
      <c r="BA2791" s="154"/>
      <c r="BB2791" s="154"/>
      <c r="BC2791" s="154"/>
      <c r="BD2791" s="154"/>
      <c r="BE2791" s="154"/>
      <c r="BF2791" s="154"/>
      <c r="BG2791" s="154"/>
      <c r="BH2791" s="154"/>
      <c r="BI2791" s="154"/>
      <c r="BJ2791" s="154"/>
      <c r="BK2791" s="154"/>
      <c r="BL2791" s="154"/>
      <c r="BM2791" s="154"/>
      <c r="BN2791" s="154"/>
      <c r="BO2791" s="154"/>
      <c r="BP2791" s="154"/>
      <c r="BQ2791" s="154"/>
      <c r="BR2791" s="154"/>
      <c r="BS2791" s="154"/>
      <c r="BT2791" s="154"/>
      <c r="BU2791" s="154"/>
      <c r="BV2791" s="154"/>
    </row>
    <row r="2792" spans="1:74" x14ac:dyDescent="0.25">
      <c r="A2792" s="154"/>
      <c r="B2792" s="154"/>
      <c r="C2792" s="154"/>
      <c r="D2792" s="154"/>
      <c r="E2792" s="154"/>
      <c r="F2792" s="154"/>
      <c r="G2792" s="154"/>
      <c r="H2792" s="154"/>
      <c r="I2792" s="154"/>
      <c r="J2792" s="154"/>
      <c r="K2792" s="154"/>
      <c r="L2792" s="154"/>
      <c r="M2792" s="154"/>
      <c r="N2792" s="154"/>
      <c r="O2792" s="154"/>
      <c r="P2792" s="154"/>
      <c r="Q2792" s="154"/>
      <c r="R2792" s="154"/>
      <c r="S2792" s="154"/>
      <c r="T2792" s="154"/>
      <c r="U2792" s="154"/>
      <c r="V2792" s="154"/>
      <c r="W2792" s="154"/>
      <c r="X2792" s="154"/>
      <c r="Y2792" s="154"/>
      <c r="Z2792" s="154"/>
      <c r="AA2792" s="154"/>
      <c r="AB2792" s="154"/>
      <c r="AC2792" s="154"/>
      <c r="AD2792" s="154"/>
      <c r="AE2792" s="154"/>
      <c r="AF2792" s="154"/>
      <c r="AG2792" s="154"/>
      <c r="AH2792" s="154"/>
      <c r="AI2792" s="154"/>
      <c r="AJ2792" s="154"/>
      <c r="AK2792" s="154"/>
      <c r="AL2792" s="154"/>
      <c r="AM2792" s="154"/>
      <c r="AN2792" s="154"/>
      <c r="AO2792" s="154"/>
      <c r="AP2792" s="154"/>
      <c r="AQ2792" s="154"/>
      <c r="AR2792" s="154"/>
      <c r="AS2792" s="154"/>
      <c r="AT2792" s="154"/>
      <c r="AU2792" s="154"/>
      <c r="AV2792" s="154"/>
      <c r="AW2792" s="154"/>
      <c r="AX2792" s="154"/>
      <c r="AY2792" s="154"/>
      <c r="AZ2792" s="154"/>
      <c r="BA2792" s="154"/>
      <c r="BB2792" s="154"/>
      <c r="BC2792" s="154"/>
      <c r="BD2792" s="154"/>
      <c r="BE2792" s="154"/>
      <c r="BF2792" s="154"/>
      <c r="BG2792" s="154"/>
      <c r="BH2792" s="154"/>
      <c r="BI2792" s="154"/>
      <c r="BJ2792" s="154"/>
      <c r="BK2792" s="154"/>
      <c r="BL2792" s="154"/>
      <c r="BM2792" s="154"/>
      <c r="BN2792" s="154"/>
      <c r="BO2792" s="154"/>
      <c r="BP2792" s="154"/>
      <c r="BQ2792" s="154"/>
      <c r="BR2792" s="154"/>
      <c r="BS2792" s="154"/>
      <c r="BT2792" s="154"/>
      <c r="BU2792" s="154"/>
      <c r="BV2792" s="154"/>
    </row>
    <row r="2793" spans="1:74" x14ac:dyDescent="0.25">
      <c r="A2793" s="154"/>
      <c r="B2793" s="154"/>
      <c r="C2793" s="154"/>
      <c r="D2793" s="154"/>
      <c r="E2793" s="154"/>
      <c r="F2793" s="154"/>
      <c r="G2793" s="154"/>
      <c r="H2793" s="154"/>
      <c r="I2793" s="154"/>
      <c r="J2793" s="154"/>
      <c r="K2793" s="154"/>
      <c r="L2793" s="154"/>
      <c r="M2793" s="154"/>
      <c r="N2793" s="154"/>
      <c r="O2793" s="154"/>
      <c r="P2793" s="154"/>
      <c r="Q2793" s="154"/>
      <c r="R2793" s="154"/>
      <c r="S2793" s="154"/>
      <c r="T2793" s="154"/>
      <c r="U2793" s="154"/>
      <c r="V2793" s="154"/>
      <c r="W2793" s="154"/>
      <c r="X2793" s="154"/>
      <c r="Y2793" s="154"/>
      <c r="Z2793" s="154"/>
      <c r="AA2793" s="154"/>
      <c r="AB2793" s="154"/>
      <c r="AC2793" s="154"/>
      <c r="AD2793" s="154"/>
      <c r="AE2793" s="154"/>
      <c r="AF2793" s="154"/>
      <c r="AG2793" s="154"/>
      <c r="AH2793" s="154"/>
      <c r="AI2793" s="154"/>
      <c r="AJ2793" s="154"/>
      <c r="AK2793" s="154"/>
      <c r="AL2793" s="154"/>
      <c r="AM2793" s="154"/>
      <c r="AN2793" s="154"/>
      <c r="AO2793" s="154"/>
      <c r="AP2793" s="154"/>
      <c r="AQ2793" s="154"/>
      <c r="AR2793" s="154"/>
      <c r="AS2793" s="154"/>
      <c r="AT2793" s="154"/>
      <c r="AU2793" s="154"/>
      <c r="AV2793" s="154"/>
      <c r="AW2793" s="154"/>
      <c r="AX2793" s="154"/>
      <c r="AY2793" s="154"/>
      <c r="AZ2793" s="154"/>
      <c r="BA2793" s="154"/>
      <c r="BB2793" s="154"/>
      <c r="BC2793" s="154"/>
      <c r="BD2793" s="154"/>
      <c r="BE2793" s="154"/>
      <c r="BF2793" s="154"/>
      <c r="BG2793" s="154"/>
      <c r="BH2793" s="154"/>
      <c r="BI2793" s="154"/>
      <c r="BJ2793" s="154"/>
      <c r="BK2793" s="154"/>
      <c r="BL2793" s="154"/>
      <c r="BM2793" s="154"/>
      <c r="BN2793" s="154"/>
      <c r="BO2793" s="154"/>
      <c r="BP2793" s="154"/>
      <c r="BQ2793" s="154"/>
      <c r="BR2793" s="154"/>
      <c r="BS2793" s="154"/>
      <c r="BT2793" s="154"/>
      <c r="BU2793" s="154"/>
      <c r="BV2793" s="154"/>
    </row>
    <row r="2794" spans="1:74" x14ac:dyDescent="0.25">
      <c r="A2794" s="154"/>
      <c r="B2794" s="154"/>
      <c r="C2794" s="154"/>
      <c r="D2794" s="154"/>
      <c r="E2794" s="154"/>
      <c r="F2794" s="154"/>
      <c r="G2794" s="154"/>
      <c r="H2794" s="154"/>
      <c r="I2794" s="154"/>
      <c r="J2794" s="154"/>
      <c r="K2794" s="154"/>
      <c r="L2794" s="154"/>
      <c r="M2794" s="154"/>
      <c r="N2794" s="154"/>
      <c r="O2794" s="154"/>
      <c r="P2794" s="154"/>
      <c r="Q2794" s="154"/>
      <c r="R2794" s="154"/>
      <c r="S2794" s="154"/>
      <c r="T2794" s="154"/>
      <c r="U2794" s="154"/>
      <c r="V2794" s="154"/>
      <c r="W2794" s="154"/>
      <c r="X2794" s="154"/>
      <c r="Y2794" s="154"/>
      <c r="Z2794" s="154"/>
      <c r="AA2794" s="154"/>
      <c r="AB2794" s="154"/>
      <c r="AC2794" s="154"/>
      <c r="AD2794" s="154"/>
      <c r="AE2794" s="154"/>
      <c r="AF2794" s="154"/>
      <c r="AG2794" s="154"/>
      <c r="AH2794" s="154"/>
      <c r="AI2794" s="154"/>
      <c r="AJ2794" s="154"/>
      <c r="AK2794" s="154"/>
      <c r="AL2794" s="154"/>
      <c r="AM2794" s="154"/>
      <c r="AN2794" s="154"/>
      <c r="AO2794" s="154"/>
      <c r="AP2794" s="154"/>
      <c r="AQ2794" s="154"/>
      <c r="AR2794" s="154"/>
      <c r="AS2794" s="154"/>
      <c r="AT2794" s="154"/>
      <c r="AU2794" s="154"/>
      <c r="AV2794" s="154"/>
      <c r="AW2794" s="154"/>
      <c r="AX2794" s="154"/>
      <c r="AY2794" s="154"/>
      <c r="AZ2794" s="154"/>
      <c r="BA2794" s="154"/>
      <c r="BB2794" s="154"/>
      <c r="BC2794" s="154"/>
      <c r="BD2794" s="154"/>
      <c r="BE2794" s="154"/>
      <c r="BF2794" s="154"/>
      <c r="BG2794" s="154"/>
      <c r="BH2794" s="154"/>
      <c r="BI2794" s="154"/>
      <c r="BJ2794" s="154"/>
      <c r="BK2794" s="154"/>
      <c r="BL2794" s="154"/>
      <c r="BM2794" s="154"/>
      <c r="BN2794" s="154"/>
      <c r="BO2794" s="154"/>
      <c r="BP2794" s="154"/>
      <c r="BQ2794" s="154"/>
      <c r="BR2794" s="154"/>
      <c r="BS2794" s="154"/>
      <c r="BT2794" s="154"/>
      <c r="BU2794" s="154"/>
      <c r="BV2794" s="154"/>
    </row>
    <row r="2795" spans="1:74" x14ac:dyDescent="0.25">
      <c r="A2795" s="154"/>
      <c r="B2795" s="154"/>
      <c r="C2795" s="154"/>
      <c r="D2795" s="154"/>
      <c r="E2795" s="154"/>
      <c r="F2795" s="154"/>
      <c r="G2795" s="154"/>
      <c r="H2795" s="154"/>
      <c r="I2795" s="154"/>
      <c r="J2795" s="154"/>
      <c r="K2795" s="154"/>
      <c r="L2795" s="154"/>
      <c r="M2795" s="154"/>
      <c r="N2795" s="154"/>
      <c r="O2795" s="154"/>
      <c r="P2795" s="154"/>
      <c r="Q2795" s="154"/>
      <c r="R2795" s="154"/>
      <c r="S2795" s="154"/>
      <c r="T2795" s="154"/>
      <c r="U2795" s="154"/>
      <c r="V2795" s="154"/>
      <c r="W2795" s="154"/>
      <c r="X2795" s="154"/>
      <c r="Y2795" s="154"/>
      <c r="Z2795" s="154"/>
      <c r="AA2795" s="154"/>
      <c r="AB2795" s="154"/>
      <c r="AC2795" s="154"/>
      <c r="AD2795" s="154"/>
      <c r="AE2795" s="154"/>
      <c r="AF2795" s="154"/>
      <c r="AG2795" s="154"/>
      <c r="AH2795" s="154"/>
      <c r="AI2795" s="154"/>
      <c r="AJ2795" s="154"/>
      <c r="AK2795" s="154"/>
      <c r="AL2795" s="154"/>
      <c r="AM2795" s="154"/>
      <c r="AN2795" s="154"/>
      <c r="AO2795" s="154"/>
      <c r="AP2795" s="154"/>
      <c r="AQ2795" s="154"/>
      <c r="AR2795" s="154"/>
      <c r="AS2795" s="154"/>
      <c r="AT2795" s="154"/>
      <c r="AU2795" s="154"/>
      <c r="AV2795" s="154"/>
      <c r="AW2795" s="154"/>
      <c r="AX2795" s="154"/>
      <c r="AY2795" s="154"/>
      <c r="AZ2795" s="154"/>
      <c r="BA2795" s="154"/>
      <c r="BB2795" s="154"/>
      <c r="BC2795" s="154"/>
      <c r="BD2795" s="154"/>
      <c r="BE2795" s="154"/>
      <c r="BF2795" s="154"/>
      <c r="BG2795" s="154"/>
      <c r="BH2795" s="154"/>
      <c r="BI2795" s="154"/>
      <c r="BJ2795" s="154"/>
      <c r="BK2795" s="154"/>
      <c r="BL2795" s="154"/>
      <c r="BM2795" s="154"/>
      <c r="BN2795" s="154"/>
      <c r="BO2795" s="154"/>
      <c r="BP2795" s="154"/>
      <c r="BQ2795" s="154"/>
      <c r="BR2795" s="154"/>
      <c r="BS2795" s="154"/>
      <c r="BT2795" s="154"/>
      <c r="BU2795" s="154"/>
      <c r="BV2795" s="154"/>
    </row>
    <row r="2796" spans="1:74" x14ac:dyDescent="0.25">
      <c r="A2796" s="154"/>
      <c r="B2796" s="154"/>
      <c r="C2796" s="154"/>
      <c r="D2796" s="154"/>
      <c r="E2796" s="154"/>
      <c r="F2796" s="154"/>
      <c r="G2796" s="154"/>
      <c r="H2796" s="154"/>
      <c r="I2796" s="154"/>
      <c r="J2796" s="154"/>
      <c r="K2796" s="154"/>
      <c r="L2796" s="154"/>
      <c r="M2796" s="154"/>
      <c r="N2796" s="154"/>
      <c r="O2796" s="154"/>
      <c r="P2796" s="154"/>
      <c r="Q2796" s="154"/>
      <c r="R2796" s="154"/>
      <c r="S2796" s="154"/>
      <c r="T2796" s="154"/>
      <c r="U2796" s="154"/>
      <c r="V2796" s="154"/>
      <c r="W2796" s="154"/>
      <c r="X2796" s="154"/>
      <c r="Y2796" s="154"/>
      <c r="Z2796" s="154"/>
      <c r="AA2796" s="154"/>
      <c r="AB2796" s="154"/>
      <c r="AC2796" s="154"/>
      <c r="AD2796" s="154"/>
      <c r="AE2796" s="154"/>
      <c r="AF2796" s="154"/>
      <c r="AG2796" s="154"/>
      <c r="AH2796" s="154"/>
      <c r="AI2796" s="154"/>
      <c r="AJ2796" s="154"/>
      <c r="AK2796" s="154"/>
      <c r="AL2796" s="154"/>
      <c r="AM2796" s="154"/>
      <c r="AN2796" s="154"/>
      <c r="AO2796" s="154"/>
      <c r="AP2796" s="154"/>
      <c r="AQ2796" s="154"/>
      <c r="AR2796" s="154"/>
      <c r="AS2796" s="154"/>
      <c r="AT2796" s="154"/>
      <c r="AU2796" s="154"/>
      <c r="AV2796" s="154"/>
      <c r="AW2796" s="154"/>
      <c r="AX2796" s="154"/>
      <c r="AY2796" s="154"/>
      <c r="AZ2796" s="154"/>
      <c r="BA2796" s="154"/>
      <c r="BB2796" s="154"/>
      <c r="BC2796" s="154"/>
      <c r="BD2796" s="154"/>
      <c r="BE2796" s="154"/>
      <c r="BF2796" s="154"/>
      <c r="BG2796" s="154"/>
      <c r="BH2796" s="154"/>
      <c r="BI2796" s="154"/>
      <c r="BJ2796" s="154"/>
      <c r="BK2796" s="154"/>
      <c r="BL2796" s="154"/>
      <c r="BM2796" s="154"/>
      <c r="BN2796" s="154"/>
      <c r="BO2796" s="154"/>
      <c r="BP2796" s="154"/>
      <c r="BQ2796" s="154"/>
      <c r="BR2796" s="154"/>
      <c r="BS2796" s="154"/>
      <c r="BT2796" s="154"/>
      <c r="BU2796" s="154"/>
      <c r="BV2796" s="154"/>
    </row>
    <row r="2797" spans="1:74" x14ac:dyDescent="0.25">
      <c r="A2797" s="154"/>
      <c r="B2797" s="154"/>
      <c r="C2797" s="154"/>
      <c r="D2797" s="154"/>
      <c r="E2797" s="154"/>
      <c r="F2797" s="154"/>
      <c r="G2797" s="154"/>
      <c r="H2797" s="154"/>
      <c r="I2797" s="154"/>
      <c r="J2797" s="154"/>
      <c r="K2797" s="154"/>
      <c r="L2797" s="154"/>
      <c r="M2797" s="154"/>
      <c r="N2797" s="154"/>
      <c r="O2797" s="154"/>
      <c r="P2797" s="154"/>
      <c r="Q2797" s="154"/>
      <c r="R2797" s="154"/>
      <c r="S2797" s="154"/>
      <c r="T2797" s="154"/>
      <c r="U2797" s="154"/>
      <c r="V2797" s="154"/>
      <c r="W2797" s="154"/>
      <c r="X2797" s="154"/>
      <c r="Y2797" s="154"/>
      <c r="Z2797" s="154"/>
      <c r="AA2797" s="154"/>
      <c r="AB2797" s="154"/>
      <c r="AC2797" s="154"/>
      <c r="AD2797" s="154"/>
      <c r="AE2797" s="154"/>
      <c r="AF2797" s="154"/>
      <c r="AG2797" s="154"/>
      <c r="AH2797" s="154"/>
      <c r="AI2797" s="154"/>
      <c r="AJ2797" s="154"/>
      <c r="AK2797" s="154"/>
      <c r="AL2797" s="154"/>
      <c r="AM2797" s="154"/>
      <c r="AN2797" s="154"/>
      <c r="AO2797" s="154"/>
      <c r="AP2797" s="154"/>
      <c r="AQ2797" s="154"/>
      <c r="AR2797" s="154"/>
      <c r="AS2797" s="154"/>
      <c r="AT2797" s="154"/>
      <c r="AU2797" s="154"/>
      <c r="AV2797" s="154"/>
      <c r="AW2797" s="154"/>
      <c r="AX2797" s="154"/>
      <c r="AY2797" s="154"/>
      <c r="AZ2797" s="154"/>
      <c r="BA2797" s="154"/>
      <c r="BB2797" s="154"/>
      <c r="BC2797" s="154"/>
      <c r="BD2797" s="154"/>
      <c r="BE2797" s="154"/>
      <c r="BF2797" s="154"/>
      <c r="BG2797" s="154"/>
      <c r="BH2797" s="154"/>
      <c r="BI2797" s="154"/>
      <c r="BJ2797" s="154"/>
      <c r="BK2797" s="154"/>
      <c r="BL2797" s="154"/>
      <c r="BM2797" s="154"/>
      <c r="BN2797" s="154"/>
      <c r="BO2797" s="154"/>
      <c r="BP2797" s="154"/>
      <c r="BQ2797" s="154"/>
      <c r="BR2797" s="154"/>
      <c r="BS2797" s="154"/>
      <c r="BT2797" s="154"/>
      <c r="BU2797" s="154"/>
      <c r="BV2797" s="154"/>
    </row>
    <row r="2798" spans="1:74" x14ac:dyDescent="0.25">
      <c r="A2798" s="154"/>
      <c r="B2798" s="154"/>
      <c r="C2798" s="154"/>
      <c r="D2798" s="154"/>
      <c r="E2798" s="154"/>
      <c r="F2798" s="154"/>
      <c r="G2798" s="154"/>
      <c r="H2798" s="154"/>
      <c r="I2798" s="154"/>
      <c r="J2798" s="154"/>
      <c r="K2798" s="154"/>
      <c r="L2798" s="154"/>
      <c r="M2798" s="154"/>
      <c r="N2798" s="154"/>
      <c r="O2798" s="154"/>
      <c r="P2798" s="154"/>
      <c r="Q2798" s="154"/>
      <c r="R2798" s="154"/>
      <c r="S2798" s="154"/>
      <c r="T2798" s="154"/>
      <c r="U2798" s="154"/>
      <c r="V2798" s="154"/>
      <c r="W2798" s="154"/>
      <c r="X2798" s="154"/>
      <c r="Y2798" s="154"/>
      <c r="Z2798" s="154"/>
      <c r="AA2798" s="154"/>
      <c r="AB2798" s="154"/>
      <c r="AC2798" s="154"/>
      <c r="AD2798" s="154"/>
      <c r="AE2798" s="154"/>
      <c r="AF2798" s="154"/>
      <c r="AG2798" s="154"/>
      <c r="AH2798" s="154"/>
      <c r="AI2798" s="154"/>
      <c r="AJ2798" s="154"/>
      <c r="AK2798" s="154"/>
      <c r="AL2798" s="154"/>
      <c r="AM2798" s="154"/>
      <c r="AN2798" s="154"/>
      <c r="AO2798" s="154"/>
      <c r="AP2798" s="154"/>
      <c r="AQ2798" s="154"/>
      <c r="AR2798" s="154"/>
      <c r="AS2798" s="154"/>
      <c r="AT2798" s="154"/>
      <c r="AU2798" s="154"/>
      <c r="AV2798" s="154"/>
      <c r="AW2798" s="154"/>
      <c r="AX2798" s="154"/>
      <c r="AY2798" s="154"/>
      <c r="AZ2798" s="154"/>
      <c r="BA2798" s="154"/>
      <c r="BB2798" s="154"/>
      <c r="BC2798" s="154"/>
      <c r="BD2798" s="154"/>
      <c r="BE2798" s="154"/>
      <c r="BF2798" s="154"/>
      <c r="BG2798" s="154"/>
      <c r="BH2798" s="154"/>
      <c r="BI2798" s="154"/>
      <c r="BJ2798" s="154"/>
      <c r="BK2798" s="154"/>
      <c r="BL2798" s="154"/>
      <c r="BM2798" s="154"/>
      <c r="BN2798" s="154"/>
      <c r="BO2798" s="154"/>
      <c r="BP2798" s="154"/>
      <c r="BQ2798" s="154"/>
      <c r="BR2798" s="154"/>
      <c r="BS2798" s="154"/>
      <c r="BT2798" s="154"/>
      <c r="BU2798" s="154"/>
      <c r="BV2798" s="154"/>
    </row>
    <row r="2799" spans="1:74" x14ac:dyDescent="0.25">
      <c r="A2799" s="154"/>
      <c r="B2799" s="154"/>
      <c r="C2799" s="154"/>
      <c r="D2799" s="154"/>
      <c r="E2799" s="154"/>
      <c r="F2799" s="154"/>
      <c r="G2799" s="154"/>
      <c r="H2799" s="154"/>
      <c r="I2799" s="154"/>
      <c r="J2799" s="154"/>
      <c r="K2799" s="154"/>
      <c r="L2799" s="154"/>
      <c r="M2799" s="154"/>
      <c r="N2799" s="154"/>
      <c r="O2799" s="154"/>
      <c r="P2799" s="154"/>
      <c r="Q2799" s="154"/>
      <c r="R2799" s="154"/>
      <c r="S2799" s="154"/>
      <c r="T2799" s="154"/>
      <c r="U2799" s="154"/>
      <c r="V2799" s="154"/>
      <c r="W2799" s="154"/>
      <c r="X2799" s="154"/>
      <c r="Y2799" s="154"/>
      <c r="Z2799" s="154"/>
      <c r="AA2799" s="154"/>
      <c r="AB2799" s="154"/>
      <c r="AC2799" s="154"/>
      <c r="AD2799" s="154"/>
      <c r="AE2799" s="154"/>
      <c r="AF2799" s="154"/>
      <c r="AG2799" s="154"/>
      <c r="AH2799" s="154"/>
      <c r="AI2799" s="154"/>
      <c r="AJ2799" s="154"/>
      <c r="AK2799" s="154"/>
      <c r="AL2799" s="154"/>
      <c r="AM2799" s="154"/>
      <c r="AN2799" s="154"/>
      <c r="AO2799" s="154"/>
      <c r="AP2799" s="154"/>
      <c r="AQ2799" s="154"/>
      <c r="AR2799" s="154"/>
      <c r="AS2799" s="154"/>
      <c r="AT2799" s="154"/>
      <c r="AU2799" s="154"/>
      <c r="AV2799" s="154"/>
      <c r="AW2799" s="154"/>
      <c r="AX2799" s="154"/>
      <c r="AY2799" s="154"/>
      <c r="AZ2799" s="154"/>
      <c r="BA2799" s="154"/>
      <c r="BB2799" s="154"/>
      <c r="BC2799" s="154"/>
      <c r="BD2799" s="154"/>
      <c r="BE2799" s="154"/>
      <c r="BF2799" s="154"/>
      <c r="BG2799" s="154"/>
      <c r="BH2799" s="154"/>
      <c r="BI2799" s="154"/>
      <c r="BJ2799" s="154"/>
      <c r="BK2799" s="154"/>
      <c r="BL2799" s="154"/>
      <c r="BM2799" s="154"/>
      <c r="BN2799" s="154"/>
      <c r="BO2799" s="154"/>
      <c r="BP2799" s="154"/>
      <c r="BQ2799" s="154"/>
      <c r="BR2799" s="154"/>
      <c r="BS2799" s="154"/>
      <c r="BT2799" s="154"/>
      <c r="BU2799" s="154"/>
      <c r="BV2799" s="154"/>
    </row>
    <row r="2800" spans="1:74" x14ac:dyDescent="0.25">
      <c r="A2800" s="154"/>
      <c r="B2800" s="154"/>
      <c r="C2800" s="154"/>
      <c r="D2800" s="154"/>
      <c r="E2800" s="154"/>
      <c r="F2800" s="154"/>
      <c r="G2800" s="154"/>
      <c r="H2800" s="154"/>
      <c r="I2800" s="154"/>
      <c r="J2800" s="154"/>
      <c r="K2800" s="154"/>
      <c r="L2800" s="154"/>
      <c r="M2800" s="154"/>
      <c r="N2800" s="154"/>
      <c r="O2800" s="154"/>
      <c r="P2800" s="154"/>
      <c r="Q2800" s="154"/>
      <c r="R2800" s="154"/>
      <c r="S2800" s="154"/>
      <c r="T2800" s="154"/>
      <c r="U2800" s="154"/>
      <c r="V2800" s="154"/>
      <c r="W2800" s="154"/>
      <c r="X2800" s="154"/>
      <c r="Y2800" s="154"/>
      <c r="Z2800" s="154"/>
      <c r="AA2800" s="154"/>
      <c r="AB2800" s="154"/>
      <c r="AC2800" s="154"/>
      <c r="AD2800" s="154"/>
      <c r="AE2800" s="154"/>
      <c r="AF2800" s="154"/>
      <c r="AG2800" s="154"/>
      <c r="AH2800" s="154"/>
      <c r="AI2800" s="154"/>
      <c r="AJ2800" s="154"/>
      <c r="AK2800" s="154"/>
      <c r="AL2800" s="154"/>
      <c r="AM2800" s="154"/>
      <c r="AN2800" s="154"/>
      <c r="AO2800" s="154"/>
      <c r="AP2800" s="154"/>
      <c r="AQ2800" s="154"/>
      <c r="AR2800" s="154"/>
      <c r="AS2800" s="154"/>
      <c r="AT2800" s="154"/>
      <c r="AU2800" s="154"/>
      <c r="AV2800" s="154"/>
      <c r="AW2800" s="154"/>
      <c r="AX2800" s="154"/>
      <c r="AY2800" s="154"/>
      <c r="AZ2800" s="154"/>
      <c r="BA2800" s="154"/>
      <c r="BB2800" s="154"/>
      <c r="BC2800" s="154"/>
      <c r="BD2800" s="154"/>
      <c r="BE2800" s="154"/>
      <c r="BF2800" s="154"/>
      <c r="BG2800" s="154"/>
      <c r="BH2800" s="154"/>
      <c r="BI2800" s="154"/>
      <c r="BJ2800" s="154"/>
      <c r="BK2800" s="154"/>
      <c r="BL2800" s="154"/>
      <c r="BM2800" s="154"/>
      <c r="BN2800" s="154"/>
      <c r="BO2800" s="154"/>
      <c r="BP2800" s="154"/>
      <c r="BQ2800" s="154"/>
      <c r="BR2800" s="154"/>
      <c r="BS2800" s="154"/>
      <c r="BT2800" s="154"/>
      <c r="BU2800" s="154"/>
      <c r="BV2800" s="154"/>
    </row>
    <row r="2801" spans="1:74" x14ac:dyDescent="0.25">
      <c r="A2801" s="154"/>
      <c r="B2801" s="154"/>
      <c r="C2801" s="154"/>
      <c r="D2801" s="154"/>
      <c r="E2801" s="154"/>
      <c r="F2801" s="154"/>
      <c r="G2801" s="154"/>
      <c r="H2801" s="154"/>
      <c r="I2801" s="154"/>
      <c r="J2801" s="154"/>
      <c r="K2801" s="154"/>
      <c r="L2801" s="154"/>
      <c r="M2801" s="154"/>
      <c r="N2801" s="154"/>
      <c r="O2801" s="154"/>
      <c r="P2801" s="154"/>
      <c r="Q2801" s="154"/>
      <c r="R2801" s="154"/>
      <c r="S2801" s="154"/>
      <c r="T2801" s="154"/>
      <c r="U2801" s="154"/>
      <c r="V2801" s="154"/>
      <c r="W2801" s="154"/>
      <c r="X2801" s="154"/>
      <c r="Y2801" s="154"/>
      <c r="Z2801" s="154"/>
      <c r="AA2801" s="154"/>
      <c r="AB2801" s="154"/>
      <c r="AC2801" s="154"/>
      <c r="AD2801" s="154"/>
      <c r="AE2801" s="154"/>
      <c r="AF2801" s="154"/>
      <c r="AG2801" s="154"/>
      <c r="AH2801" s="154"/>
      <c r="AI2801" s="154"/>
      <c r="AJ2801" s="154"/>
      <c r="AK2801" s="154"/>
      <c r="AL2801" s="154"/>
      <c r="AM2801" s="154"/>
      <c r="AN2801" s="154"/>
      <c r="AO2801" s="154"/>
      <c r="AP2801" s="154"/>
      <c r="AQ2801" s="154"/>
      <c r="AR2801" s="154"/>
      <c r="AS2801" s="154"/>
      <c r="AT2801" s="154"/>
      <c r="AU2801" s="154"/>
      <c r="AV2801" s="154"/>
      <c r="AW2801" s="154"/>
      <c r="AX2801" s="154"/>
      <c r="AY2801" s="154"/>
      <c r="AZ2801" s="154"/>
      <c r="BA2801" s="154"/>
      <c r="BB2801" s="154"/>
      <c r="BC2801" s="154"/>
      <c r="BD2801" s="154"/>
      <c r="BE2801" s="154"/>
      <c r="BF2801" s="154"/>
      <c r="BG2801" s="154"/>
      <c r="BH2801" s="154"/>
      <c r="BI2801" s="154"/>
      <c r="BJ2801" s="154"/>
      <c r="BK2801" s="154"/>
      <c r="BL2801" s="154"/>
      <c r="BM2801" s="154"/>
      <c r="BN2801" s="154"/>
      <c r="BO2801" s="154"/>
      <c r="BP2801" s="154"/>
      <c r="BQ2801" s="154"/>
      <c r="BR2801" s="154"/>
      <c r="BS2801" s="154"/>
      <c r="BT2801" s="154"/>
      <c r="BU2801" s="154"/>
      <c r="BV2801" s="154"/>
    </row>
    <row r="2802" spans="1:74" x14ac:dyDescent="0.25">
      <c r="A2802" s="154"/>
      <c r="B2802" s="154"/>
      <c r="C2802" s="154"/>
      <c r="D2802" s="154"/>
      <c r="E2802" s="154"/>
      <c r="F2802" s="154"/>
      <c r="G2802" s="154"/>
      <c r="H2802" s="154"/>
      <c r="I2802" s="154"/>
      <c r="J2802" s="154"/>
      <c r="K2802" s="154"/>
      <c r="L2802" s="154"/>
      <c r="M2802" s="154"/>
      <c r="N2802" s="154"/>
      <c r="O2802" s="154"/>
      <c r="P2802" s="154"/>
      <c r="Q2802" s="154"/>
      <c r="R2802" s="154"/>
      <c r="S2802" s="154"/>
      <c r="T2802" s="154"/>
      <c r="U2802" s="154"/>
      <c r="V2802" s="154"/>
      <c r="W2802" s="154"/>
      <c r="X2802" s="154"/>
      <c r="Y2802" s="154"/>
      <c r="Z2802" s="154"/>
      <c r="AA2802" s="154"/>
      <c r="AB2802" s="154"/>
      <c r="AC2802" s="154"/>
      <c r="AD2802" s="154"/>
      <c r="AE2802" s="154"/>
      <c r="AF2802" s="154"/>
      <c r="AG2802" s="154"/>
      <c r="AH2802" s="154"/>
      <c r="AI2802" s="154"/>
      <c r="AJ2802" s="154"/>
      <c r="AK2802" s="154"/>
      <c r="AL2802" s="154"/>
      <c r="AM2802" s="154"/>
      <c r="AN2802" s="154"/>
      <c r="AO2802" s="154"/>
      <c r="AP2802" s="154"/>
      <c r="AQ2802" s="154"/>
      <c r="AR2802" s="154"/>
      <c r="AS2802" s="154"/>
      <c r="AT2802" s="154"/>
      <c r="AU2802" s="154"/>
      <c r="AV2802" s="154"/>
      <c r="AW2802" s="154"/>
      <c r="AX2802" s="154"/>
      <c r="AY2802" s="154"/>
      <c r="AZ2802" s="154"/>
      <c r="BA2802" s="154"/>
      <c r="BB2802" s="154"/>
      <c r="BC2802" s="154"/>
      <c r="BD2802" s="154"/>
      <c r="BE2802" s="154"/>
      <c r="BF2802" s="154"/>
      <c r="BG2802" s="154"/>
      <c r="BH2802" s="154"/>
      <c r="BI2802" s="154"/>
      <c r="BJ2802" s="154"/>
      <c r="BK2802" s="154"/>
      <c r="BL2802" s="154"/>
      <c r="BM2802" s="154"/>
      <c r="BN2802" s="154"/>
      <c r="BO2802" s="154"/>
      <c r="BP2802" s="154"/>
      <c r="BQ2802" s="154"/>
      <c r="BR2802" s="154"/>
      <c r="BS2802" s="154"/>
      <c r="BT2802" s="154"/>
      <c r="BU2802" s="154"/>
      <c r="BV2802" s="154"/>
    </row>
    <row r="2803" spans="1:74" x14ac:dyDescent="0.25">
      <c r="A2803" s="154"/>
      <c r="B2803" s="154"/>
      <c r="C2803" s="154"/>
      <c r="D2803" s="154"/>
      <c r="E2803" s="154"/>
      <c r="F2803" s="154"/>
      <c r="G2803" s="154"/>
      <c r="H2803" s="154"/>
      <c r="I2803" s="154"/>
      <c r="J2803" s="154"/>
      <c r="K2803" s="154"/>
      <c r="L2803" s="154"/>
      <c r="M2803" s="154"/>
      <c r="N2803" s="154"/>
      <c r="O2803" s="154"/>
      <c r="P2803" s="154"/>
      <c r="Q2803" s="154"/>
      <c r="R2803" s="154"/>
      <c r="S2803" s="154"/>
      <c r="T2803" s="154"/>
      <c r="U2803" s="154"/>
      <c r="V2803" s="154"/>
      <c r="W2803" s="154"/>
      <c r="X2803" s="154"/>
      <c r="Y2803" s="154"/>
      <c r="Z2803" s="154"/>
      <c r="AA2803" s="154"/>
      <c r="AB2803" s="154"/>
      <c r="AC2803" s="154"/>
      <c r="AD2803" s="154"/>
      <c r="AE2803" s="154"/>
      <c r="AF2803" s="154"/>
      <c r="AG2803" s="154"/>
      <c r="AH2803" s="154"/>
      <c r="AI2803" s="154"/>
      <c r="AJ2803" s="154"/>
      <c r="AK2803" s="154"/>
      <c r="AL2803" s="154"/>
      <c r="AM2803" s="154"/>
      <c r="AN2803" s="154"/>
      <c r="AO2803" s="154"/>
      <c r="AP2803" s="154"/>
      <c r="AQ2803" s="154"/>
      <c r="AR2803" s="154"/>
      <c r="AS2803" s="154"/>
      <c r="AT2803" s="154"/>
      <c r="AU2803" s="154"/>
      <c r="AV2803" s="154"/>
      <c r="AW2803" s="154"/>
      <c r="AX2803" s="154"/>
      <c r="AY2803" s="154"/>
      <c r="AZ2803" s="154"/>
      <c r="BA2803" s="154"/>
      <c r="BB2803" s="154"/>
      <c r="BC2803" s="154"/>
      <c r="BD2803" s="154"/>
      <c r="BE2803" s="154"/>
      <c r="BF2803" s="154"/>
      <c r="BG2803" s="154"/>
      <c r="BH2803" s="154"/>
      <c r="BI2803" s="154"/>
      <c r="BJ2803" s="154"/>
      <c r="BK2803" s="154"/>
      <c r="BL2803" s="154"/>
      <c r="BM2803" s="154"/>
      <c r="BN2803" s="154"/>
      <c r="BO2803" s="154"/>
      <c r="BP2803" s="154"/>
      <c r="BQ2803" s="154"/>
      <c r="BR2803" s="154"/>
      <c r="BS2803" s="154"/>
      <c r="BT2803" s="154"/>
      <c r="BU2803" s="154"/>
      <c r="BV2803" s="154"/>
    </row>
    <row r="2804" spans="1:74" x14ac:dyDescent="0.25">
      <c r="A2804" s="154"/>
      <c r="B2804" s="154"/>
      <c r="C2804" s="154"/>
      <c r="D2804" s="154"/>
      <c r="E2804" s="154"/>
      <c r="F2804" s="154"/>
      <c r="G2804" s="154"/>
      <c r="H2804" s="154"/>
      <c r="I2804" s="154"/>
      <c r="J2804" s="154"/>
      <c r="K2804" s="154"/>
      <c r="L2804" s="154"/>
      <c r="M2804" s="154"/>
      <c r="N2804" s="154"/>
      <c r="O2804" s="154"/>
      <c r="P2804" s="154"/>
      <c r="Q2804" s="154"/>
      <c r="R2804" s="154"/>
      <c r="S2804" s="154"/>
      <c r="T2804" s="154"/>
      <c r="U2804" s="154"/>
      <c r="V2804" s="154"/>
      <c r="W2804" s="154"/>
      <c r="X2804" s="154"/>
      <c r="Y2804" s="154"/>
      <c r="Z2804" s="154"/>
      <c r="AA2804" s="154"/>
      <c r="AB2804" s="154"/>
      <c r="AC2804" s="154"/>
      <c r="AD2804" s="154"/>
      <c r="AE2804" s="154"/>
      <c r="AF2804" s="154"/>
      <c r="AG2804" s="154"/>
      <c r="AH2804" s="154"/>
      <c r="AI2804" s="154"/>
      <c r="AJ2804" s="154"/>
      <c r="AK2804" s="154"/>
      <c r="AL2804" s="154"/>
      <c r="AM2804" s="154"/>
      <c r="AN2804" s="154"/>
      <c r="AO2804" s="154"/>
      <c r="AP2804" s="154"/>
      <c r="AQ2804" s="154"/>
      <c r="AR2804" s="154"/>
      <c r="AS2804" s="154"/>
      <c r="AT2804" s="154"/>
      <c r="AU2804" s="154"/>
      <c r="AV2804" s="154"/>
      <c r="AW2804" s="154"/>
      <c r="AX2804" s="154"/>
      <c r="AY2804" s="154"/>
      <c r="AZ2804" s="154"/>
      <c r="BA2804" s="154"/>
      <c r="BB2804" s="154"/>
      <c r="BC2804" s="154"/>
      <c r="BD2804" s="154"/>
      <c r="BE2804" s="154"/>
      <c r="BF2804" s="154"/>
      <c r="BG2804" s="154"/>
      <c r="BH2804" s="154"/>
      <c r="BI2804" s="154"/>
      <c r="BJ2804" s="154"/>
      <c r="BK2804" s="154"/>
      <c r="BL2804" s="154"/>
      <c r="BM2804" s="154"/>
      <c r="BN2804" s="154"/>
      <c r="BO2804" s="154"/>
      <c r="BP2804" s="154"/>
      <c r="BQ2804" s="154"/>
      <c r="BR2804" s="154"/>
      <c r="BS2804" s="154"/>
      <c r="BT2804" s="154"/>
      <c r="BU2804" s="154"/>
      <c r="BV2804" s="154"/>
    </row>
    <row r="2805" spans="1:74" x14ac:dyDescent="0.25">
      <c r="A2805" s="154"/>
      <c r="B2805" s="154"/>
      <c r="C2805" s="154"/>
      <c r="D2805" s="154"/>
      <c r="E2805" s="154"/>
      <c r="F2805" s="154"/>
      <c r="G2805" s="154"/>
      <c r="H2805" s="154"/>
      <c r="I2805" s="154"/>
      <c r="J2805" s="154"/>
      <c r="K2805" s="154"/>
      <c r="L2805" s="154"/>
      <c r="M2805" s="154"/>
      <c r="N2805" s="154"/>
      <c r="O2805" s="154"/>
      <c r="P2805" s="154"/>
      <c r="Q2805" s="154"/>
      <c r="R2805" s="154"/>
      <c r="S2805" s="154"/>
      <c r="T2805" s="154"/>
      <c r="U2805" s="154"/>
      <c r="V2805" s="154"/>
      <c r="W2805" s="154"/>
      <c r="X2805" s="154"/>
      <c r="Y2805" s="154"/>
      <c r="Z2805" s="154"/>
      <c r="AA2805" s="154"/>
      <c r="AB2805" s="154"/>
      <c r="AC2805" s="154"/>
      <c r="AD2805" s="154"/>
      <c r="AE2805" s="154"/>
      <c r="AF2805" s="154"/>
      <c r="AG2805" s="154"/>
      <c r="AH2805" s="154"/>
      <c r="AI2805" s="154"/>
      <c r="AJ2805" s="154"/>
      <c r="AK2805" s="154"/>
      <c r="AL2805" s="154"/>
      <c r="AM2805" s="154"/>
      <c r="AN2805" s="154"/>
      <c r="AO2805" s="154"/>
      <c r="AP2805" s="154"/>
      <c r="AQ2805" s="154"/>
      <c r="AR2805" s="154"/>
      <c r="AS2805" s="154"/>
      <c r="AT2805" s="154"/>
      <c r="AU2805" s="154"/>
      <c r="AV2805" s="154"/>
      <c r="AW2805" s="154"/>
      <c r="AX2805" s="154"/>
      <c r="AY2805" s="154"/>
      <c r="AZ2805" s="154"/>
      <c r="BA2805" s="154"/>
      <c r="BB2805" s="154"/>
      <c r="BC2805" s="154"/>
      <c r="BD2805" s="154"/>
      <c r="BE2805" s="154"/>
      <c r="BF2805" s="154"/>
      <c r="BG2805" s="154"/>
      <c r="BH2805" s="154"/>
      <c r="BI2805" s="154"/>
      <c r="BJ2805" s="154"/>
      <c r="BK2805" s="154"/>
      <c r="BL2805" s="154"/>
      <c r="BM2805" s="154"/>
      <c r="BN2805" s="154"/>
      <c r="BO2805" s="154"/>
      <c r="BP2805" s="154"/>
      <c r="BQ2805" s="154"/>
      <c r="BR2805" s="154"/>
      <c r="BS2805" s="154"/>
      <c r="BT2805" s="154"/>
      <c r="BU2805" s="154"/>
      <c r="BV2805" s="154"/>
    </row>
    <row r="2806" spans="1:74" x14ac:dyDescent="0.25">
      <c r="A2806" s="154"/>
      <c r="B2806" s="154"/>
      <c r="C2806" s="154"/>
      <c r="D2806" s="154"/>
      <c r="E2806" s="154"/>
      <c r="F2806" s="154"/>
      <c r="G2806" s="154"/>
      <c r="H2806" s="154"/>
      <c r="I2806" s="154"/>
      <c r="J2806" s="154"/>
      <c r="K2806" s="154"/>
      <c r="L2806" s="154"/>
      <c r="M2806" s="154"/>
      <c r="N2806" s="154"/>
      <c r="O2806" s="154"/>
      <c r="P2806" s="154"/>
      <c r="Q2806" s="154"/>
      <c r="R2806" s="154"/>
      <c r="S2806" s="154"/>
      <c r="T2806" s="154"/>
      <c r="U2806" s="154"/>
      <c r="V2806" s="154"/>
      <c r="W2806" s="154"/>
      <c r="X2806" s="154"/>
      <c r="Y2806" s="154"/>
      <c r="Z2806" s="154"/>
      <c r="AA2806" s="154"/>
      <c r="AB2806" s="154"/>
      <c r="AC2806" s="154"/>
      <c r="AD2806" s="154"/>
      <c r="AE2806" s="154"/>
      <c r="AF2806" s="154"/>
      <c r="AG2806" s="154"/>
      <c r="AH2806" s="154"/>
      <c r="AI2806" s="154"/>
      <c r="AJ2806" s="154"/>
      <c r="AK2806" s="154"/>
      <c r="AL2806" s="154"/>
      <c r="AM2806" s="154"/>
      <c r="AN2806" s="154"/>
      <c r="AO2806" s="154"/>
      <c r="AP2806" s="154"/>
      <c r="AQ2806" s="154"/>
      <c r="AR2806" s="154"/>
      <c r="AS2806" s="154"/>
      <c r="AT2806" s="154"/>
      <c r="AU2806" s="154"/>
      <c r="AV2806" s="154"/>
      <c r="AW2806" s="154"/>
      <c r="AX2806" s="154"/>
      <c r="AY2806" s="154"/>
      <c r="AZ2806" s="154"/>
      <c r="BA2806" s="154"/>
      <c r="BB2806" s="154"/>
      <c r="BC2806" s="154"/>
      <c r="BD2806" s="154"/>
      <c r="BE2806" s="154"/>
      <c r="BF2806" s="154"/>
      <c r="BG2806" s="154"/>
      <c r="BH2806" s="154"/>
      <c r="BI2806" s="154"/>
      <c r="BJ2806" s="154"/>
      <c r="BK2806" s="154"/>
      <c r="BL2806" s="154"/>
      <c r="BM2806" s="154"/>
      <c r="BN2806" s="154"/>
      <c r="BO2806" s="154"/>
      <c r="BP2806" s="154"/>
      <c r="BQ2806" s="154"/>
      <c r="BR2806" s="154"/>
      <c r="BS2806" s="154"/>
      <c r="BT2806" s="154"/>
      <c r="BU2806" s="154"/>
      <c r="BV2806" s="154"/>
    </row>
    <row r="2807" spans="1:74" x14ac:dyDescent="0.25">
      <c r="A2807" s="154"/>
      <c r="B2807" s="154"/>
      <c r="C2807" s="154"/>
      <c r="D2807" s="154"/>
      <c r="E2807" s="154"/>
      <c r="F2807" s="154"/>
      <c r="G2807" s="154"/>
      <c r="H2807" s="154"/>
      <c r="I2807" s="154"/>
      <c r="J2807" s="154"/>
      <c r="K2807" s="154"/>
      <c r="L2807" s="154"/>
      <c r="M2807" s="154"/>
      <c r="N2807" s="154"/>
      <c r="O2807" s="154"/>
      <c r="P2807" s="154"/>
      <c r="Q2807" s="154"/>
      <c r="R2807" s="154"/>
      <c r="S2807" s="154"/>
      <c r="T2807" s="154"/>
      <c r="U2807" s="154"/>
      <c r="V2807" s="154"/>
      <c r="W2807" s="154"/>
      <c r="X2807" s="154"/>
      <c r="Y2807" s="154"/>
      <c r="Z2807" s="154"/>
      <c r="AA2807" s="154"/>
      <c r="AB2807" s="154"/>
      <c r="AC2807" s="154"/>
      <c r="AD2807" s="154"/>
      <c r="AE2807" s="154"/>
      <c r="AF2807" s="154"/>
      <c r="AG2807" s="154"/>
      <c r="AH2807" s="154"/>
      <c r="AI2807" s="154"/>
      <c r="AJ2807" s="154"/>
      <c r="AK2807" s="154"/>
      <c r="AL2807" s="154"/>
      <c r="AM2807" s="154"/>
      <c r="AN2807" s="154"/>
      <c r="AO2807" s="154"/>
      <c r="AP2807" s="154"/>
      <c r="AQ2807" s="154"/>
      <c r="AR2807" s="154"/>
      <c r="AS2807" s="154"/>
      <c r="AT2807" s="154"/>
      <c r="AU2807" s="154"/>
      <c r="AV2807" s="154"/>
      <c r="AW2807" s="154"/>
      <c r="AX2807" s="154"/>
      <c r="AY2807" s="154"/>
      <c r="AZ2807" s="154"/>
      <c r="BA2807" s="154"/>
      <c r="BB2807" s="154"/>
      <c r="BC2807" s="154"/>
      <c r="BD2807" s="154"/>
      <c r="BE2807" s="154"/>
      <c r="BF2807" s="154"/>
      <c r="BG2807" s="154"/>
      <c r="BH2807" s="154"/>
      <c r="BI2807" s="154"/>
      <c r="BJ2807" s="154"/>
      <c r="BK2807" s="154"/>
      <c r="BL2807" s="154"/>
      <c r="BM2807" s="154"/>
      <c r="BN2807" s="154"/>
      <c r="BO2807" s="154"/>
      <c r="BP2807" s="154"/>
      <c r="BQ2807" s="154"/>
      <c r="BR2807" s="154"/>
      <c r="BS2807" s="154"/>
      <c r="BT2807" s="154"/>
      <c r="BU2807" s="154"/>
      <c r="BV2807" s="154"/>
    </row>
    <row r="2808" spans="1:74" x14ac:dyDescent="0.25">
      <c r="A2808" s="154"/>
      <c r="B2808" s="154"/>
      <c r="C2808" s="154"/>
      <c r="D2808" s="154"/>
      <c r="E2808" s="154"/>
      <c r="F2808" s="154"/>
      <c r="G2808" s="154"/>
      <c r="H2808" s="154"/>
      <c r="I2808" s="154"/>
      <c r="J2808" s="154"/>
      <c r="K2808" s="154"/>
      <c r="L2808" s="154"/>
      <c r="M2808" s="154"/>
      <c r="N2808" s="154"/>
      <c r="O2808" s="154"/>
      <c r="P2808" s="154"/>
      <c r="Q2808" s="154"/>
      <c r="R2808" s="154"/>
      <c r="S2808" s="154"/>
      <c r="T2808" s="154"/>
      <c r="U2808" s="154"/>
      <c r="V2808" s="154"/>
      <c r="W2808" s="154"/>
      <c r="X2808" s="154"/>
      <c r="Y2808" s="154"/>
      <c r="Z2808" s="154"/>
      <c r="AA2808" s="154"/>
      <c r="AB2808" s="154"/>
      <c r="AC2808" s="154"/>
      <c r="AD2808" s="154"/>
      <c r="AE2808" s="154"/>
      <c r="AF2808" s="154"/>
      <c r="AG2808" s="154"/>
      <c r="AH2808" s="154"/>
      <c r="AI2808" s="154"/>
      <c r="AJ2808" s="154"/>
      <c r="AK2808" s="154"/>
      <c r="AL2808" s="154"/>
      <c r="AM2808" s="154"/>
      <c r="AN2808" s="154"/>
      <c r="AO2808" s="154"/>
      <c r="AP2808" s="154"/>
      <c r="AQ2808" s="154"/>
      <c r="AR2808" s="154"/>
      <c r="AS2808" s="154"/>
      <c r="AT2808" s="154"/>
      <c r="AU2808" s="154"/>
      <c r="AV2808" s="154"/>
      <c r="AW2808" s="154"/>
      <c r="AX2808" s="154"/>
      <c r="AY2808" s="154"/>
      <c r="AZ2808" s="154"/>
      <c r="BA2808" s="154"/>
      <c r="BB2808" s="154"/>
      <c r="BC2808" s="154"/>
      <c r="BD2808" s="154"/>
      <c r="BE2808" s="154"/>
      <c r="BF2808" s="154"/>
      <c r="BG2808" s="154"/>
      <c r="BH2808" s="154"/>
      <c r="BI2808" s="154"/>
      <c r="BJ2808" s="154"/>
      <c r="BK2808" s="154"/>
      <c r="BL2808" s="154"/>
      <c r="BM2808" s="154"/>
      <c r="BN2808" s="154"/>
      <c r="BO2808" s="154"/>
      <c r="BP2808" s="154"/>
      <c r="BQ2808" s="154"/>
      <c r="BR2808" s="154"/>
      <c r="BS2808" s="154"/>
      <c r="BT2808" s="154"/>
      <c r="BU2808" s="154"/>
      <c r="BV2808" s="154"/>
    </row>
    <row r="2809" spans="1:74" x14ac:dyDescent="0.25">
      <c r="A2809" s="154"/>
      <c r="B2809" s="154"/>
      <c r="C2809" s="154"/>
      <c r="D2809" s="154"/>
      <c r="E2809" s="154"/>
      <c r="F2809" s="154"/>
      <c r="G2809" s="154"/>
      <c r="H2809" s="154"/>
      <c r="I2809" s="154"/>
      <c r="J2809" s="154"/>
      <c r="K2809" s="154"/>
      <c r="L2809" s="154"/>
      <c r="M2809" s="154"/>
      <c r="N2809" s="154"/>
      <c r="O2809" s="154"/>
      <c r="P2809" s="154"/>
      <c r="Q2809" s="154"/>
      <c r="R2809" s="154"/>
      <c r="S2809" s="154"/>
      <c r="T2809" s="154"/>
      <c r="U2809" s="154"/>
      <c r="V2809" s="154"/>
      <c r="W2809" s="154"/>
      <c r="X2809" s="154"/>
      <c r="Y2809" s="154"/>
      <c r="Z2809" s="154"/>
      <c r="AA2809" s="154"/>
      <c r="AB2809" s="154"/>
      <c r="AC2809" s="154"/>
      <c r="AD2809" s="154"/>
      <c r="AE2809" s="154"/>
      <c r="AF2809" s="154"/>
      <c r="AG2809" s="154"/>
      <c r="AH2809" s="154"/>
      <c r="AI2809" s="154"/>
      <c r="AJ2809" s="154"/>
      <c r="AK2809" s="154"/>
      <c r="AL2809" s="154"/>
      <c r="AM2809" s="154"/>
      <c r="AN2809" s="154"/>
      <c r="AO2809" s="154"/>
      <c r="AP2809" s="154"/>
      <c r="AQ2809" s="154"/>
      <c r="AR2809" s="154"/>
      <c r="AS2809" s="154"/>
      <c r="AT2809" s="154"/>
      <c r="AU2809" s="154"/>
      <c r="AV2809" s="154"/>
      <c r="AW2809" s="154"/>
      <c r="AX2809" s="154"/>
      <c r="AY2809" s="154"/>
      <c r="AZ2809" s="154"/>
      <c r="BA2809" s="154"/>
      <c r="BB2809" s="154"/>
      <c r="BC2809" s="154"/>
      <c r="BD2809" s="154"/>
      <c r="BE2809" s="154"/>
      <c r="BF2809" s="154"/>
      <c r="BG2809" s="154"/>
      <c r="BH2809" s="154"/>
      <c r="BI2809" s="154"/>
      <c r="BJ2809" s="154"/>
      <c r="BK2809" s="154"/>
      <c r="BL2809" s="154"/>
      <c r="BM2809" s="154"/>
      <c r="BN2809" s="154"/>
      <c r="BO2809" s="154"/>
      <c r="BP2809" s="154"/>
      <c r="BQ2809" s="154"/>
      <c r="BR2809" s="154"/>
      <c r="BS2809" s="154"/>
      <c r="BT2809" s="154"/>
      <c r="BU2809" s="154"/>
      <c r="BV2809" s="154"/>
    </row>
    <row r="2810" spans="1:74" x14ac:dyDescent="0.25">
      <c r="A2810" s="154"/>
      <c r="B2810" s="154"/>
      <c r="C2810" s="154"/>
      <c r="D2810" s="154"/>
      <c r="E2810" s="154"/>
      <c r="F2810" s="154"/>
      <c r="G2810" s="154"/>
      <c r="H2810" s="154"/>
      <c r="I2810" s="154"/>
      <c r="J2810" s="154"/>
      <c r="K2810" s="154"/>
      <c r="L2810" s="154"/>
      <c r="M2810" s="154"/>
      <c r="N2810" s="154"/>
      <c r="O2810" s="154"/>
      <c r="P2810" s="154"/>
      <c r="Q2810" s="154"/>
      <c r="R2810" s="154"/>
      <c r="S2810" s="154"/>
      <c r="T2810" s="154"/>
      <c r="U2810" s="154"/>
      <c r="V2810" s="154"/>
      <c r="W2810" s="154"/>
      <c r="X2810" s="154"/>
      <c r="Y2810" s="154"/>
      <c r="Z2810" s="154"/>
      <c r="AA2810" s="154"/>
      <c r="AB2810" s="154"/>
      <c r="AC2810" s="154"/>
      <c r="AD2810" s="154"/>
      <c r="AE2810" s="154"/>
      <c r="AF2810" s="154"/>
      <c r="AG2810" s="154"/>
      <c r="AH2810" s="154"/>
      <c r="AI2810" s="154"/>
      <c r="AJ2810" s="154"/>
      <c r="AK2810" s="154"/>
      <c r="AL2810" s="154"/>
      <c r="AM2810" s="154"/>
      <c r="AN2810" s="154"/>
      <c r="AO2810" s="154"/>
      <c r="AP2810" s="154"/>
      <c r="AQ2810" s="154"/>
      <c r="AR2810" s="154"/>
      <c r="AS2810" s="154"/>
      <c r="AT2810" s="154"/>
      <c r="AU2810" s="154"/>
      <c r="AV2810" s="154"/>
      <c r="AW2810" s="154"/>
      <c r="AX2810" s="154"/>
      <c r="AY2810" s="154"/>
      <c r="AZ2810" s="154"/>
      <c r="BA2810" s="154"/>
      <c r="BB2810" s="154"/>
      <c r="BC2810" s="154"/>
      <c r="BD2810" s="154"/>
      <c r="BE2810" s="154"/>
      <c r="BF2810" s="154"/>
      <c r="BG2810" s="154"/>
      <c r="BH2810" s="154"/>
      <c r="BI2810" s="154"/>
      <c r="BJ2810" s="154"/>
      <c r="BK2810" s="154"/>
      <c r="BL2810" s="154"/>
      <c r="BM2810" s="154"/>
      <c r="BN2810" s="154"/>
      <c r="BO2810" s="154"/>
      <c r="BP2810" s="154"/>
      <c r="BQ2810" s="154"/>
      <c r="BR2810" s="154"/>
      <c r="BS2810" s="154"/>
      <c r="BT2810" s="154"/>
      <c r="BU2810" s="154"/>
      <c r="BV2810" s="154"/>
    </row>
    <row r="2811" spans="1:74" x14ac:dyDescent="0.25">
      <c r="A2811" s="154"/>
      <c r="B2811" s="154"/>
      <c r="C2811" s="154"/>
      <c r="D2811" s="154"/>
      <c r="E2811" s="154"/>
      <c r="F2811" s="154"/>
      <c r="G2811" s="154"/>
      <c r="H2811" s="154"/>
      <c r="I2811" s="154"/>
      <c r="J2811" s="154"/>
      <c r="K2811" s="154"/>
      <c r="L2811" s="154"/>
      <c r="M2811" s="154"/>
      <c r="N2811" s="154"/>
      <c r="O2811" s="154"/>
      <c r="P2811" s="154"/>
      <c r="Q2811" s="154"/>
      <c r="R2811" s="154"/>
      <c r="S2811" s="154"/>
      <c r="T2811" s="154"/>
      <c r="U2811" s="154"/>
      <c r="V2811" s="154"/>
      <c r="W2811" s="154"/>
      <c r="X2811" s="154"/>
      <c r="Y2811" s="154"/>
      <c r="Z2811" s="154"/>
      <c r="AA2811" s="154"/>
      <c r="AB2811" s="154"/>
      <c r="AC2811" s="154"/>
      <c r="AD2811" s="154"/>
      <c r="AE2811" s="154"/>
      <c r="AF2811" s="154"/>
      <c r="AG2811" s="154"/>
      <c r="AH2811" s="154"/>
      <c r="AI2811" s="154"/>
      <c r="AJ2811" s="154"/>
      <c r="AK2811" s="154"/>
      <c r="AL2811" s="154"/>
      <c r="AM2811" s="154"/>
      <c r="AN2811" s="154"/>
      <c r="AO2811" s="154"/>
      <c r="AP2811" s="154"/>
      <c r="AQ2811" s="154"/>
      <c r="AR2811" s="154"/>
      <c r="AS2811" s="154"/>
      <c r="AT2811" s="154"/>
      <c r="AU2811" s="154"/>
      <c r="AV2811" s="154"/>
      <c r="AW2811" s="154"/>
      <c r="AX2811" s="154"/>
      <c r="AY2811" s="154"/>
      <c r="AZ2811" s="154"/>
      <c r="BA2811" s="154"/>
      <c r="BB2811" s="154"/>
      <c r="BC2811" s="154"/>
      <c r="BD2811" s="154"/>
      <c r="BE2811" s="154"/>
      <c r="BF2811" s="154"/>
      <c r="BG2811" s="154"/>
      <c r="BH2811" s="154"/>
      <c r="BI2811" s="154"/>
      <c r="BJ2811" s="154"/>
      <c r="BK2811" s="154"/>
      <c r="BL2811" s="154"/>
      <c r="BM2811" s="154"/>
      <c r="BN2811" s="154"/>
      <c r="BO2811" s="154"/>
      <c r="BP2811" s="154"/>
      <c r="BQ2811" s="154"/>
      <c r="BR2811" s="154"/>
      <c r="BS2811" s="154"/>
      <c r="BT2811" s="154"/>
      <c r="BU2811" s="154"/>
      <c r="BV2811" s="154"/>
    </row>
    <row r="2812" spans="1:74" x14ac:dyDescent="0.25">
      <c r="A2812" s="154"/>
      <c r="B2812" s="154"/>
      <c r="C2812" s="154"/>
      <c r="D2812" s="154"/>
      <c r="E2812" s="154"/>
      <c r="F2812" s="154"/>
      <c r="G2812" s="154"/>
      <c r="H2812" s="154"/>
      <c r="I2812" s="154"/>
      <c r="J2812" s="154"/>
      <c r="K2812" s="154"/>
      <c r="L2812" s="154"/>
      <c r="M2812" s="154"/>
      <c r="N2812" s="154"/>
      <c r="O2812" s="154"/>
      <c r="P2812" s="154"/>
      <c r="Q2812" s="154"/>
      <c r="R2812" s="154"/>
      <c r="S2812" s="154"/>
      <c r="T2812" s="154"/>
      <c r="U2812" s="154"/>
      <c r="V2812" s="154"/>
      <c r="W2812" s="154"/>
      <c r="X2812" s="154"/>
      <c r="Y2812" s="154"/>
      <c r="Z2812" s="154"/>
      <c r="AA2812" s="154"/>
      <c r="AB2812" s="154"/>
      <c r="AC2812" s="154"/>
      <c r="AD2812" s="154"/>
      <c r="AE2812" s="154"/>
      <c r="AF2812" s="154"/>
      <c r="AG2812" s="154"/>
      <c r="AH2812" s="154"/>
      <c r="AI2812" s="154"/>
      <c r="AJ2812" s="154"/>
      <c r="AK2812" s="154"/>
      <c r="AL2812" s="154"/>
      <c r="AM2812" s="154"/>
      <c r="AN2812" s="154"/>
      <c r="AO2812" s="154"/>
      <c r="AP2812" s="154"/>
      <c r="AQ2812" s="154"/>
      <c r="AR2812" s="154"/>
      <c r="AS2812" s="154"/>
      <c r="AT2812" s="154"/>
      <c r="AU2812" s="154"/>
      <c r="AV2812" s="154"/>
      <c r="AW2812" s="154"/>
      <c r="AX2812" s="154"/>
      <c r="AY2812" s="154"/>
      <c r="AZ2812" s="154"/>
      <c r="BA2812" s="154"/>
      <c r="BB2812" s="154"/>
      <c r="BC2812" s="154"/>
      <c r="BD2812" s="154"/>
      <c r="BE2812" s="154"/>
      <c r="BF2812" s="154"/>
      <c r="BG2812" s="154"/>
      <c r="BH2812" s="154"/>
      <c r="BI2812" s="154"/>
      <c r="BJ2812" s="154"/>
      <c r="BK2812" s="154"/>
      <c r="BL2812" s="154"/>
      <c r="BM2812" s="154"/>
      <c r="BN2812" s="154"/>
      <c r="BO2812" s="154"/>
      <c r="BP2812" s="154"/>
      <c r="BQ2812" s="154"/>
      <c r="BR2812" s="154"/>
      <c r="BS2812" s="154"/>
      <c r="BT2812" s="154"/>
      <c r="BU2812" s="154"/>
      <c r="BV2812" s="154"/>
    </row>
    <row r="2813" spans="1:74" x14ac:dyDescent="0.25">
      <c r="A2813" s="154"/>
      <c r="B2813" s="154"/>
      <c r="C2813" s="154"/>
      <c r="D2813" s="154"/>
      <c r="E2813" s="154"/>
      <c r="F2813" s="154"/>
      <c r="G2813" s="154"/>
      <c r="H2813" s="154"/>
      <c r="I2813" s="154"/>
      <c r="J2813" s="154"/>
      <c r="K2813" s="154"/>
      <c r="L2813" s="154"/>
      <c r="M2813" s="154"/>
      <c r="N2813" s="154"/>
      <c r="O2813" s="154"/>
      <c r="P2813" s="154"/>
      <c r="Q2813" s="154"/>
      <c r="R2813" s="154"/>
      <c r="S2813" s="154"/>
      <c r="T2813" s="154"/>
      <c r="U2813" s="154"/>
      <c r="V2813" s="154"/>
      <c r="W2813" s="154"/>
      <c r="X2813" s="154"/>
      <c r="Y2813" s="154"/>
      <c r="Z2813" s="154"/>
      <c r="AA2813" s="154"/>
      <c r="AB2813" s="154"/>
      <c r="AC2813" s="154"/>
      <c r="AD2813" s="154"/>
      <c r="AE2813" s="154"/>
      <c r="AF2813" s="154"/>
      <c r="AG2813" s="154"/>
      <c r="AH2813" s="154"/>
      <c r="AI2813" s="154"/>
      <c r="AJ2813" s="154"/>
      <c r="AK2813" s="154"/>
      <c r="AL2813" s="154"/>
      <c r="AM2813" s="154"/>
      <c r="AN2813" s="154"/>
      <c r="AO2813" s="154"/>
      <c r="AP2813" s="154"/>
      <c r="AQ2813" s="154"/>
      <c r="AR2813" s="154"/>
      <c r="AS2813" s="154"/>
      <c r="AT2813" s="154"/>
      <c r="AU2813" s="154"/>
      <c r="AV2813" s="154"/>
      <c r="AW2813" s="154"/>
      <c r="AX2813" s="154"/>
      <c r="AY2813" s="154"/>
      <c r="AZ2813" s="154"/>
      <c r="BA2813" s="154"/>
      <c r="BB2813" s="154"/>
      <c r="BC2813" s="154"/>
      <c r="BD2813" s="154"/>
      <c r="BE2813" s="154"/>
      <c r="BF2813" s="154"/>
      <c r="BG2813" s="154"/>
      <c r="BH2813" s="154"/>
      <c r="BI2813" s="154"/>
      <c r="BJ2813" s="154"/>
      <c r="BK2813" s="154"/>
      <c r="BL2813" s="154"/>
      <c r="BM2813" s="154"/>
      <c r="BN2813" s="154"/>
      <c r="BO2813" s="154"/>
      <c r="BP2813" s="154"/>
      <c r="BQ2813" s="154"/>
      <c r="BR2813" s="154"/>
      <c r="BS2813" s="154"/>
      <c r="BT2813" s="154"/>
      <c r="BU2813" s="154"/>
      <c r="BV2813" s="154"/>
    </row>
    <row r="2814" spans="1:74" x14ac:dyDescent="0.25">
      <c r="A2814" s="154"/>
      <c r="B2814" s="154"/>
      <c r="C2814" s="154"/>
      <c r="D2814" s="154"/>
      <c r="E2814" s="154"/>
      <c r="F2814" s="154"/>
      <c r="G2814" s="154"/>
      <c r="H2814" s="154"/>
      <c r="I2814" s="154"/>
      <c r="J2814" s="154"/>
      <c r="K2814" s="154"/>
      <c r="L2814" s="154"/>
      <c r="M2814" s="154"/>
      <c r="N2814" s="154"/>
      <c r="O2814" s="154"/>
      <c r="P2814" s="154"/>
      <c r="Q2814" s="154"/>
      <c r="R2814" s="154"/>
      <c r="S2814" s="154"/>
      <c r="T2814" s="154"/>
      <c r="U2814" s="154"/>
      <c r="V2814" s="154"/>
      <c r="W2814" s="154"/>
      <c r="X2814" s="154"/>
      <c r="Y2814" s="154"/>
      <c r="Z2814" s="154"/>
      <c r="AA2814" s="154"/>
      <c r="AB2814" s="154"/>
      <c r="AC2814" s="154"/>
      <c r="AD2814" s="154"/>
      <c r="AE2814" s="154"/>
      <c r="AF2814" s="154"/>
      <c r="AG2814" s="154"/>
      <c r="AH2814" s="154"/>
      <c r="AI2814" s="154"/>
      <c r="AJ2814" s="154"/>
      <c r="AK2814" s="154"/>
      <c r="AL2814" s="154"/>
      <c r="AM2814" s="154"/>
      <c r="AN2814" s="154"/>
      <c r="AO2814" s="154"/>
      <c r="AP2814" s="154"/>
      <c r="AQ2814" s="154"/>
      <c r="AR2814" s="154"/>
      <c r="AS2814" s="154"/>
      <c r="AT2814" s="154"/>
      <c r="AU2814" s="154"/>
      <c r="AV2814" s="154"/>
      <c r="AW2814" s="154"/>
      <c r="AX2814" s="154"/>
      <c r="AY2814" s="154"/>
      <c r="AZ2814" s="154"/>
      <c r="BA2814" s="154"/>
      <c r="BB2814" s="154"/>
      <c r="BC2814" s="154"/>
      <c r="BD2814" s="154"/>
      <c r="BE2814" s="154"/>
      <c r="BF2814" s="154"/>
      <c r="BG2814" s="154"/>
      <c r="BH2814" s="154"/>
      <c r="BI2814" s="154"/>
      <c r="BJ2814" s="154"/>
      <c r="BK2814" s="154"/>
      <c r="BL2814" s="154"/>
      <c r="BM2814" s="154"/>
      <c r="BN2814" s="154"/>
      <c r="BO2814" s="154"/>
      <c r="BP2814" s="154"/>
      <c r="BQ2814" s="154"/>
      <c r="BR2814" s="154"/>
      <c r="BS2814" s="154"/>
      <c r="BT2814" s="154"/>
      <c r="BU2814" s="154"/>
      <c r="BV2814" s="154"/>
    </row>
    <row r="2815" spans="1:74" x14ac:dyDescent="0.25">
      <c r="A2815" s="154"/>
      <c r="B2815" s="154"/>
      <c r="C2815" s="154"/>
      <c r="D2815" s="154"/>
      <c r="E2815" s="154"/>
      <c r="F2815" s="154"/>
      <c r="G2815" s="154"/>
      <c r="H2815" s="154"/>
      <c r="I2815" s="154"/>
      <c r="J2815" s="154"/>
      <c r="K2815" s="154"/>
      <c r="L2815" s="154"/>
      <c r="M2815" s="154"/>
      <c r="N2815" s="154"/>
      <c r="O2815" s="154"/>
      <c r="P2815" s="154"/>
      <c r="Q2815" s="154"/>
      <c r="R2815" s="154"/>
      <c r="S2815" s="154"/>
      <c r="T2815" s="154"/>
      <c r="U2815" s="154"/>
      <c r="V2815" s="154"/>
      <c r="W2815" s="154"/>
      <c r="X2815" s="154"/>
      <c r="Y2815" s="154"/>
      <c r="Z2815" s="154"/>
      <c r="AA2815" s="154"/>
      <c r="AB2815" s="154"/>
      <c r="AC2815" s="154"/>
      <c r="AD2815" s="154"/>
      <c r="AE2815" s="154"/>
      <c r="AF2815" s="154"/>
      <c r="AG2815" s="154"/>
      <c r="AH2815" s="154"/>
      <c r="AI2815" s="154"/>
      <c r="AJ2815" s="154"/>
      <c r="AK2815" s="154"/>
      <c r="AL2815" s="154"/>
      <c r="AM2815" s="154"/>
      <c r="AN2815" s="154"/>
      <c r="AO2815" s="154"/>
      <c r="AP2815" s="154"/>
      <c r="AQ2815" s="154"/>
      <c r="AR2815" s="154"/>
      <c r="AS2815" s="154"/>
      <c r="AT2815" s="154"/>
      <c r="AU2815" s="154"/>
      <c r="AV2815" s="154"/>
      <c r="AW2815" s="154"/>
      <c r="AX2815" s="154"/>
      <c r="AY2815" s="154"/>
      <c r="AZ2815" s="154"/>
      <c r="BA2815" s="154"/>
      <c r="BB2815" s="154"/>
      <c r="BC2815" s="154"/>
      <c r="BD2815" s="154"/>
      <c r="BE2815" s="154"/>
      <c r="BF2815" s="154"/>
      <c r="BG2815" s="154"/>
      <c r="BH2815" s="154"/>
      <c r="BI2815" s="154"/>
      <c r="BJ2815" s="154"/>
      <c r="BK2815" s="154"/>
      <c r="BL2815" s="154"/>
      <c r="BM2815" s="154"/>
      <c r="BN2815" s="154"/>
      <c r="BO2815" s="154"/>
      <c r="BP2815" s="154"/>
      <c r="BQ2815" s="154"/>
      <c r="BR2815" s="154"/>
      <c r="BS2815" s="154"/>
      <c r="BT2815" s="154"/>
      <c r="BU2815" s="154"/>
      <c r="BV2815" s="154"/>
    </row>
    <row r="2816" spans="1:74" x14ac:dyDescent="0.25">
      <c r="A2816" s="154"/>
      <c r="B2816" s="154"/>
      <c r="C2816" s="154"/>
      <c r="D2816" s="154"/>
      <c r="E2816" s="154"/>
      <c r="F2816" s="154"/>
      <c r="G2816" s="154"/>
      <c r="H2816" s="154"/>
      <c r="I2816" s="154"/>
      <c r="J2816" s="154"/>
      <c r="K2816" s="154"/>
      <c r="L2816" s="154"/>
      <c r="M2816" s="154"/>
      <c r="N2816" s="154"/>
      <c r="O2816" s="154"/>
      <c r="P2816" s="154"/>
      <c r="Q2816" s="154"/>
      <c r="R2816" s="154"/>
      <c r="S2816" s="154"/>
      <c r="T2816" s="154"/>
      <c r="U2816" s="154"/>
      <c r="V2816" s="154"/>
      <c r="W2816" s="154"/>
      <c r="X2816" s="154"/>
      <c r="Y2816" s="154"/>
      <c r="Z2816" s="154"/>
      <c r="AA2816" s="154"/>
      <c r="AB2816" s="154"/>
      <c r="AC2816" s="154"/>
      <c r="AD2816" s="154"/>
      <c r="AE2816" s="154"/>
      <c r="AF2816" s="154"/>
      <c r="AG2816" s="154"/>
      <c r="AH2816" s="154"/>
      <c r="AI2816" s="154"/>
      <c r="AJ2816" s="154"/>
      <c r="AK2816" s="154"/>
      <c r="AL2816" s="154"/>
      <c r="AM2816" s="154"/>
      <c r="AN2816" s="154"/>
      <c r="AO2816" s="154"/>
      <c r="AP2816" s="154"/>
      <c r="AQ2816" s="154"/>
      <c r="AR2816" s="154"/>
      <c r="AS2816" s="154"/>
      <c r="AT2816" s="154"/>
      <c r="AU2816" s="154"/>
      <c r="AV2816" s="154"/>
      <c r="AW2816" s="154"/>
      <c r="AX2816" s="154"/>
      <c r="AY2816" s="154"/>
      <c r="AZ2816" s="154"/>
      <c r="BA2816" s="154"/>
      <c r="BB2816" s="154"/>
      <c r="BC2816" s="154"/>
      <c r="BD2816" s="154"/>
      <c r="BE2816" s="154"/>
      <c r="BF2816" s="154"/>
      <c r="BG2816" s="154"/>
      <c r="BH2816" s="154"/>
      <c r="BI2816" s="154"/>
      <c r="BJ2816" s="154"/>
      <c r="BK2816" s="154"/>
      <c r="BL2816" s="154"/>
      <c r="BM2816" s="154"/>
      <c r="BN2816" s="154"/>
      <c r="BO2816" s="154"/>
      <c r="BP2816" s="154"/>
      <c r="BQ2816" s="154"/>
      <c r="BR2816" s="154"/>
      <c r="BS2816" s="154"/>
      <c r="BT2816" s="154"/>
      <c r="BU2816" s="154"/>
      <c r="BV2816" s="154"/>
    </row>
    <row r="2817" spans="1:74" x14ac:dyDescent="0.25">
      <c r="A2817" s="154"/>
      <c r="B2817" s="154"/>
      <c r="C2817" s="154"/>
      <c r="D2817" s="154"/>
      <c r="E2817" s="154"/>
      <c r="F2817" s="154"/>
      <c r="G2817" s="154"/>
      <c r="H2817" s="154"/>
      <c r="I2817" s="154"/>
      <c r="J2817" s="154"/>
      <c r="K2817" s="154"/>
      <c r="L2817" s="154"/>
      <c r="M2817" s="154"/>
      <c r="N2817" s="154"/>
      <c r="O2817" s="154"/>
      <c r="P2817" s="154"/>
      <c r="Q2817" s="154"/>
      <c r="R2817" s="154"/>
      <c r="S2817" s="154"/>
      <c r="T2817" s="154"/>
      <c r="U2817" s="154"/>
      <c r="V2817" s="154"/>
      <c r="W2817" s="154"/>
      <c r="X2817" s="154"/>
      <c r="Y2817" s="154"/>
      <c r="Z2817" s="154"/>
      <c r="AA2817" s="154"/>
      <c r="AB2817" s="154"/>
      <c r="AC2817" s="154"/>
      <c r="AD2817" s="154"/>
      <c r="AE2817" s="154"/>
      <c r="AF2817" s="154"/>
      <c r="AG2817" s="154"/>
      <c r="AH2817" s="154"/>
      <c r="AI2817" s="154"/>
      <c r="AJ2817" s="154"/>
      <c r="AK2817" s="154"/>
      <c r="AL2817" s="154"/>
      <c r="AM2817" s="154"/>
      <c r="AN2817" s="154"/>
      <c r="AO2817" s="154"/>
      <c r="AP2817" s="154"/>
      <c r="AQ2817" s="154"/>
      <c r="AR2817" s="154"/>
      <c r="AS2817" s="154"/>
      <c r="AT2817" s="154"/>
      <c r="AU2817" s="154"/>
      <c r="AV2817" s="154"/>
      <c r="AW2817" s="154"/>
      <c r="AX2817" s="154"/>
      <c r="AY2817" s="154"/>
      <c r="AZ2817" s="154"/>
      <c r="BA2817" s="154"/>
      <c r="BB2817" s="154"/>
      <c r="BC2817" s="154"/>
      <c r="BD2817" s="154"/>
      <c r="BE2817" s="154"/>
      <c r="BF2817" s="154"/>
      <c r="BG2817" s="154"/>
      <c r="BH2817" s="154"/>
      <c r="BI2817" s="154"/>
      <c r="BJ2817" s="154"/>
      <c r="BK2817" s="154"/>
      <c r="BL2817" s="154"/>
      <c r="BM2817" s="154"/>
      <c r="BN2817" s="154"/>
      <c r="BO2817" s="154"/>
      <c r="BP2817" s="154"/>
      <c r="BQ2817" s="154"/>
      <c r="BR2817" s="154"/>
      <c r="BS2817" s="154"/>
      <c r="BT2817" s="154"/>
      <c r="BU2817" s="154"/>
      <c r="BV2817" s="154"/>
    </row>
    <row r="2818" spans="1:74" x14ac:dyDescent="0.25">
      <c r="A2818" s="154"/>
      <c r="B2818" s="154"/>
      <c r="C2818" s="154"/>
      <c r="D2818" s="154"/>
      <c r="E2818" s="154"/>
      <c r="F2818" s="154"/>
      <c r="G2818" s="154"/>
      <c r="H2818" s="154"/>
      <c r="I2818" s="154"/>
      <c r="J2818" s="154"/>
      <c r="K2818" s="154"/>
      <c r="L2818" s="154"/>
      <c r="M2818" s="154"/>
      <c r="N2818" s="154"/>
      <c r="O2818" s="154"/>
      <c r="P2818" s="154"/>
      <c r="Q2818" s="154"/>
      <c r="R2818" s="154"/>
      <c r="S2818" s="154"/>
      <c r="T2818" s="154"/>
      <c r="U2818" s="154"/>
      <c r="V2818" s="154"/>
      <c r="W2818" s="154"/>
      <c r="X2818" s="154"/>
      <c r="Y2818" s="154"/>
      <c r="Z2818" s="154"/>
      <c r="AA2818" s="154"/>
      <c r="AB2818" s="154"/>
      <c r="AC2818" s="154"/>
      <c r="AD2818" s="154"/>
      <c r="AE2818" s="154"/>
      <c r="AF2818" s="154"/>
      <c r="AG2818" s="154"/>
      <c r="AH2818" s="154"/>
      <c r="AI2818" s="154"/>
      <c r="AJ2818" s="154"/>
      <c r="AK2818" s="154"/>
      <c r="AL2818" s="154"/>
      <c r="AM2818" s="154"/>
      <c r="AN2818" s="154"/>
      <c r="AO2818" s="154"/>
      <c r="AP2818" s="154"/>
      <c r="AQ2818" s="154"/>
      <c r="AR2818" s="154"/>
      <c r="AS2818" s="154"/>
      <c r="AT2818" s="154"/>
      <c r="AU2818" s="154"/>
      <c r="AV2818" s="154"/>
      <c r="AW2818" s="154"/>
      <c r="AX2818" s="154"/>
      <c r="AY2818" s="154"/>
      <c r="AZ2818" s="154"/>
      <c r="BA2818" s="154"/>
      <c r="BB2818" s="154"/>
      <c r="BC2818" s="154"/>
      <c r="BD2818" s="154"/>
      <c r="BE2818" s="154"/>
      <c r="BF2818" s="154"/>
      <c r="BG2818" s="154"/>
      <c r="BH2818" s="154"/>
      <c r="BI2818" s="154"/>
      <c r="BJ2818" s="154"/>
      <c r="BK2818" s="154"/>
      <c r="BL2818" s="154"/>
      <c r="BM2818" s="154"/>
      <c r="BN2818" s="154"/>
      <c r="BO2818" s="154"/>
      <c r="BP2818" s="154"/>
      <c r="BQ2818" s="154"/>
      <c r="BR2818" s="154"/>
      <c r="BS2818" s="154"/>
      <c r="BT2818" s="154"/>
      <c r="BU2818" s="154"/>
      <c r="BV2818" s="154"/>
    </row>
    <row r="2819" spans="1:74" x14ac:dyDescent="0.25">
      <c r="A2819" s="154"/>
      <c r="B2819" s="154"/>
      <c r="C2819" s="154"/>
      <c r="D2819" s="154"/>
      <c r="E2819" s="154"/>
      <c r="F2819" s="154"/>
      <c r="G2819" s="154"/>
      <c r="H2819" s="154"/>
      <c r="I2819" s="154"/>
      <c r="J2819" s="154"/>
      <c r="K2819" s="154"/>
      <c r="L2819" s="154"/>
      <c r="M2819" s="154"/>
      <c r="N2819" s="154"/>
      <c r="O2819" s="154"/>
      <c r="P2819" s="154"/>
      <c r="Q2819" s="154"/>
      <c r="R2819" s="154"/>
      <c r="S2819" s="154"/>
      <c r="T2819" s="154"/>
      <c r="U2819" s="154"/>
      <c r="V2819" s="154"/>
      <c r="W2819" s="154"/>
      <c r="X2819" s="154"/>
      <c r="Y2819" s="154"/>
      <c r="Z2819" s="154"/>
      <c r="AA2819" s="154"/>
      <c r="AB2819" s="154"/>
      <c r="AC2819" s="154"/>
      <c r="AD2819" s="154"/>
      <c r="AE2819" s="154"/>
      <c r="AF2819" s="154"/>
      <c r="AG2819" s="154"/>
      <c r="AH2819" s="154"/>
      <c r="AI2819" s="154"/>
      <c r="AJ2819" s="154"/>
      <c r="AK2819" s="154"/>
      <c r="AL2819" s="154"/>
      <c r="AM2819" s="154"/>
      <c r="AN2819" s="154"/>
      <c r="AO2819" s="154"/>
      <c r="AP2819" s="154"/>
      <c r="AQ2819" s="154"/>
      <c r="AR2819" s="154"/>
      <c r="AS2819" s="154"/>
      <c r="AT2819" s="154"/>
      <c r="AU2819" s="154"/>
      <c r="AV2819" s="154"/>
      <c r="AW2819" s="154"/>
      <c r="AX2819" s="154"/>
      <c r="AY2819" s="154"/>
      <c r="AZ2819" s="154"/>
      <c r="BA2819" s="154"/>
      <c r="BB2819" s="154"/>
      <c r="BC2819" s="154"/>
      <c r="BD2819" s="154"/>
      <c r="BE2819" s="154"/>
      <c r="BF2819" s="154"/>
      <c r="BG2819" s="154"/>
      <c r="BH2819" s="154"/>
      <c r="BI2819" s="154"/>
      <c r="BJ2819" s="154"/>
      <c r="BK2819" s="154"/>
      <c r="BL2819" s="154"/>
      <c r="BM2819" s="154"/>
      <c r="BN2819" s="154"/>
      <c r="BO2819" s="154"/>
      <c r="BP2819" s="154"/>
      <c r="BQ2819" s="154"/>
      <c r="BR2819" s="154"/>
      <c r="BS2819" s="154"/>
      <c r="BT2819" s="154"/>
      <c r="BU2819" s="154"/>
      <c r="BV2819" s="154"/>
    </row>
    <row r="2820" spans="1:74" x14ac:dyDescent="0.25">
      <c r="A2820" s="154"/>
      <c r="B2820" s="154"/>
      <c r="C2820" s="154"/>
      <c r="D2820" s="154"/>
      <c r="E2820" s="154"/>
      <c r="F2820" s="154"/>
      <c r="G2820" s="154"/>
      <c r="H2820" s="154"/>
      <c r="I2820" s="154"/>
      <c r="J2820" s="154"/>
      <c r="K2820" s="154"/>
      <c r="L2820" s="154"/>
      <c r="M2820" s="154"/>
      <c r="N2820" s="154"/>
      <c r="O2820" s="154"/>
      <c r="P2820" s="154"/>
      <c r="Q2820" s="154"/>
      <c r="R2820" s="154"/>
      <c r="S2820" s="154"/>
      <c r="T2820" s="154"/>
      <c r="U2820" s="154"/>
      <c r="V2820" s="154"/>
      <c r="W2820" s="154"/>
      <c r="X2820" s="154"/>
      <c r="Y2820" s="154"/>
      <c r="Z2820" s="154"/>
      <c r="AA2820" s="154"/>
      <c r="AB2820" s="154"/>
      <c r="AC2820" s="154"/>
      <c r="AD2820" s="154"/>
      <c r="AE2820" s="154"/>
      <c r="AF2820" s="154"/>
      <c r="AG2820" s="154"/>
      <c r="AH2820" s="154"/>
      <c r="AI2820" s="154"/>
      <c r="AJ2820" s="154"/>
      <c r="AK2820" s="154"/>
      <c r="AL2820" s="154"/>
      <c r="AM2820" s="154"/>
      <c r="AN2820" s="154"/>
      <c r="AO2820" s="154"/>
      <c r="AP2820" s="154"/>
      <c r="AQ2820" s="154"/>
      <c r="AR2820" s="154"/>
      <c r="AS2820" s="154"/>
      <c r="AT2820" s="154"/>
      <c r="AU2820" s="154"/>
      <c r="AV2820" s="154"/>
      <c r="AW2820" s="154"/>
      <c r="AX2820" s="154"/>
      <c r="AY2820" s="154"/>
      <c r="AZ2820" s="154"/>
      <c r="BA2820" s="154"/>
      <c r="BB2820" s="154"/>
      <c r="BC2820" s="154"/>
      <c r="BD2820" s="154"/>
      <c r="BE2820" s="154"/>
      <c r="BF2820" s="154"/>
      <c r="BG2820" s="154"/>
      <c r="BH2820" s="154"/>
      <c r="BI2820" s="154"/>
      <c r="BJ2820" s="154"/>
      <c r="BK2820" s="154"/>
      <c r="BL2820" s="154"/>
      <c r="BM2820" s="154"/>
      <c r="BN2820" s="154"/>
      <c r="BO2820" s="154"/>
      <c r="BP2820" s="154"/>
      <c r="BQ2820" s="154"/>
      <c r="BR2820" s="154"/>
      <c r="BS2820" s="154"/>
      <c r="BT2820" s="154"/>
      <c r="BU2820" s="154"/>
      <c r="BV2820" s="154"/>
    </row>
    <row r="2821" spans="1:74" x14ac:dyDescent="0.25">
      <c r="A2821" s="154"/>
      <c r="B2821" s="154"/>
      <c r="C2821" s="154"/>
      <c r="D2821" s="154"/>
      <c r="E2821" s="154"/>
      <c r="F2821" s="154"/>
      <c r="G2821" s="154"/>
      <c r="H2821" s="154"/>
      <c r="I2821" s="154"/>
      <c r="J2821" s="154"/>
      <c r="K2821" s="154"/>
      <c r="L2821" s="154"/>
      <c r="M2821" s="154"/>
      <c r="N2821" s="154"/>
      <c r="O2821" s="154"/>
      <c r="P2821" s="154"/>
      <c r="Q2821" s="154"/>
      <c r="R2821" s="154"/>
      <c r="S2821" s="154"/>
      <c r="T2821" s="154"/>
      <c r="U2821" s="154"/>
      <c r="V2821" s="154"/>
      <c r="W2821" s="154"/>
      <c r="X2821" s="154"/>
      <c r="Y2821" s="154"/>
      <c r="Z2821" s="154"/>
      <c r="AA2821" s="154"/>
      <c r="AB2821" s="154"/>
      <c r="AC2821" s="154"/>
      <c r="AD2821" s="154"/>
      <c r="AE2821" s="154"/>
      <c r="AF2821" s="154"/>
      <c r="AG2821" s="154"/>
      <c r="AH2821" s="154"/>
      <c r="AI2821" s="154"/>
      <c r="AJ2821" s="154"/>
      <c r="AK2821" s="154"/>
      <c r="AL2821" s="154"/>
      <c r="AM2821" s="154"/>
      <c r="AN2821" s="154"/>
      <c r="AO2821" s="154"/>
      <c r="AP2821" s="154"/>
      <c r="AQ2821" s="154"/>
      <c r="AR2821" s="154"/>
      <c r="AS2821" s="154"/>
      <c r="AT2821" s="154"/>
      <c r="AU2821" s="154"/>
      <c r="AV2821" s="154"/>
      <c r="AW2821" s="154"/>
      <c r="AX2821" s="154"/>
      <c r="AY2821" s="154"/>
      <c r="AZ2821" s="154"/>
      <c r="BA2821" s="154"/>
      <c r="BB2821" s="154"/>
      <c r="BC2821" s="154"/>
      <c r="BD2821" s="154"/>
      <c r="BE2821" s="154"/>
      <c r="BF2821" s="154"/>
      <c r="BG2821" s="154"/>
      <c r="BH2821" s="154"/>
      <c r="BI2821" s="154"/>
      <c r="BJ2821" s="154"/>
      <c r="BK2821" s="154"/>
      <c r="BL2821" s="154"/>
      <c r="BM2821" s="154"/>
      <c r="BN2821" s="154"/>
      <c r="BO2821" s="154"/>
      <c r="BP2821" s="154"/>
      <c r="BQ2821" s="154"/>
      <c r="BR2821" s="154"/>
      <c r="BS2821" s="154"/>
      <c r="BT2821" s="154"/>
      <c r="BU2821" s="154"/>
      <c r="BV2821" s="154"/>
    </row>
    <row r="2822" spans="1:74" x14ac:dyDescent="0.25">
      <c r="A2822" s="154"/>
      <c r="B2822" s="154"/>
      <c r="C2822" s="154"/>
      <c r="D2822" s="154"/>
      <c r="E2822" s="154"/>
      <c r="F2822" s="154"/>
      <c r="G2822" s="154"/>
      <c r="H2822" s="154"/>
      <c r="I2822" s="154"/>
      <c r="J2822" s="154"/>
      <c r="K2822" s="154"/>
      <c r="L2822" s="154"/>
      <c r="M2822" s="154"/>
      <c r="N2822" s="154"/>
      <c r="O2822" s="154"/>
      <c r="P2822" s="154"/>
      <c r="Q2822" s="154"/>
      <c r="R2822" s="154"/>
      <c r="S2822" s="154"/>
      <c r="T2822" s="154"/>
      <c r="U2822" s="154"/>
      <c r="V2822" s="154"/>
      <c r="W2822" s="154"/>
      <c r="X2822" s="154"/>
      <c r="Y2822" s="154"/>
      <c r="Z2822" s="154"/>
      <c r="AA2822" s="154"/>
      <c r="AB2822" s="154"/>
      <c r="AC2822" s="154"/>
      <c r="AD2822" s="154"/>
      <c r="AE2822" s="154"/>
      <c r="AF2822" s="154"/>
      <c r="AG2822" s="154"/>
      <c r="AH2822" s="154"/>
      <c r="AI2822" s="154"/>
      <c r="AJ2822" s="154"/>
      <c r="AK2822" s="154"/>
      <c r="AL2822" s="154"/>
      <c r="AM2822" s="154"/>
      <c r="AN2822" s="154"/>
      <c r="AO2822" s="154"/>
      <c r="AP2822" s="154"/>
      <c r="AQ2822" s="154"/>
      <c r="AR2822" s="154"/>
      <c r="AS2822" s="154"/>
      <c r="AT2822" s="154"/>
      <c r="AU2822" s="154"/>
      <c r="AV2822" s="154"/>
      <c r="AW2822" s="154"/>
      <c r="AX2822" s="154"/>
      <c r="AY2822" s="154"/>
      <c r="AZ2822" s="154"/>
      <c r="BA2822" s="154"/>
      <c r="BB2822" s="154"/>
      <c r="BC2822" s="154"/>
      <c r="BD2822" s="154"/>
      <c r="BE2822" s="154"/>
      <c r="BF2822" s="154"/>
      <c r="BG2822" s="154"/>
      <c r="BH2822" s="154"/>
      <c r="BI2822" s="154"/>
      <c r="BJ2822" s="154"/>
      <c r="BK2822" s="154"/>
      <c r="BL2822" s="154"/>
      <c r="BM2822" s="154"/>
      <c r="BN2822" s="154"/>
      <c r="BO2822" s="154"/>
      <c r="BP2822" s="154"/>
      <c r="BQ2822" s="154"/>
      <c r="BR2822" s="154"/>
      <c r="BS2822" s="154"/>
      <c r="BT2822" s="154"/>
      <c r="BU2822" s="154"/>
      <c r="BV2822" s="154"/>
    </row>
    <row r="2823" spans="1:74" x14ac:dyDescent="0.25">
      <c r="A2823" s="154"/>
      <c r="B2823" s="154"/>
      <c r="C2823" s="154"/>
      <c r="D2823" s="154"/>
      <c r="E2823" s="154"/>
      <c r="F2823" s="154"/>
      <c r="G2823" s="154"/>
      <c r="H2823" s="154"/>
      <c r="I2823" s="154"/>
      <c r="J2823" s="154"/>
      <c r="K2823" s="154"/>
      <c r="L2823" s="154"/>
      <c r="M2823" s="154"/>
      <c r="N2823" s="154"/>
      <c r="O2823" s="154"/>
      <c r="P2823" s="154"/>
      <c r="Q2823" s="154"/>
      <c r="R2823" s="154"/>
      <c r="S2823" s="154"/>
      <c r="T2823" s="154"/>
      <c r="U2823" s="154"/>
      <c r="V2823" s="154"/>
      <c r="W2823" s="154"/>
      <c r="X2823" s="154"/>
      <c r="Y2823" s="154"/>
      <c r="Z2823" s="154"/>
      <c r="AA2823" s="154"/>
      <c r="AB2823" s="154"/>
      <c r="AC2823" s="154"/>
      <c r="AD2823" s="154"/>
      <c r="AE2823" s="154"/>
      <c r="AF2823" s="154"/>
      <c r="AG2823" s="154"/>
      <c r="AH2823" s="154"/>
      <c r="AI2823" s="154"/>
      <c r="AJ2823" s="154"/>
      <c r="AK2823" s="154"/>
      <c r="AL2823" s="154"/>
      <c r="AM2823" s="154"/>
      <c r="AN2823" s="154"/>
      <c r="AO2823" s="154"/>
      <c r="AP2823" s="154"/>
      <c r="AQ2823" s="154"/>
      <c r="AR2823" s="154"/>
      <c r="AS2823" s="154"/>
      <c r="AT2823" s="154"/>
      <c r="AU2823" s="154"/>
      <c r="AV2823" s="154"/>
      <c r="AW2823" s="154"/>
      <c r="AX2823" s="154"/>
      <c r="AY2823" s="154"/>
      <c r="AZ2823" s="154"/>
      <c r="BA2823" s="154"/>
      <c r="BB2823" s="154"/>
      <c r="BC2823" s="154"/>
      <c r="BD2823" s="154"/>
      <c r="BE2823" s="154"/>
      <c r="BF2823" s="154"/>
      <c r="BG2823" s="154"/>
      <c r="BH2823" s="154"/>
      <c r="BI2823" s="154"/>
      <c r="BJ2823" s="154"/>
      <c r="BK2823" s="154"/>
      <c r="BL2823" s="154"/>
      <c r="BM2823" s="154"/>
      <c r="BN2823" s="154"/>
      <c r="BO2823" s="154"/>
      <c r="BP2823" s="154"/>
      <c r="BQ2823" s="154"/>
      <c r="BR2823" s="154"/>
      <c r="BS2823" s="154"/>
      <c r="BT2823" s="154"/>
      <c r="BU2823" s="154"/>
      <c r="BV2823" s="154"/>
    </row>
    <row r="2824" spans="1:74" x14ac:dyDescent="0.25">
      <c r="A2824" s="154"/>
      <c r="B2824" s="154"/>
      <c r="C2824" s="154"/>
      <c r="D2824" s="154"/>
      <c r="E2824" s="154"/>
      <c r="F2824" s="154"/>
      <c r="G2824" s="154"/>
      <c r="H2824" s="154"/>
      <c r="I2824" s="154"/>
      <c r="J2824" s="154"/>
      <c r="K2824" s="154"/>
      <c r="L2824" s="154"/>
      <c r="M2824" s="154"/>
      <c r="N2824" s="154"/>
      <c r="O2824" s="154"/>
      <c r="P2824" s="154"/>
      <c r="Q2824" s="154"/>
      <c r="R2824" s="154"/>
      <c r="S2824" s="154"/>
      <c r="T2824" s="154"/>
      <c r="U2824" s="154"/>
      <c r="V2824" s="154"/>
      <c r="W2824" s="154"/>
      <c r="X2824" s="154"/>
      <c r="Y2824" s="154"/>
      <c r="Z2824" s="154"/>
      <c r="AA2824" s="154"/>
      <c r="AB2824" s="154"/>
      <c r="AC2824" s="154"/>
      <c r="AD2824" s="154"/>
      <c r="AE2824" s="154"/>
      <c r="AF2824" s="154"/>
      <c r="AG2824" s="154"/>
      <c r="AH2824" s="154"/>
      <c r="AI2824" s="154"/>
      <c r="AJ2824" s="154"/>
      <c r="AK2824" s="154"/>
      <c r="AL2824" s="154"/>
      <c r="AM2824" s="154"/>
      <c r="AN2824" s="154"/>
      <c r="AO2824" s="154"/>
      <c r="AP2824" s="154"/>
      <c r="AQ2824" s="154"/>
      <c r="AR2824" s="154"/>
      <c r="AS2824" s="154"/>
      <c r="AT2824" s="154"/>
      <c r="AU2824" s="154"/>
      <c r="AV2824" s="154"/>
      <c r="AW2824" s="154"/>
      <c r="AX2824" s="154"/>
      <c r="AY2824" s="154"/>
      <c r="AZ2824" s="154"/>
      <c r="BA2824" s="154"/>
      <c r="BB2824" s="154"/>
      <c r="BC2824" s="154"/>
      <c r="BD2824" s="154"/>
      <c r="BE2824" s="154"/>
      <c r="BF2824" s="154"/>
      <c r="BG2824" s="154"/>
      <c r="BH2824" s="154"/>
      <c r="BI2824" s="154"/>
      <c r="BJ2824" s="154"/>
      <c r="BK2824" s="154"/>
      <c r="BL2824" s="154"/>
      <c r="BM2824" s="154"/>
      <c r="BN2824" s="154"/>
      <c r="BO2824" s="154"/>
      <c r="BP2824" s="154"/>
      <c r="BQ2824" s="154"/>
      <c r="BR2824" s="154"/>
      <c r="BS2824" s="154"/>
      <c r="BT2824" s="154"/>
      <c r="BU2824" s="154"/>
      <c r="BV2824" s="154"/>
    </row>
    <row r="2825" spans="1:74" x14ac:dyDescent="0.25">
      <c r="A2825" s="154"/>
      <c r="B2825" s="154"/>
      <c r="C2825" s="154"/>
      <c r="D2825" s="154"/>
      <c r="E2825" s="154"/>
      <c r="F2825" s="154"/>
      <c r="G2825" s="154"/>
      <c r="H2825" s="154"/>
      <c r="I2825" s="154"/>
      <c r="J2825" s="154"/>
      <c r="K2825" s="154"/>
      <c r="L2825" s="154"/>
      <c r="M2825" s="154"/>
      <c r="N2825" s="154"/>
      <c r="O2825" s="154"/>
      <c r="P2825" s="154"/>
      <c r="Q2825" s="154"/>
      <c r="R2825" s="154"/>
      <c r="S2825" s="154"/>
      <c r="T2825" s="154"/>
      <c r="U2825" s="154"/>
      <c r="V2825" s="154"/>
      <c r="W2825" s="154"/>
      <c r="X2825" s="154"/>
      <c r="Y2825" s="154"/>
      <c r="Z2825" s="154"/>
      <c r="AA2825" s="154"/>
      <c r="AB2825" s="154"/>
      <c r="AC2825" s="154"/>
      <c r="AD2825" s="154"/>
      <c r="AE2825" s="154"/>
      <c r="AF2825" s="154"/>
      <c r="AG2825" s="154"/>
      <c r="AH2825" s="154"/>
      <c r="AI2825" s="154"/>
      <c r="AJ2825" s="154"/>
      <c r="AK2825" s="154"/>
      <c r="AL2825" s="154"/>
      <c r="AM2825" s="154"/>
      <c r="AN2825" s="154"/>
      <c r="AO2825" s="154"/>
      <c r="AP2825" s="154"/>
      <c r="AQ2825" s="154"/>
      <c r="AR2825" s="154"/>
      <c r="AS2825" s="154"/>
      <c r="AT2825" s="154"/>
      <c r="AU2825" s="154"/>
      <c r="AV2825" s="154"/>
      <c r="AW2825" s="154"/>
      <c r="AX2825" s="154"/>
      <c r="AY2825" s="154"/>
      <c r="AZ2825" s="154"/>
      <c r="BA2825" s="154"/>
      <c r="BB2825" s="154"/>
      <c r="BC2825" s="154"/>
      <c r="BD2825" s="154"/>
      <c r="BE2825" s="154"/>
      <c r="BF2825" s="154"/>
      <c r="BG2825" s="154"/>
      <c r="BH2825" s="154"/>
      <c r="BI2825" s="154"/>
      <c r="BJ2825" s="154"/>
      <c r="BK2825" s="154"/>
      <c r="BL2825" s="154"/>
      <c r="BM2825" s="154"/>
      <c r="BN2825" s="154"/>
      <c r="BO2825" s="154"/>
      <c r="BP2825" s="154"/>
      <c r="BQ2825" s="154"/>
      <c r="BR2825" s="154"/>
      <c r="BS2825" s="154"/>
      <c r="BT2825" s="154"/>
      <c r="BU2825" s="154"/>
      <c r="BV2825" s="154"/>
    </row>
    <row r="2826" spans="1:74" x14ac:dyDescent="0.25">
      <c r="A2826" s="154"/>
      <c r="B2826" s="154"/>
      <c r="C2826" s="154"/>
      <c r="D2826" s="154"/>
      <c r="E2826" s="154"/>
      <c r="F2826" s="154"/>
      <c r="G2826" s="154"/>
      <c r="H2826" s="154"/>
      <c r="I2826" s="154"/>
      <c r="J2826" s="154"/>
      <c r="K2826" s="154"/>
      <c r="L2826" s="154"/>
      <c r="M2826" s="154"/>
      <c r="N2826" s="154"/>
      <c r="O2826" s="154"/>
      <c r="P2826" s="154"/>
      <c r="Q2826" s="154"/>
      <c r="R2826" s="154"/>
      <c r="S2826" s="154"/>
      <c r="T2826" s="154"/>
      <c r="U2826" s="154"/>
      <c r="V2826" s="154"/>
      <c r="W2826" s="154"/>
      <c r="X2826" s="154"/>
      <c r="Y2826" s="154"/>
      <c r="Z2826" s="154"/>
      <c r="AA2826" s="154"/>
      <c r="AB2826" s="154"/>
      <c r="AC2826" s="154"/>
      <c r="AD2826" s="154"/>
      <c r="AE2826" s="154"/>
      <c r="AF2826" s="154"/>
      <c r="AG2826" s="154"/>
      <c r="AH2826" s="154"/>
      <c r="AI2826" s="154"/>
      <c r="AJ2826" s="154"/>
      <c r="AK2826" s="154"/>
      <c r="AL2826" s="154"/>
      <c r="AM2826" s="154"/>
      <c r="AN2826" s="154"/>
      <c r="AO2826" s="154"/>
      <c r="AP2826" s="154"/>
      <c r="AQ2826" s="154"/>
      <c r="AR2826" s="154"/>
      <c r="AS2826" s="154"/>
      <c r="AT2826" s="154"/>
      <c r="AU2826" s="154"/>
      <c r="AV2826" s="154"/>
      <c r="AW2826" s="154"/>
      <c r="AX2826" s="154"/>
      <c r="AY2826" s="154"/>
      <c r="AZ2826" s="154"/>
      <c r="BA2826" s="154"/>
      <c r="BB2826" s="154"/>
      <c r="BC2826" s="154"/>
      <c r="BD2826" s="154"/>
      <c r="BE2826" s="154"/>
      <c r="BF2826" s="154"/>
      <c r="BG2826" s="154"/>
      <c r="BH2826" s="154"/>
      <c r="BI2826" s="154"/>
      <c r="BJ2826" s="154"/>
      <c r="BK2826" s="154"/>
      <c r="BL2826" s="154"/>
      <c r="BM2826" s="154"/>
      <c r="BN2826" s="154"/>
      <c r="BO2826" s="154"/>
      <c r="BP2826" s="154"/>
      <c r="BQ2826" s="154"/>
      <c r="BR2826" s="154"/>
      <c r="BS2826" s="154"/>
      <c r="BT2826" s="154"/>
      <c r="BU2826" s="154"/>
      <c r="BV2826" s="154"/>
    </row>
    <row r="2827" spans="1:74" x14ac:dyDescent="0.25">
      <c r="A2827" s="154"/>
      <c r="B2827" s="154"/>
      <c r="C2827" s="154"/>
      <c r="D2827" s="154"/>
      <c r="E2827" s="154"/>
      <c r="F2827" s="154"/>
      <c r="G2827" s="154"/>
      <c r="H2827" s="154"/>
      <c r="I2827" s="154"/>
      <c r="J2827" s="154"/>
      <c r="K2827" s="154"/>
      <c r="L2827" s="154"/>
      <c r="M2827" s="154"/>
      <c r="N2827" s="154"/>
      <c r="O2827" s="154"/>
      <c r="P2827" s="154"/>
      <c r="Q2827" s="154"/>
      <c r="R2827" s="154"/>
      <c r="S2827" s="154"/>
      <c r="T2827" s="154"/>
      <c r="U2827" s="154"/>
      <c r="V2827" s="154"/>
      <c r="W2827" s="154"/>
      <c r="X2827" s="154"/>
      <c r="Y2827" s="154"/>
      <c r="Z2827" s="154"/>
      <c r="AA2827" s="154"/>
      <c r="AB2827" s="154"/>
      <c r="AC2827" s="154"/>
      <c r="AD2827" s="154"/>
      <c r="AE2827" s="154"/>
      <c r="AF2827" s="154"/>
      <c r="AG2827" s="154"/>
      <c r="AH2827" s="154"/>
      <c r="AI2827" s="154"/>
      <c r="AJ2827" s="154"/>
      <c r="AK2827" s="154"/>
      <c r="AL2827" s="154"/>
      <c r="AM2827" s="154"/>
      <c r="AN2827" s="154"/>
      <c r="AO2827" s="154"/>
      <c r="AP2827" s="154"/>
      <c r="AQ2827" s="154"/>
      <c r="AR2827" s="154"/>
      <c r="AS2827" s="154"/>
      <c r="AT2827" s="154"/>
      <c r="AU2827" s="154"/>
      <c r="AV2827" s="154"/>
      <c r="AW2827" s="154"/>
      <c r="AX2827" s="154"/>
      <c r="AY2827" s="154"/>
      <c r="AZ2827" s="154"/>
      <c r="BA2827" s="154"/>
      <c r="BB2827" s="154"/>
      <c r="BC2827" s="154"/>
      <c r="BD2827" s="154"/>
      <c r="BE2827" s="154"/>
      <c r="BF2827" s="154"/>
      <c r="BG2827" s="154"/>
      <c r="BH2827" s="154"/>
      <c r="BI2827" s="154"/>
      <c r="BJ2827" s="154"/>
      <c r="BK2827" s="154"/>
      <c r="BL2827" s="154"/>
      <c r="BM2827" s="154"/>
      <c r="BN2827" s="154"/>
      <c r="BO2827" s="154"/>
      <c r="BP2827" s="154"/>
      <c r="BQ2827" s="154"/>
      <c r="BR2827" s="154"/>
      <c r="BS2827" s="154"/>
      <c r="BT2827" s="154"/>
      <c r="BU2827" s="154"/>
      <c r="BV2827" s="154"/>
    </row>
    <row r="2828" spans="1:74" x14ac:dyDescent="0.25">
      <c r="A2828" s="154"/>
      <c r="B2828" s="154"/>
      <c r="C2828" s="154"/>
      <c r="D2828" s="154"/>
      <c r="E2828" s="154"/>
      <c r="F2828" s="154"/>
      <c r="G2828" s="154"/>
      <c r="H2828" s="154"/>
      <c r="I2828" s="154"/>
      <c r="J2828" s="154"/>
      <c r="K2828" s="154"/>
      <c r="L2828" s="154"/>
      <c r="M2828" s="154"/>
      <c r="N2828" s="154"/>
      <c r="O2828" s="154"/>
      <c r="P2828" s="154"/>
      <c r="Q2828" s="154"/>
      <c r="R2828" s="154"/>
      <c r="S2828" s="154"/>
      <c r="T2828" s="154"/>
      <c r="U2828" s="154"/>
      <c r="V2828" s="154"/>
      <c r="W2828" s="154"/>
      <c r="X2828" s="154"/>
      <c r="Y2828" s="154"/>
      <c r="Z2828" s="154"/>
      <c r="AA2828" s="154"/>
      <c r="AB2828" s="154"/>
      <c r="AC2828" s="154"/>
      <c r="AD2828" s="154"/>
      <c r="AE2828" s="154"/>
      <c r="AF2828" s="154"/>
      <c r="AG2828" s="154"/>
      <c r="AH2828" s="154"/>
      <c r="AI2828" s="154"/>
      <c r="AJ2828" s="154"/>
      <c r="AK2828" s="154"/>
      <c r="AL2828" s="154"/>
      <c r="AM2828" s="154"/>
      <c r="AN2828" s="154"/>
      <c r="AO2828" s="154"/>
      <c r="AP2828" s="154"/>
      <c r="AQ2828" s="154"/>
      <c r="AR2828" s="154"/>
      <c r="AS2828" s="154"/>
      <c r="AT2828" s="154"/>
      <c r="AU2828" s="154"/>
      <c r="AV2828" s="154"/>
      <c r="AW2828" s="154"/>
      <c r="AX2828" s="154"/>
      <c r="AY2828" s="154"/>
      <c r="AZ2828" s="154"/>
      <c r="BA2828" s="154"/>
      <c r="BB2828" s="154"/>
      <c r="BC2828" s="154"/>
      <c r="BD2828" s="154"/>
      <c r="BE2828" s="154"/>
      <c r="BF2828" s="154"/>
      <c r="BG2828" s="154"/>
      <c r="BH2828" s="154"/>
      <c r="BI2828" s="154"/>
      <c r="BJ2828" s="154"/>
      <c r="BK2828" s="154"/>
      <c r="BL2828" s="154"/>
      <c r="BM2828" s="154"/>
      <c r="BN2828" s="154"/>
      <c r="BO2828" s="154"/>
      <c r="BP2828" s="154"/>
      <c r="BQ2828" s="154"/>
      <c r="BR2828" s="154"/>
      <c r="BS2828" s="154"/>
      <c r="BT2828" s="154"/>
      <c r="BU2828" s="154"/>
      <c r="BV2828" s="154"/>
    </row>
    <row r="2829" spans="1:74" x14ac:dyDescent="0.25">
      <c r="A2829" s="154"/>
      <c r="B2829" s="154"/>
      <c r="C2829" s="154"/>
      <c r="D2829" s="154"/>
      <c r="E2829" s="154"/>
      <c r="F2829" s="154"/>
      <c r="G2829" s="154"/>
      <c r="H2829" s="154"/>
      <c r="I2829" s="154"/>
      <c r="J2829" s="154"/>
      <c r="K2829" s="154"/>
      <c r="L2829" s="154"/>
      <c r="M2829" s="154"/>
      <c r="N2829" s="154"/>
      <c r="O2829" s="154"/>
      <c r="P2829" s="154"/>
      <c r="Q2829" s="154"/>
      <c r="R2829" s="154"/>
      <c r="S2829" s="154"/>
      <c r="T2829" s="154"/>
      <c r="U2829" s="154"/>
      <c r="V2829" s="154"/>
      <c r="W2829" s="154"/>
      <c r="X2829" s="154"/>
      <c r="Y2829" s="154"/>
      <c r="Z2829" s="154"/>
      <c r="AA2829" s="154"/>
      <c r="AB2829" s="154"/>
      <c r="AC2829" s="154"/>
      <c r="AD2829" s="154"/>
      <c r="AE2829" s="154"/>
      <c r="AF2829" s="154"/>
      <c r="AG2829" s="154"/>
      <c r="AH2829" s="154"/>
      <c r="AI2829" s="154"/>
      <c r="AJ2829" s="154"/>
      <c r="AK2829" s="154"/>
      <c r="AL2829" s="154"/>
      <c r="AM2829" s="154"/>
      <c r="AN2829" s="154"/>
      <c r="AO2829" s="154"/>
      <c r="AP2829" s="154"/>
      <c r="AQ2829" s="154"/>
      <c r="AR2829" s="154"/>
      <c r="AS2829" s="154"/>
      <c r="AT2829" s="154"/>
      <c r="AU2829" s="154"/>
      <c r="AV2829" s="154"/>
      <c r="AW2829" s="154"/>
      <c r="AX2829" s="154"/>
      <c r="AY2829" s="154"/>
      <c r="AZ2829" s="154"/>
      <c r="BA2829" s="154"/>
      <c r="BB2829" s="154"/>
      <c r="BC2829" s="154"/>
      <c r="BD2829" s="154"/>
      <c r="BE2829" s="154"/>
      <c r="BF2829" s="154"/>
      <c r="BG2829" s="154"/>
      <c r="BH2829" s="154"/>
      <c r="BI2829" s="154"/>
      <c r="BJ2829" s="154"/>
      <c r="BK2829" s="154"/>
      <c r="BL2829" s="154"/>
      <c r="BM2829" s="154"/>
      <c r="BN2829" s="154"/>
      <c r="BO2829" s="154"/>
      <c r="BP2829" s="154"/>
      <c r="BQ2829" s="154"/>
      <c r="BR2829" s="154"/>
      <c r="BS2829" s="154"/>
      <c r="BT2829" s="154"/>
      <c r="BU2829" s="154"/>
      <c r="BV2829" s="154"/>
    </row>
    <row r="2830" spans="1:74" x14ac:dyDescent="0.25">
      <c r="A2830" s="154"/>
      <c r="B2830" s="154"/>
      <c r="C2830" s="154"/>
      <c r="D2830" s="154"/>
      <c r="E2830" s="154"/>
      <c r="F2830" s="154"/>
      <c r="G2830" s="154"/>
      <c r="H2830" s="154"/>
      <c r="I2830" s="154"/>
      <c r="J2830" s="154"/>
      <c r="K2830" s="154"/>
      <c r="L2830" s="154"/>
      <c r="M2830" s="154"/>
      <c r="N2830" s="154"/>
      <c r="O2830" s="154"/>
      <c r="P2830" s="154"/>
      <c r="Q2830" s="154"/>
      <c r="R2830" s="154"/>
      <c r="S2830" s="154"/>
      <c r="T2830" s="154"/>
      <c r="U2830" s="154"/>
      <c r="V2830" s="154"/>
      <c r="W2830" s="154"/>
      <c r="X2830" s="154"/>
      <c r="Y2830" s="154"/>
      <c r="Z2830" s="154"/>
      <c r="AA2830" s="154"/>
      <c r="AB2830" s="154"/>
      <c r="AC2830" s="154"/>
      <c r="AD2830" s="154"/>
      <c r="AE2830" s="154"/>
      <c r="AF2830" s="154"/>
      <c r="AG2830" s="154"/>
      <c r="AH2830" s="154"/>
      <c r="AI2830" s="154"/>
      <c r="AJ2830" s="154"/>
      <c r="AK2830" s="154"/>
      <c r="AL2830" s="154"/>
      <c r="AM2830" s="154"/>
      <c r="AN2830" s="154"/>
      <c r="AO2830" s="154"/>
      <c r="AP2830" s="154"/>
      <c r="AQ2830" s="154"/>
      <c r="AR2830" s="154"/>
      <c r="AS2830" s="154"/>
      <c r="AT2830" s="154"/>
      <c r="AU2830" s="154"/>
      <c r="AV2830" s="154"/>
      <c r="AW2830" s="154"/>
      <c r="AX2830" s="154"/>
      <c r="AY2830" s="154"/>
      <c r="AZ2830" s="154"/>
      <c r="BA2830" s="154"/>
      <c r="BB2830" s="154"/>
      <c r="BC2830" s="154"/>
      <c r="BD2830" s="154"/>
      <c r="BE2830" s="154"/>
      <c r="BF2830" s="154"/>
      <c r="BG2830" s="154"/>
      <c r="BH2830" s="154"/>
      <c r="BI2830" s="154"/>
      <c r="BJ2830" s="154"/>
      <c r="BK2830" s="154"/>
      <c r="BL2830" s="154"/>
      <c r="BM2830" s="154"/>
      <c r="BN2830" s="154"/>
      <c r="BO2830" s="154"/>
      <c r="BP2830" s="154"/>
      <c r="BQ2830" s="154"/>
      <c r="BR2830" s="154"/>
      <c r="BS2830" s="154"/>
      <c r="BT2830" s="154"/>
      <c r="BU2830" s="154"/>
      <c r="BV2830" s="154"/>
    </row>
    <row r="2831" spans="1:74" x14ac:dyDescent="0.25">
      <c r="A2831" s="154"/>
      <c r="B2831" s="154"/>
      <c r="C2831" s="154"/>
      <c r="D2831" s="154"/>
      <c r="E2831" s="154"/>
      <c r="F2831" s="154"/>
      <c r="G2831" s="154"/>
      <c r="H2831" s="154"/>
      <c r="I2831" s="154"/>
      <c r="J2831" s="154"/>
      <c r="K2831" s="154"/>
      <c r="L2831" s="154"/>
      <c r="M2831" s="154"/>
      <c r="N2831" s="154"/>
      <c r="O2831" s="154"/>
      <c r="P2831" s="154"/>
      <c r="Q2831" s="154"/>
      <c r="R2831" s="154"/>
      <c r="S2831" s="154"/>
      <c r="T2831" s="154"/>
      <c r="U2831" s="154"/>
      <c r="V2831" s="154"/>
      <c r="W2831" s="154"/>
      <c r="X2831" s="154"/>
      <c r="Y2831" s="154"/>
      <c r="Z2831" s="154"/>
      <c r="AA2831" s="154"/>
      <c r="AB2831" s="154"/>
      <c r="AC2831" s="154"/>
      <c r="AD2831" s="154"/>
      <c r="AE2831" s="154"/>
      <c r="AF2831" s="154"/>
      <c r="AG2831" s="154"/>
      <c r="AH2831" s="154"/>
      <c r="AI2831" s="154"/>
      <c r="AJ2831" s="154"/>
      <c r="AK2831" s="154"/>
      <c r="AL2831" s="154"/>
      <c r="AM2831" s="154"/>
      <c r="AN2831" s="154"/>
      <c r="AO2831" s="154"/>
      <c r="AP2831" s="154"/>
      <c r="AQ2831" s="154"/>
      <c r="AR2831" s="154"/>
      <c r="AS2831" s="154"/>
      <c r="AT2831" s="154"/>
      <c r="AU2831" s="154"/>
      <c r="AV2831" s="154"/>
      <c r="AW2831" s="154"/>
      <c r="AX2831" s="154"/>
      <c r="AY2831" s="154"/>
      <c r="AZ2831" s="154"/>
      <c r="BA2831" s="154"/>
      <c r="BB2831" s="154"/>
      <c r="BC2831" s="154"/>
      <c r="BD2831" s="154"/>
      <c r="BE2831" s="154"/>
      <c r="BF2831" s="154"/>
      <c r="BG2831" s="154"/>
      <c r="BH2831" s="154"/>
      <c r="BI2831" s="154"/>
      <c r="BJ2831" s="154"/>
      <c r="BK2831" s="154"/>
      <c r="BL2831" s="154"/>
      <c r="BM2831" s="154"/>
      <c r="BN2831" s="154"/>
      <c r="BO2831" s="154"/>
      <c r="BP2831" s="154"/>
      <c r="BQ2831" s="154"/>
      <c r="BR2831" s="154"/>
      <c r="BS2831" s="154"/>
      <c r="BT2831" s="154"/>
      <c r="BU2831" s="154"/>
      <c r="BV2831" s="154"/>
    </row>
    <row r="2832" spans="1:74" x14ac:dyDescent="0.25">
      <c r="A2832" s="154"/>
      <c r="B2832" s="154"/>
      <c r="C2832" s="154"/>
      <c r="D2832" s="154"/>
      <c r="E2832" s="154"/>
      <c r="F2832" s="154"/>
      <c r="G2832" s="154"/>
      <c r="H2832" s="154"/>
      <c r="I2832" s="154"/>
      <c r="J2832" s="154"/>
      <c r="K2832" s="154"/>
      <c r="L2832" s="154"/>
      <c r="M2832" s="154"/>
      <c r="N2832" s="154"/>
      <c r="O2832" s="154"/>
      <c r="P2832" s="154"/>
      <c r="Q2832" s="154"/>
      <c r="R2832" s="154"/>
      <c r="S2832" s="154"/>
      <c r="T2832" s="154"/>
      <c r="U2832" s="154"/>
      <c r="V2832" s="154"/>
      <c r="W2832" s="154"/>
      <c r="X2832" s="154"/>
      <c r="Y2832" s="154"/>
      <c r="Z2832" s="154"/>
      <c r="AA2832" s="154"/>
      <c r="AB2832" s="154"/>
      <c r="AC2832" s="154"/>
      <c r="AD2832" s="154"/>
      <c r="AE2832" s="154"/>
      <c r="AF2832" s="154"/>
      <c r="AG2832" s="154"/>
      <c r="AH2832" s="154"/>
      <c r="AI2832" s="154"/>
      <c r="AJ2832" s="154"/>
      <c r="AK2832" s="154"/>
      <c r="AL2832" s="154"/>
      <c r="AM2832" s="154"/>
      <c r="AN2832" s="154"/>
      <c r="AO2832" s="154"/>
      <c r="AP2832" s="154"/>
      <c r="AQ2832" s="154"/>
      <c r="AR2832" s="154"/>
      <c r="AS2832" s="154"/>
      <c r="AT2832" s="154"/>
      <c r="AU2832" s="154"/>
      <c r="AV2832" s="154"/>
      <c r="AW2832" s="154"/>
      <c r="AX2832" s="154"/>
      <c r="AY2832" s="154"/>
      <c r="AZ2832" s="154"/>
      <c r="BA2832" s="154"/>
      <c r="BB2832" s="154"/>
      <c r="BC2832" s="154"/>
      <c r="BD2832" s="154"/>
      <c r="BE2832" s="154"/>
      <c r="BF2832" s="154"/>
      <c r="BG2832" s="154"/>
      <c r="BH2832" s="154"/>
      <c r="BI2832" s="154"/>
      <c r="BJ2832" s="154"/>
      <c r="BK2832" s="154"/>
      <c r="BL2832" s="154"/>
      <c r="BM2832" s="154"/>
      <c r="BN2832" s="154"/>
      <c r="BO2832" s="154"/>
      <c r="BP2832" s="154"/>
      <c r="BQ2832" s="154"/>
      <c r="BR2832" s="154"/>
      <c r="BS2832" s="154"/>
      <c r="BT2832" s="154"/>
      <c r="BU2832" s="154"/>
      <c r="BV2832" s="154"/>
    </row>
    <row r="2833" spans="1:74" x14ac:dyDescent="0.25">
      <c r="A2833" s="154"/>
      <c r="B2833" s="154"/>
      <c r="C2833" s="154"/>
      <c r="D2833" s="154"/>
      <c r="E2833" s="154"/>
      <c r="F2833" s="154"/>
      <c r="G2833" s="154"/>
      <c r="H2833" s="154"/>
      <c r="I2833" s="154"/>
      <c r="J2833" s="154"/>
      <c r="K2833" s="154"/>
      <c r="L2833" s="154"/>
      <c r="M2833" s="154"/>
      <c r="N2833" s="154"/>
      <c r="O2833" s="154"/>
      <c r="P2833" s="154"/>
      <c r="Q2833" s="154"/>
      <c r="R2833" s="154"/>
      <c r="S2833" s="154"/>
      <c r="T2833" s="154"/>
      <c r="U2833" s="154"/>
      <c r="V2833" s="154"/>
      <c r="W2833" s="154"/>
      <c r="X2833" s="154"/>
      <c r="Y2833" s="154"/>
      <c r="Z2833" s="154"/>
      <c r="AA2833" s="154"/>
      <c r="AB2833" s="154"/>
      <c r="AC2833" s="154"/>
      <c r="AD2833" s="154"/>
      <c r="AE2833" s="154"/>
      <c r="AF2833" s="154"/>
      <c r="AG2833" s="154"/>
      <c r="AH2833" s="154"/>
      <c r="AI2833" s="154"/>
      <c r="AJ2833" s="154"/>
      <c r="AK2833" s="154"/>
      <c r="AL2833" s="154"/>
      <c r="AM2833" s="154"/>
      <c r="AN2833" s="154"/>
      <c r="AO2833" s="154"/>
      <c r="AP2833" s="154"/>
      <c r="AQ2833" s="154"/>
      <c r="AR2833" s="154"/>
      <c r="AS2833" s="154"/>
      <c r="AT2833" s="154"/>
      <c r="AU2833" s="154"/>
      <c r="AV2833" s="154"/>
      <c r="AW2833" s="154"/>
      <c r="AX2833" s="154"/>
      <c r="AY2833" s="154"/>
      <c r="AZ2833" s="154"/>
      <c r="BA2833" s="154"/>
      <c r="BB2833" s="154"/>
      <c r="BC2833" s="154"/>
      <c r="BD2833" s="154"/>
      <c r="BE2833" s="154"/>
      <c r="BF2833" s="154"/>
      <c r="BG2833" s="154"/>
      <c r="BH2833" s="154"/>
      <c r="BI2833" s="154"/>
      <c r="BJ2833" s="154"/>
      <c r="BK2833" s="154"/>
      <c r="BL2833" s="154"/>
      <c r="BM2833" s="154"/>
      <c r="BN2833" s="154"/>
      <c r="BO2833" s="154"/>
      <c r="BP2833" s="154"/>
      <c r="BQ2833" s="154"/>
      <c r="BR2833" s="154"/>
      <c r="BS2833" s="154"/>
      <c r="BT2833" s="154"/>
      <c r="BU2833" s="154"/>
      <c r="BV2833" s="154"/>
    </row>
    <row r="2834" spans="1:74" x14ac:dyDescent="0.25">
      <c r="A2834" s="154"/>
      <c r="B2834" s="154"/>
      <c r="C2834" s="154"/>
      <c r="D2834" s="154"/>
      <c r="E2834" s="154"/>
      <c r="F2834" s="154"/>
      <c r="G2834" s="154"/>
      <c r="H2834" s="154"/>
      <c r="I2834" s="154"/>
      <c r="J2834" s="154"/>
      <c r="K2834" s="154"/>
      <c r="L2834" s="154"/>
      <c r="M2834" s="154"/>
      <c r="N2834" s="154"/>
      <c r="O2834" s="154"/>
      <c r="P2834" s="154"/>
      <c r="Q2834" s="154"/>
      <c r="R2834" s="154"/>
      <c r="S2834" s="154"/>
      <c r="T2834" s="154"/>
      <c r="U2834" s="154"/>
      <c r="V2834" s="154"/>
      <c r="W2834" s="154"/>
      <c r="X2834" s="154"/>
      <c r="Y2834" s="154"/>
      <c r="Z2834" s="154"/>
      <c r="AA2834" s="154"/>
      <c r="AB2834" s="154"/>
      <c r="AC2834" s="154"/>
      <c r="AD2834" s="154"/>
      <c r="AE2834" s="154"/>
      <c r="AF2834" s="154"/>
      <c r="AG2834" s="154"/>
      <c r="AH2834" s="154"/>
      <c r="AI2834" s="154"/>
      <c r="AJ2834" s="154"/>
      <c r="AK2834" s="154"/>
      <c r="AL2834" s="154"/>
      <c r="AM2834" s="154"/>
      <c r="AN2834" s="154"/>
      <c r="AO2834" s="154"/>
      <c r="AP2834" s="154"/>
      <c r="AQ2834" s="154"/>
      <c r="AR2834" s="154"/>
      <c r="AS2834" s="154"/>
      <c r="AT2834" s="154"/>
      <c r="AU2834" s="154"/>
      <c r="AV2834" s="154"/>
      <c r="AW2834" s="154"/>
      <c r="AX2834" s="154"/>
      <c r="AY2834" s="154"/>
      <c r="AZ2834" s="154"/>
      <c r="BA2834" s="154"/>
      <c r="BB2834" s="154"/>
      <c r="BC2834" s="154"/>
      <c r="BD2834" s="154"/>
      <c r="BE2834" s="154"/>
      <c r="BF2834" s="154"/>
      <c r="BG2834" s="154"/>
      <c r="BH2834" s="154"/>
      <c r="BI2834" s="154"/>
      <c r="BJ2834" s="154"/>
      <c r="BK2834" s="154"/>
      <c r="BL2834" s="154"/>
      <c r="BM2834" s="154"/>
      <c r="BN2834" s="154"/>
      <c r="BO2834" s="154"/>
      <c r="BP2834" s="154"/>
      <c r="BQ2834" s="154"/>
      <c r="BR2834" s="154"/>
      <c r="BS2834" s="154"/>
      <c r="BT2834" s="154"/>
      <c r="BU2834" s="154"/>
      <c r="BV2834" s="154"/>
    </row>
    <row r="2835" spans="1:74" x14ac:dyDescent="0.25">
      <c r="A2835" s="154"/>
      <c r="B2835" s="154"/>
      <c r="C2835" s="154"/>
      <c r="D2835" s="154"/>
      <c r="E2835" s="154"/>
      <c r="F2835" s="154"/>
      <c r="G2835" s="154"/>
      <c r="H2835" s="154"/>
      <c r="I2835" s="154"/>
      <c r="J2835" s="154"/>
      <c r="K2835" s="154"/>
      <c r="L2835" s="154"/>
      <c r="M2835" s="154"/>
      <c r="N2835" s="154"/>
      <c r="O2835" s="154"/>
      <c r="P2835" s="154"/>
      <c r="Q2835" s="154"/>
      <c r="R2835" s="154"/>
      <c r="S2835" s="154"/>
      <c r="T2835" s="154"/>
      <c r="U2835" s="154"/>
      <c r="V2835" s="154"/>
      <c r="W2835" s="154"/>
      <c r="X2835" s="154"/>
      <c r="Y2835" s="154"/>
      <c r="Z2835" s="154"/>
      <c r="AA2835" s="154"/>
      <c r="AB2835" s="154"/>
      <c r="AC2835" s="154"/>
      <c r="AD2835" s="154"/>
      <c r="AE2835" s="154"/>
      <c r="AF2835" s="154"/>
      <c r="AG2835" s="154"/>
      <c r="AH2835" s="154"/>
      <c r="AI2835" s="154"/>
      <c r="AJ2835" s="154"/>
      <c r="AK2835" s="154"/>
      <c r="AL2835" s="154"/>
      <c r="AM2835" s="154"/>
      <c r="AN2835" s="154"/>
      <c r="AO2835" s="154"/>
      <c r="AP2835" s="154"/>
      <c r="AQ2835" s="154"/>
      <c r="AR2835" s="154"/>
      <c r="AS2835" s="154"/>
      <c r="AT2835" s="154"/>
      <c r="AU2835" s="154"/>
      <c r="AV2835" s="154"/>
      <c r="AW2835" s="154"/>
      <c r="AX2835" s="154"/>
      <c r="AY2835" s="154"/>
      <c r="AZ2835" s="154"/>
      <c r="BA2835" s="154"/>
      <c r="BB2835" s="154"/>
      <c r="BC2835" s="154"/>
      <c r="BD2835" s="154"/>
      <c r="BE2835" s="154"/>
      <c r="BF2835" s="154"/>
      <c r="BG2835" s="154"/>
      <c r="BH2835" s="154"/>
      <c r="BI2835" s="154"/>
      <c r="BJ2835" s="154"/>
      <c r="BK2835" s="154"/>
      <c r="BL2835" s="154"/>
      <c r="BM2835" s="154"/>
      <c r="BN2835" s="154"/>
      <c r="BO2835" s="154"/>
      <c r="BP2835" s="154"/>
      <c r="BQ2835" s="154"/>
      <c r="BR2835" s="154"/>
      <c r="BS2835" s="154"/>
      <c r="BT2835" s="154"/>
      <c r="BU2835" s="154"/>
      <c r="BV2835" s="154"/>
    </row>
    <row r="2836" spans="1:74" x14ac:dyDescent="0.25">
      <c r="A2836" s="154"/>
      <c r="B2836" s="154"/>
      <c r="C2836" s="154"/>
      <c r="D2836" s="154"/>
      <c r="E2836" s="154"/>
      <c r="F2836" s="154"/>
      <c r="G2836" s="154"/>
      <c r="H2836" s="154"/>
      <c r="I2836" s="154"/>
      <c r="J2836" s="154"/>
      <c r="K2836" s="154"/>
      <c r="L2836" s="154"/>
      <c r="M2836" s="154"/>
      <c r="N2836" s="154"/>
      <c r="O2836" s="154"/>
      <c r="P2836" s="154"/>
      <c r="Q2836" s="154"/>
      <c r="R2836" s="154"/>
      <c r="S2836" s="154"/>
      <c r="T2836" s="154"/>
      <c r="U2836" s="154"/>
      <c r="V2836" s="154"/>
      <c r="W2836" s="154"/>
      <c r="X2836" s="154"/>
      <c r="Y2836" s="154"/>
      <c r="Z2836" s="154"/>
      <c r="AA2836" s="154"/>
      <c r="AB2836" s="154"/>
      <c r="AC2836" s="154"/>
      <c r="AD2836" s="154"/>
      <c r="AE2836" s="154"/>
      <c r="AF2836" s="154"/>
      <c r="AG2836" s="154"/>
      <c r="AH2836" s="154"/>
      <c r="AI2836" s="154"/>
      <c r="AJ2836" s="154"/>
      <c r="AK2836" s="154"/>
      <c r="AL2836" s="154"/>
      <c r="AM2836" s="154"/>
      <c r="AN2836" s="154"/>
      <c r="AO2836" s="154"/>
      <c r="AP2836" s="154"/>
      <c r="AQ2836" s="154"/>
      <c r="AR2836" s="154"/>
      <c r="AS2836" s="154"/>
      <c r="AT2836" s="154"/>
      <c r="AU2836" s="154"/>
      <c r="AV2836" s="154"/>
      <c r="AW2836" s="154"/>
      <c r="AX2836" s="154"/>
      <c r="AY2836" s="154"/>
      <c r="AZ2836" s="154"/>
      <c r="BA2836" s="154"/>
      <c r="BB2836" s="154"/>
      <c r="BC2836" s="154"/>
      <c r="BD2836" s="154"/>
      <c r="BE2836" s="154"/>
      <c r="BF2836" s="154"/>
      <c r="BG2836" s="154"/>
      <c r="BH2836" s="154"/>
      <c r="BI2836" s="154"/>
      <c r="BJ2836" s="154"/>
      <c r="BK2836" s="154"/>
      <c r="BL2836" s="154"/>
      <c r="BM2836" s="154"/>
      <c r="BN2836" s="154"/>
      <c r="BO2836" s="154"/>
      <c r="BP2836" s="154"/>
      <c r="BQ2836" s="154"/>
      <c r="BR2836" s="154"/>
      <c r="BS2836" s="154"/>
      <c r="BT2836" s="154"/>
      <c r="BU2836" s="154"/>
      <c r="BV2836" s="154"/>
    </row>
    <row r="2837" spans="1:74" x14ac:dyDescent="0.25">
      <c r="A2837" s="154"/>
      <c r="B2837" s="154"/>
      <c r="C2837" s="154"/>
      <c r="D2837" s="154"/>
      <c r="E2837" s="154"/>
      <c r="F2837" s="154"/>
      <c r="G2837" s="154"/>
      <c r="H2837" s="154"/>
      <c r="I2837" s="154"/>
      <c r="J2837" s="154"/>
      <c r="K2837" s="154"/>
      <c r="L2837" s="154"/>
      <c r="M2837" s="154"/>
      <c r="N2837" s="154"/>
      <c r="O2837" s="154"/>
      <c r="P2837" s="154"/>
      <c r="Q2837" s="154"/>
      <c r="R2837" s="154"/>
      <c r="S2837" s="154"/>
      <c r="T2837" s="154"/>
      <c r="U2837" s="154"/>
      <c r="V2837" s="154"/>
      <c r="W2837" s="154"/>
      <c r="X2837" s="154"/>
      <c r="Y2837" s="154"/>
      <c r="Z2837" s="154"/>
      <c r="AA2837" s="154"/>
      <c r="AB2837" s="154"/>
      <c r="AC2837" s="154"/>
      <c r="AD2837" s="154"/>
      <c r="AE2837" s="154"/>
      <c r="AF2837" s="154"/>
      <c r="AG2837" s="154"/>
      <c r="AH2837" s="154"/>
      <c r="AI2837" s="154"/>
      <c r="AJ2837" s="154"/>
      <c r="AK2837" s="154"/>
      <c r="AL2837" s="154"/>
      <c r="AM2837" s="154"/>
      <c r="AN2837" s="154"/>
      <c r="AO2837" s="154"/>
      <c r="AP2837" s="154"/>
      <c r="AQ2837" s="154"/>
      <c r="AR2837" s="154"/>
      <c r="AS2837" s="154"/>
      <c r="AT2837" s="154"/>
      <c r="AU2837" s="154"/>
      <c r="AV2837" s="154"/>
      <c r="AW2837" s="154"/>
      <c r="AX2837" s="154"/>
      <c r="AY2837" s="154"/>
      <c r="AZ2837" s="154"/>
      <c r="BA2837" s="154"/>
      <c r="BB2837" s="154"/>
      <c r="BC2837" s="154"/>
      <c r="BD2837" s="154"/>
      <c r="BE2837" s="154"/>
      <c r="BF2837" s="154"/>
      <c r="BG2837" s="154"/>
      <c r="BH2837" s="154"/>
      <c r="BI2837" s="154"/>
      <c r="BJ2837" s="154"/>
      <c r="BK2837" s="154"/>
      <c r="BL2837" s="154"/>
      <c r="BM2837" s="154"/>
      <c r="BN2837" s="154"/>
      <c r="BO2837" s="154"/>
      <c r="BP2837" s="154"/>
      <c r="BQ2837" s="154"/>
      <c r="BR2837" s="154"/>
      <c r="BS2837" s="154"/>
      <c r="BT2837" s="154"/>
      <c r="BU2837" s="154"/>
      <c r="BV2837" s="154"/>
    </row>
    <row r="2838" spans="1:74" x14ac:dyDescent="0.25">
      <c r="A2838" s="154"/>
      <c r="B2838" s="154"/>
      <c r="C2838" s="154"/>
      <c r="D2838" s="154"/>
      <c r="E2838" s="154"/>
      <c r="F2838" s="154"/>
      <c r="G2838" s="154"/>
      <c r="H2838" s="154"/>
      <c r="I2838" s="154"/>
      <c r="J2838" s="154"/>
      <c r="K2838" s="154"/>
      <c r="L2838" s="154"/>
      <c r="M2838" s="154"/>
      <c r="N2838" s="154"/>
      <c r="O2838" s="154"/>
      <c r="P2838" s="154"/>
      <c r="Q2838" s="154"/>
      <c r="R2838" s="154"/>
      <c r="S2838" s="154"/>
      <c r="T2838" s="154"/>
      <c r="U2838" s="154"/>
      <c r="V2838" s="154"/>
      <c r="W2838" s="154"/>
      <c r="X2838" s="154"/>
      <c r="Y2838" s="154"/>
      <c r="Z2838" s="154"/>
      <c r="AA2838" s="154"/>
      <c r="AB2838" s="154"/>
      <c r="AC2838" s="154"/>
      <c r="AD2838" s="154"/>
      <c r="AE2838" s="154"/>
      <c r="AF2838" s="154"/>
      <c r="AG2838" s="154"/>
      <c r="AH2838" s="154"/>
      <c r="AI2838" s="154"/>
      <c r="AJ2838" s="154"/>
      <c r="AK2838" s="154"/>
      <c r="AL2838" s="154"/>
      <c r="AM2838" s="154"/>
      <c r="AN2838" s="154"/>
      <c r="AO2838" s="154"/>
      <c r="AP2838" s="154"/>
      <c r="AQ2838" s="154"/>
      <c r="AR2838" s="154"/>
      <c r="AS2838" s="154"/>
      <c r="AT2838" s="154"/>
      <c r="AU2838" s="154"/>
      <c r="AV2838" s="154"/>
      <c r="AW2838" s="154"/>
      <c r="AX2838" s="154"/>
      <c r="AY2838" s="154"/>
      <c r="AZ2838" s="154"/>
      <c r="BA2838" s="154"/>
      <c r="BB2838" s="154"/>
      <c r="BC2838" s="154"/>
      <c r="BD2838" s="154"/>
      <c r="BE2838" s="154"/>
      <c r="BF2838" s="154"/>
      <c r="BG2838" s="154"/>
      <c r="BH2838" s="154"/>
      <c r="BI2838" s="154"/>
      <c r="BJ2838" s="154"/>
      <c r="BK2838" s="154"/>
      <c r="BL2838" s="154"/>
      <c r="BM2838" s="154"/>
      <c r="BN2838" s="154"/>
      <c r="BO2838" s="154"/>
      <c r="BP2838" s="154"/>
      <c r="BQ2838" s="154"/>
      <c r="BR2838" s="154"/>
      <c r="BS2838" s="154"/>
      <c r="BT2838" s="154"/>
      <c r="BU2838" s="154"/>
      <c r="BV2838" s="154"/>
    </row>
    <row r="2839" spans="1:74" x14ac:dyDescent="0.25">
      <c r="A2839" s="154"/>
      <c r="B2839" s="154"/>
      <c r="C2839" s="154"/>
      <c r="D2839" s="154"/>
      <c r="E2839" s="154"/>
      <c r="F2839" s="154"/>
      <c r="G2839" s="154"/>
      <c r="H2839" s="154"/>
      <c r="I2839" s="154"/>
      <c r="J2839" s="154"/>
      <c r="K2839" s="154"/>
      <c r="L2839" s="154"/>
      <c r="M2839" s="154"/>
      <c r="N2839" s="154"/>
      <c r="O2839" s="154"/>
      <c r="P2839" s="154"/>
      <c r="Q2839" s="154"/>
      <c r="R2839" s="154"/>
      <c r="S2839" s="154"/>
      <c r="T2839" s="154"/>
      <c r="U2839" s="154"/>
      <c r="V2839" s="154"/>
      <c r="W2839" s="154"/>
      <c r="X2839" s="154"/>
      <c r="Y2839" s="154"/>
      <c r="Z2839" s="154"/>
      <c r="AA2839" s="154"/>
      <c r="AB2839" s="154"/>
      <c r="AC2839" s="154"/>
      <c r="AD2839" s="154"/>
      <c r="AE2839" s="154"/>
      <c r="AF2839" s="154"/>
      <c r="AG2839" s="154"/>
      <c r="AH2839" s="154"/>
      <c r="AI2839" s="154"/>
      <c r="AJ2839" s="154"/>
      <c r="AK2839" s="154"/>
      <c r="AL2839" s="154"/>
      <c r="AM2839" s="154"/>
      <c r="AN2839" s="154"/>
      <c r="AO2839" s="154"/>
      <c r="AP2839" s="154"/>
      <c r="AQ2839" s="154"/>
      <c r="AR2839" s="154"/>
      <c r="AS2839" s="154"/>
      <c r="AT2839" s="154"/>
      <c r="AU2839" s="154"/>
      <c r="AV2839" s="154"/>
      <c r="AW2839" s="154"/>
      <c r="AX2839" s="154"/>
      <c r="AY2839" s="154"/>
      <c r="AZ2839" s="154"/>
      <c r="BA2839" s="154"/>
      <c r="BB2839" s="154"/>
      <c r="BC2839" s="154"/>
      <c r="BD2839" s="154"/>
      <c r="BE2839" s="154"/>
      <c r="BF2839" s="154"/>
      <c r="BG2839" s="154"/>
      <c r="BH2839" s="154"/>
      <c r="BI2839" s="154"/>
      <c r="BJ2839" s="154"/>
      <c r="BK2839" s="154"/>
      <c r="BL2839" s="154"/>
      <c r="BM2839" s="154"/>
      <c r="BN2839" s="154"/>
      <c r="BO2839" s="154"/>
      <c r="BP2839" s="154"/>
      <c r="BQ2839" s="154"/>
      <c r="BR2839" s="154"/>
      <c r="BS2839" s="154"/>
      <c r="BT2839" s="154"/>
      <c r="BU2839" s="154"/>
      <c r="BV2839" s="154"/>
    </row>
    <row r="2840" spans="1:74" x14ac:dyDescent="0.25">
      <c r="A2840" s="154"/>
      <c r="B2840" s="154"/>
      <c r="C2840" s="154"/>
      <c r="D2840" s="154"/>
      <c r="E2840" s="154"/>
      <c r="F2840" s="154"/>
      <c r="G2840" s="154"/>
      <c r="H2840" s="154"/>
      <c r="I2840" s="154"/>
      <c r="J2840" s="154"/>
      <c r="K2840" s="154"/>
      <c r="L2840" s="154"/>
      <c r="M2840" s="154"/>
      <c r="N2840" s="154"/>
      <c r="O2840" s="154"/>
      <c r="P2840" s="154"/>
      <c r="Q2840" s="154"/>
      <c r="R2840" s="154"/>
      <c r="S2840" s="154"/>
      <c r="T2840" s="154"/>
      <c r="U2840" s="154"/>
      <c r="V2840" s="154"/>
      <c r="W2840" s="154"/>
      <c r="X2840" s="154"/>
      <c r="Y2840" s="154"/>
      <c r="Z2840" s="154"/>
      <c r="AA2840" s="154"/>
      <c r="AB2840" s="154"/>
      <c r="AC2840" s="154"/>
      <c r="AD2840" s="154"/>
      <c r="AE2840" s="154"/>
      <c r="AF2840" s="154"/>
      <c r="AG2840" s="154"/>
      <c r="AH2840" s="154"/>
      <c r="AI2840" s="154"/>
      <c r="AJ2840" s="154"/>
      <c r="AK2840" s="154"/>
      <c r="AL2840" s="154"/>
      <c r="AM2840" s="154"/>
      <c r="AN2840" s="154"/>
      <c r="AO2840" s="154"/>
      <c r="AP2840" s="154"/>
      <c r="AQ2840" s="154"/>
      <c r="AR2840" s="154"/>
      <c r="AS2840" s="154"/>
      <c r="AT2840" s="154"/>
      <c r="AU2840" s="154"/>
      <c r="AV2840" s="154"/>
      <c r="AW2840" s="154"/>
      <c r="AX2840" s="154"/>
      <c r="AY2840" s="154"/>
      <c r="AZ2840" s="154"/>
      <c r="BA2840" s="154"/>
      <c r="BB2840" s="154"/>
      <c r="BC2840" s="154"/>
      <c r="BD2840" s="154"/>
      <c r="BE2840" s="154"/>
      <c r="BF2840" s="154"/>
      <c r="BG2840" s="154"/>
      <c r="BH2840" s="154"/>
      <c r="BI2840" s="154"/>
      <c r="BJ2840" s="154"/>
      <c r="BK2840" s="154"/>
      <c r="BL2840" s="154"/>
      <c r="BM2840" s="154"/>
      <c r="BN2840" s="154"/>
      <c r="BO2840" s="154"/>
      <c r="BP2840" s="154"/>
      <c r="BQ2840" s="154"/>
      <c r="BR2840" s="154"/>
      <c r="BS2840" s="154"/>
      <c r="BT2840" s="154"/>
      <c r="BU2840" s="154"/>
      <c r="BV2840" s="154"/>
    </row>
    <row r="2841" spans="1:74" x14ac:dyDescent="0.25">
      <c r="A2841" s="154"/>
      <c r="B2841" s="154"/>
      <c r="C2841" s="154"/>
      <c r="D2841" s="154"/>
      <c r="E2841" s="154"/>
      <c r="F2841" s="154"/>
      <c r="G2841" s="154"/>
      <c r="H2841" s="154"/>
      <c r="I2841" s="154"/>
      <c r="J2841" s="154"/>
      <c r="K2841" s="154"/>
      <c r="L2841" s="154"/>
      <c r="M2841" s="154"/>
      <c r="N2841" s="154"/>
      <c r="O2841" s="154"/>
      <c r="P2841" s="154"/>
      <c r="Q2841" s="154"/>
      <c r="R2841" s="154"/>
      <c r="S2841" s="154"/>
      <c r="T2841" s="154"/>
      <c r="U2841" s="154"/>
      <c r="V2841" s="154"/>
      <c r="W2841" s="154"/>
      <c r="X2841" s="154"/>
      <c r="Y2841" s="154"/>
      <c r="Z2841" s="154"/>
      <c r="AA2841" s="154"/>
      <c r="AB2841" s="154"/>
      <c r="AC2841" s="154"/>
      <c r="AD2841" s="154"/>
      <c r="AE2841" s="154"/>
      <c r="AF2841" s="154"/>
      <c r="AG2841" s="154"/>
      <c r="AH2841" s="154"/>
      <c r="AI2841" s="154"/>
      <c r="AJ2841" s="154"/>
      <c r="AK2841" s="154"/>
      <c r="AL2841" s="154"/>
      <c r="AM2841" s="154"/>
      <c r="AN2841" s="154"/>
      <c r="AO2841" s="154"/>
      <c r="AP2841" s="154"/>
      <c r="AQ2841" s="154"/>
      <c r="AR2841" s="154"/>
      <c r="AS2841" s="154"/>
      <c r="AT2841" s="154"/>
      <c r="AU2841" s="154"/>
      <c r="AV2841" s="154"/>
      <c r="AW2841" s="154"/>
      <c r="AX2841" s="154"/>
      <c r="AY2841" s="154"/>
      <c r="AZ2841" s="154"/>
      <c r="BA2841" s="154"/>
      <c r="BB2841" s="154"/>
      <c r="BC2841" s="154"/>
      <c r="BD2841" s="154"/>
      <c r="BE2841" s="154"/>
      <c r="BF2841" s="154"/>
      <c r="BG2841" s="154"/>
      <c r="BH2841" s="154"/>
      <c r="BI2841" s="154"/>
      <c r="BJ2841" s="154"/>
      <c r="BK2841" s="154"/>
      <c r="BL2841" s="154"/>
      <c r="BM2841" s="154"/>
      <c r="BN2841" s="154"/>
      <c r="BO2841" s="154"/>
      <c r="BP2841" s="154"/>
      <c r="BQ2841" s="154"/>
      <c r="BR2841" s="154"/>
      <c r="BS2841" s="154"/>
      <c r="BT2841" s="154"/>
      <c r="BU2841" s="154"/>
      <c r="BV2841" s="154"/>
    </row>
    <row r="2842" spans="1:74" x14ac:dyDescent="0.25">
      <c r="A2842" s="154"/>
      <c r="B2842" s="154"/>
      <c r="C2842" s="154"/>
      <c r="D2842" s="154"/>
      <c r="E2842" s="154"/>
      <c r="F2842" s="154"/>
      <c r="G2842" s="154"/>
      <c r="H2842" s="154"/>
      <c r="I2842" s="154"/>
      <c r="J2842" s="154"/>
      <c r="K2842" s="154"/>
      <c r="L2842" s="154"/>
      <c r="M2842" s="154"/>
      <c r="N2842" s="154"/>
      <c r="O2842" s="154"/>
      <c r="P2842" s="154"/>
      <c r="Q2842" s="154"/>
      <c r="R2842" s="154"/>
      <c r="S2842" s="154"/>
      <c r="T2842" s="154"/>
      <c r="U2842" s="154"/>
      <c r="V2842" s="154"/>
      <c r="W2842" s="154"/>
      <c r="X2842" s="154"/>
      <c r="Y2842" s="154"/>
      <c r="Z2842" s="154"/>
      <c r="AA2842" s="154"/>
      <c r="AB2842" s="154"/>
      <c r="AC2842" s="154"/>
      <c r="AD2842" s="154"/>
      <c r="AE2842" s="154"/>
      <c r="AF2842" s="154"/>
      <c r="AG2842" s="154"/>
      <c r="AH2842" s="154"/>
      <c r="AI2842" s="154"/>
      <c r="AJ2842" s="154"/>
      <c r="AK2842" s="154"/>
      <c r="AL2842" s="154"/>
      <c r="AM2842" s="154"/>
      <c r="AN2842" s="154"/>
      <c r="AO2842" s="154"/>
      <c r="AP2842" s="154"/>
      <c r="AQ2842" s="154"/>
      <c r="AR2842" s="154"/>
      <c r="AS2842" s="154"/>
      <c r="AT2842" s="154"/>
      <c r="AU2842" s="154"/>
      <c r="AV2842" s="154"/>
      <c r="AW2842" s="154"/>
      <c r="AX2842" s="154"/>
      <c r="AY2842" s="154"/>
      <c r="AZ2842" s="154"/>
      <c r="BA2842" s="154"/>
      <c r="BB2842" s="154"/>
      <c r="BC2842" s="154"/>
      <c r="BD2842" s="154"/>
      <c r="BE2842" s="154"/>
      <c r="BF2842" s="154"/>
      <c r="BG2842" s="154"/>
      <c r="BH2842" s="154"/>
      <c r="BI2842" s="154"/>
      <c r="BJ2842" s="154"/>
      <c r="BK2842" s="154"/>
      <c r="BL2842" s="154"/>
      <c r="BM2842" s="154"/>
      <c r="BN2842" s="154"/>
      <c r="BO2842" s="154"/>
      <c r="BP2842" s="154"/>
      <c r="BQ2842" s="154"/>
      <c r="BR2842" s="154"/>
      <c r="BS2842" s="154"/>
      <c r="BT2842" s="154"/>
      <c r="BU2842" s="154"/>
      <c r="BV2842" s="154"/>
    </row>
    <row r="2843" spans="1:74" x14ac:dyDescent="0.25">
      <c r="A2843" s="154"/>
      <c r="B2843" s="154"/>
      <c r="C2843" s="154"/>
      <c r="D2843" s="154"/>
      <c r="E2843" s="154"/>
      <c r="F2843" s="154"/>
      <c r="G2843" s="154"/>
      <c r="H2843" s="154"/>
      <c r="I2843" s="154"/>
      <c r="J2843" s="154"/>
      <c r="K2843" s="154"/>
      <c r="L2843" s="154"/>
      <c r="M2843" s="154"/>
      <c r="N2843" s="154"/>
      <c r="O2843" s="154"/>
      <c r="P2843" s="154"/>
      <c r="Q2843" s="154"/>
      <c r="R2843" s="154"/>
      <c r="S2843" s="154"/>
      <c r="T2843" s="154"/>
      <c r="U2843" s="154"/>
      <c r="V2843" s="154"/>
      <c r="W2843" s="154"/>
      <c r="X2843" s="154"/>
      <c r="Y2843" s="154"/>
      <c r="Z2843" s="154"/>
      <c r="AA2843" s="154"/>
      <c r="AB2843" s="154"/>
      <c r="AC2843" s="154"/>
      <c r="AD2843" s="154"/>
      <c r="AE2843" s="154"/>
      <c r="AF2843" s="154"/>
      <c r="AG2843" s="154"/>
      <c r="AH2843" s="154"/>
      <c r="AI2843" s="154"/>
      <c r="AJ2843" s="154"/>
      <c r="AK2843" s="154"/>
      <c r="AL2843" s="154"/>
      <c r="AM2843" s="154"/>
      <c r="AN2843" s="154"/>
      <c r="AO2843" s="154"/>
      <c r="AP2843" s="154"/>
      <c r="AQ2843" s="154"/>
      <c r="AR2843" s="154"/>
      <c r="AS2843" s="154"/>
      <c r="AT2843" s="154"/>
      <c r="AU2843" s="154"/>
      <c r="AV2843" s="154"/>
      <c r="AW2843" s="154"/>
      <c r="AX2843" s="154"/>
      <c r="AY2843" s="154"/>
      <c r="AZ2843" s="154"/>
      <c r="BA2843" s="154"/>
      <c r="BB2843" s="154"/>
      <c r="BC2843" s="154"/>
      <c r="BD2843" s="154"/>
      <c r="BE2843" s="154"/>
      <c r="BF2843" s="154"/>
      <c r="BG2843" s="154"/>
      <c r="BH2843" s="154"/>
      <c r="BI2843" s="154"/>
      <c r="BJ2843" s="154"/>
      <c r="BK2843" s="154"/>
      <c r="BL2843" s="154"/>
      <c r="BM2843" s="154"/>
      <c r="BN2843" s="154"/>
      <c r="BO2843" s="154"/>
      <c r="BP2843" s="154"/>
      <c r="BQ2843" s="154"/>
      <c r="BR2843" s="154"/>
      <c r="BS2843" s="154"/>
      <c r="BT2843" s="154"/>
      <c r="BU2843" s="154"/>
      <c r="BV2843" s="154"/>
    </row>
    <row r="2844" spans="1:74" x14ac:dyDescent="0.25">
      <c r="A2844" s="154"/>
      <c r="B2844" s="154"/>
      <c r="C2844" s="154"/>
      <c r="D2844" s="154"/>
      <c r="E2844" s="154"/>
      <c r="F2844" s="154"/>
      <c r="G2844" s="154"/>
      <c r="H2844" s="154"/>
      <c r="I2844" s="154"/>
      <c r="J2844" s="154"/>
      <c r="K2844" s="154"/>
      <c r="L2844" s="154"/>
      <c r="M2844" s="154"/>
      <c r="N2844" s="154"/>
      <c r="O2844" s="154"/>
      <c r="P2844" s="154"/>
      <c r="Q2844" s="154"/>
      <c r="R2844" s="154"/>
      <c r="S2844" s="154"/>
      <c r="T2844" s="154"/>
      <c r="U2844" s="154"/>
      <c r="V2844" s="154"/>
      <c r="W2844" s="154"/>
      <c r="X2844" s="154"/>
      <c r="Y2844" s="154"/>
      <c r="Z2844" s="154"/>
      <c r="AA2844" s="154"/>
      <c r="AB2844" s="154"/>
      <c r="AC2844" s="154"/>
      <c r="AD2844" s="154"/>
      <c r="AE2844" s="154"/>
      <c r="AF2844" s="154"/>
      <c r="AG2844" s="154"/>
      <c r="AH2844" s="154"/>
      <c r="AI2844" s="154"/>
      <c r="AJ2844" s="154"/>
      <c r="AK2844" s="154"/>
      <c r="AL2844" s="154"/>
      <c r="AM2844" s="154"/>
      <c r="AN2844" s="154"/>
      <c r="AO2844" s="154"/>
      <c r="AP2844" s="154"/>
      <c r="AQ2844" s="154"/>
      <c r="AR2844" s="154"/>
      <c r="AS2844" s="154"/>
      <c r="AT2844" s="154"/>
      <c r="AU2844" s="154"/>
      <c r="AV2844" s="154"/>
      <c r="AW2844" s="154"/>
      <c r="AX2844" s="154"/>
      <c r="AY2844" s="154"/>
      <c r="AZ2844" s="154"/>
      <c r="BA2844" s="154"/>
      <c r="BB2844" s="154"/>
      <c r="BC2844" s="154"/>
      <c r="BD2844" s="154"/>
      <c r="BE2844" s="154"/>
      <c r="BF2844" s="154"/>
      <c r="BG2844" s="154"/>
      <c r="BH2844" s="154"/>
      <c r="BI2844" s="154"/>
      <c r="BJ2844" s="154"/>
      <c r="BK2844" s="154"/>
      <c r="BL2844" s="154"/>
      <c r="BM2844" s="154"/>
      <c r="BN2844" s="154"/>
      <c r="BO2844" s="154"/>
      <c r="BP2844" s="154"/>
      <c r="BQ2844" s="154"/>
      <c r="BR2844" s="154"/>
      <c r="BS2844" s="154"/>
      <c r="BT2844" s="154"/>
      <c r="BU2844" s="154"/>
      <c r="BV2844" s="154"/>
    </row>
    <row r="2845" spans="1:74" x14ac:dyDescent="0.25">
      <c r="A2845" s="154"/>
      <c r="B2845" s="154"/>
      <c r="C2845" s="154"/>
      <c r="D2845" s="154"/>
      <c r="E2845" s="154"/>
      <c r="F2845" s="154"/>
      <c r="G2845" s="154"/>
      <c r="H2845" s="154"/>
      <c r="I2845" s="154"/>
      <c r="J2845" s="154"/>
      <c r="K2845" s="154"/>
      <c r="L2845" s="154"/>
      <c r="M2845" s="154"/>
      <c r="N2845" s="154"/>
      <c r="O2845" s="154"/>
      <c r="P2845" s="154"/>
      <c r="Q2845" s="154"/>
      <c r="R2845" s="154"/>
      <c r="S2845" s="154"/>
      <c r="T2845" s="154"/>
      <c r="U2845" s="154"/>
      <c r="V2845" s="154"/>
      <c r="W2845" s="154"/>
      <c r="X2845" s="154"/>
      <c r="Y2845" s="154"/>
      <c r="Z2845" s="154"/>
      <c r="AA2845" s="154"/>
      <c r="AB2845" s="154"/>
      <c r="AC2845" s="154"/>
      <c r="AD2845" s="154"/>
      <c r="AE2845" s="154"/>
      <c r="AF2845" s="154"/>
      <c r="AG2845" s="154"/>
      <c r="AH2845" s="154"/>
      <c r="AI2845" s="154"/>
      <c r="AJ2845" s="154"/>
      <c r="AK2845" s="154"/>
      <c r="AL2845" s="154"/>
      <c r="AM2845" s="154"/>
      <c r="AN2845" s="154"/>
      <c r="AO2845" s="154"/>
      <c r="AP2845" s="154"/>
      <c r="AQ2845" s="154"/>
      <c r="AR2845" s="154"/>
      <c r="AS2845" s="154"/>
      <c r="AT2845" s="154"/>
      <c r="AU2845" s="154"/>
      <c r="AV2845" s="154"/>
      <c r="AW2845" s="154"/>
      <c r="AX2845" s="154"/>
      <c r="AY2845" s="154"/>
      <c r="AZ2845" s="154"/>
      <c r="BA2845" s="154"/>
      <c r="BB2845" s="154"/>
      <c r="BC2845" s="154"/>
      <c r="BD2845" s="154"/>
      <c r="BE2845" s="154"/>
      <c r="BF2845" s="154"/>
      <c r="BG2845" s="154"/>
      <c r="BH2845" s="154"/>
      <c r="BI2845" s="154"/>
      <c r="BJ2845" s="154"/>
      <c r="BK2845" s="154"/>
      <c r="BL2845" s="154"/>
      <c r="BM2845" s="154"/>
      <c r="BN2845" s="154"/>
      <c r="BO2845" s="154"/>
      <c r="BP2845" s="154"/>
      <c r="BQ2845" s="154"/>
      <c r="BR2845" s="154"/>
      <c r="BS2845" s="154"/>
      <c r="BT2845" s="154"/>
      <c r="BU2845" s="154"/>
      <c r="BV2845" s="154"/>
    </row>
    <row r="2846" spans="1:74" x14ac:dyDescent="0.25">
      <c r="A2846" s="154"/>
      <c r="B2846" s="154"/>
      <c r="C2846" s="154"/>
      <c r="D2846" s="154"/>
      <c r="E2846" s="154"/>
      <c r="F2846" s="154"/>
      <c r="G2846" s="154"/>
      <c r="H2846" s="154"/>
      <c r="I2846" s="154"/>
      <c r="J2846" s="154"/>
      <c r="K2846" s="154"/>
      <c r="L2846" s="154"/>
      <c r="M2846" s="154"/>
      <c r="N2846" s="154"/>
      <c r="O2846" s="154"/>
      <c r="P2846" s="154"/>
      <c r="Q2846" s="154"/>
      <c r="R2846" s="154"/>
      <c r="S2846" s="154"/>
      <c r="T2846" s="154"/>
      <c r="U2846" s="154"/>
      <c r="V2846" s="154"/>
      <c r="W2846" s="154"/>
      <c r="X2846" s="154"/>
      <c r="Y2846" s="154"/>
      <c r="Z2846" s="154"/>
      <c r="AA2846" s="154"/>
      <c r="AB2846" s="154"/>
      <c r="AC2846" s="154"/>
      <c r="AD2846" s="154"/>
      <c r="AE2846" s="154"/>
      <c r="AF2846" s="154"/>
      <c r="AG2846" s="154"/>
      <c r="AH2846" s="154"/>
      <c r="AI2846" s="154"/>
      <c r="AJ2846" s="154"/>
      <c r="AK2846" s="154"/>
      <c r="AL2846" s="154"/>
      <c r="AM2846" s="154"/>
      <c r="AN2846" s="154"/>
      <c r="AO2846" s="154"/>
      <c r="AP2846" s="154"/>
      <c r="AQ2846" s="154"/>
      <c r="AR2846" s="154"/>
      <c r="AS2846" s="154"/>
      <c r="AT2846" s="154"/>
      <c r="AU2846" s="154"/>
      <c r="AV2846" s="154"/>
      <c r="AW2846" s="154"/>
      <c r="AX2846" s="154"/>
      <c r="AY2846" s="154"/>
      <c r="AZ2846" s="154"/>
      <c r="BA2846" s="154"/>
      <c r="BB2846" s="154"/>
      <c r="BC2846" s="154"/>
      <c r="BD2846" s="154"/>
      <c r="BE2846" s="154"/>
      <c r="BF2846" s="154"/>
      <c r="BG2846" s="154"/>
      <c r="BH2846" s="154"/>
      <c r="BI2846" s="154"/>
      <c r="BJ2846" s="154"/>
      <c r="BK2846" s="154"/>
      <c r="BL2846" s="154"/>
      <c r="BM2846" s="154"/>
      <c r="BN2846" s="154"/>
      <c r="BO2846" s="154"/>
      <c r="BP2846" s="154"/>
      <c r="BQ2846" s="154"/>
      <c r="BR2846" s="154"/>
      <c r="BS2846" s="154"/>
      <c r="BT2846" s="154"/>
      <c r="BU2846" s="154"/>
      <c r="BV2846" s="154"/>
    </row>
    <row r="2847" spans="1:74" x14ac:dyDescent="0.25">
      <c r="A2847" s="154"/>
      <c r="B2847" s="154"/>
      <c r="C2847" s="154"/>
      <c r="D2847" s="154"/>
      <c r="E2847" s="154"/>
      <c r="F2847" s="154"/>
      <c r="G2847" s="154"/>
      <c r="H2847" s="154"/>
      <c r="I2847" s="154"/>
      <c r="J2847" s="154"/>
      <c r="K2847" s="154"/>
      <c r="L2847" s="154"/>
      <c r="M2847" s="154"/>
      <c r="N2847" s="154"/>
      <c r="O2847" s="154"/>
      <c r="P2847" s="154"/>
      <c r="Q2847" s="154"/>
      <c r="R2847" s="154"/>
      <c r="S2847" s="154"/>
      <c r="T2847" s="154"/>
      <c r="U2847" s="154"/>
      <c r="V2847" s="154"/>
      <c r="W2847" s="154"/>
      <c r="X2847" s="154"/>
      <c r="Y2847" s="154"/>
      <c r="Z2847" s="154"/>
      <c r="AA2847" s="154"/>
      <c r="AB2847" s="154"/>
      <c r="AC2847" s="154"/>
      <c r="AD2847" s="154"/>
      <c r="AE2847" s="154"/>
      <c r="AF2847" s="154"/>
      <c r="AG2847" s="154"/>
      <c r="AH2847" s="154"/>
      <c r="AI2847" s="154"/>
      <c r="AJ2847" s="154"/>
      <c r="AK2847" s="154"/>
      <c r="AL2847" s="154"/>
      <c r="AM2847" s="154"/>
      <c r="AN2847" s="154"/>
      <c r="AO2847" s="154"/>
      <c r="AP2847" s="154"/>
      <c r="AQ2847" s="154"/>
      <c r="AR2847" s="154"/>
      <c r="AS2847" s="154"/>
      <c r="AT2847" s="154"/>
      <c r="AU2847" s="154"/>
      <c r="AV2847" s="154"/>
      <c r="AW2847" s="154"/>
      <c r="AX2847" s="154"/>
      <c r="AY2847" s="154"/>
      <c r="AZ2847" s="154"/>
      <c r="BA2847" s="154"/>
      <c r="BB2847" s="154"/>
      <c r="BC2847" s="154"/>
      <c r="BD2847" s="154"/>
      <c r="BE2847" s="154"/>
      <c r="BF2847" s="154"/>
      <c r="BG2847" s="154"/>
      <c r="BH2847" s="154"/>
      <c r="BI2847" s="154"/>
      <c r="BJ2847" s="154"/>
      <c r="BK2847" s="154"/>
      <c r="BL2847" s="154"/>
      <c r="BM2847" s="154"/>
      <c r="BN2847" s="154"/>
      <c r="BO2847" s="154"/>
      <c r="BP2847" s="154"/>
      <c r="BQ2847" s="154"/>
      <c r="BR2847" s="154"/>
      <c r="BS2847" s="154"/>
      <c r="BT2847" s="154"/>
      <c r="BU2847" s="154"/>
      <c r="BV2847" s="154"/>
    </row>
    <row r="2848" spans="1:74" x14ac:dyDescent="0.25">
      <c r="A2848" s="154"/>
      <c r="B2848" s="154"/>
      <c r="C2848" s="154"/>
      <c r="D2848" s="154"/>
      <c r="E2848" s="154"/>
      <c r="F2848" s="154"/>
      <c r="G2848" s="154"/>
      <c r="H2848" s="154"/>
      <c r="I2848" s="154"/>
      <c r="J2848" s="154"/>
      <c r="K2848" s="154"/>
      <c r="L2848" s="154"/>
      <c r="M2848" s="154"/>
      <c r="N2848" s="154"/>
      <c r="O2848" s="154"/>
      <c r="P2848" s="154"/>
      <c r="Q2848" s="154"/>
      <c r="R2848" s="154"/>
      <c r="S2848" s="154"/>
      <c r="T2848" s="154"/>
      <c r="U2848" s="154"/>
      <c r="V2848" s="154"/>
      <c r="W2848" s="154"/>
      <c r="X2848" s="154"/>
      <c r="Y2848" s="154"/>
      <c r="Z2848" s="154"/>
      <c r="AA2848" s="154"/>
      <c r="AB2848" s="154"/>
      <c r="AC2848" s="154"/>
      <c r="AD2848" s="154"/>
      <c r="AE2848" s="154"/>
      <c r="AF2848" s="154"/>
      <c r="AG2848" s="154"/>
      <c r="AH2848" s="154"/>
      <c r="AI2848" s="154"/>
      <c r="AJ2848" s="154"/>
      <c r="AK2848" s="154"/>
      <c r="AL2848" s="154"/>
      <c r="AM2848" s="154"/>
      <c r="AN2848" s="154"/>
      <c r="AO2848" s="154"/>
      <c r="AP2848" s="154"/>
      <c r="AQ2848" s="154"/>
      <c r="AR2848" s="154"/>
      <c r="AS2848" s="154"/>
      <c r="AT2848" s="154"/>
      <c r="AU2848" s="154"/>
      <c r="AV2848" s="154"/>
      <c r="AW2848" s="154"/>
      <c r="AX2848" s="154"/>
      <c r="AY2848" s="154"/>
      <c r="AZ2848" s="154"/>
      <c r="BA2848" s="154"/>
      <c r="BB2848" s="154"/>
      <c r="BC2848" s="154"/>
      <c r="BD2848" s="154"/>
      <c r="BE2848" s="154"/>
      <c r="BF2848" s="154"/>
      <c r="BG2848" s="154"/>
      <c r="BH2848" s="154"/>
      <c r="BI2848" s="154"/>
      <c r="BJ2848" s="154"/>
      <c r="BK2848" s="154"/>
      <c r="BL2848" s="154"/>
      <c r="BM2848" s="154"/>
      <c r="BN2848" s="154"/>
      <c r="BO2848" s="154"/>
      <c r="BP2848" s="154"/>
      <c r="BQ2848" s="154"/>
      <c r="BR2848" s="154"/>
      <c r="BS2848" s="154"/>
      <c r="BT2848" s="154"/>
      <c r="BU2848" s="154"/>
      <c r="BV2848" s="154"/>
    </row>
    <row r="2849" spans="1:74" x14ac:dyDescent="0.25">
      <c r="A2849" s="154"/>
      <c r="B2849" s="154"/>
      <c r="C2849" s="154"/>
      <c r="D2849" s="154"/>
      <c r="E2849" s="154"/>
      <c r="F2849" s="154"/>
      <c r="G2849" s="154"/>
      <c r="H2849" s="154"/>
      <c r="I2849" s="154"/>
      <c r="J2849" s="154"/>
      <c r="K2849" s="154"/>
      <c r="L2849" s="154"/>
      <c r="M2849" s="154"/>
      <c r="N2849" s="154"/>
      <c r="O2849" s="154"/>
      <c r="P2849" s="154"/>
      <c r="Q2849" s="154"/>
      <c r="R2849" s="154"/>
      <c r="S2849" s="154"/>
      <c r="T2849" s="154"/>
      <c r="U2849" s="154"/>
      <c r="V2849" s="154"/>
      <c r="W2849" s="154"/>
      <c r="X2849" s="154"/>
      <c r="Y2849" s="154"/>
      <c r="Z2849" s="154"/>
      <c r="AA2849" s="154"/>
      <c r="AB2849" s="154"/>
      <c r="AC2849" s="154"/>
      <c r="AD2849" s="154"/>
      <c r="AE2849" s="154"/>
      <c r="AF2849" s="154"/>
      <c r="AG2849" s="154"/>
      <c r="AH2849" s="154"/>
      <c r="AI2849" s="154"/>
      <c r="AJ2849" s="154"/>
      <c r="AK2849" s="154"/>
      <c r="AL2849" s="154"/>
      <c r="AM2849" s="154"/>
      <c r="AN2849" s="154"/>
      <c r="AO2849" s="154"/>
      <c r="AP2849" s="154"/>
      <c r="AQ2849" s="154"/>
      <c r="AR2849" s="154"/>
      <c r="AS2849" s="154"/>
      <c r="AT2849" s="154"/>
      <c r="AU2849" s="154"/>
      <c r="AV2849" s="154"/>
      <c r="AW2849" s="154"/>
      <c r="AX2849" s="154"/>
      <c r="AY2849" s="154"/>
      <c r="AZ2849" s="154"/>
      <c r="BA2849" s="154"/>
      <c r="BB2849" s="154"/>
      <c r="BC2849" s="154"/>
      <c r="BD2849" s="154"/>
      <c r="BE2849" s="154"/>
      <c r="BF2849" s="154"/>
      <c r="BG2849" s="154"/>
      <c r="BH2849" s="154"/>
      <c r="BI2849" s="154"/>
      <c r="BJ2849" s="154"/>
      <c r="BK2849" s="154"/>
      <c r="BL2849" s="154"/>
      <c r="BM2849" s="154"/>
      <c r="BN2849" s="154"/>
      <c r="BO2849" s="154"/>
      <c r="BP2849" s="154"/>
      <c r="BQ2849" s="154"/>
      <c r="BR2849" s="154"/>
      <c r="BS2849" s="154"/>
      <c r="BT2849" s="154"/>
      <c r="BU2849" s="154"/>
      <c r="BV2849" s="154"/>
    </row>
    <row r="2850" spans="1:74" x14ac:dyDescent="0.25">
      <c r="A2850" s="154"/>
      <c r="B2850" s="154"/>
      <c r="C2850" s="154"/>
      <c r="D2850" s="154"/>
      <c r="E2850" s="154"/>
      <c r="F2850" s="154"/>
      <c r="G2850" s="154"/>
      <c r="H2850" s="154"/>
      <c r="I2850" s="154"/>
      <c r="J2850" s="154"/>
      <c r="K2850" s="154"/>
      <c r="L2850" s="154"/>
      <c r="M2850" s="154"/>
      <c r="N2850" s="154"/>
      <c r="O2850" s="154"/>
      <c r="P2850" s="154"/>
      <c r="Q2850" s="154"/>
      <c r="R2850" s="154"/>
      <c r="S2850" s="154"/>
      <c r="T2850" s="154"/>
      <c r="U2850" s="154"/>
      <c r="V2850" s="154"/>
      <c r="W2850" s="154"/>
      <c r="X2850" s="154"/>
      <c r="Y2850" s="154"/>
      <c r="Z2850" s="154"/>
      <c r="AA2850" s="154"/>
      <c r="AB2850" s="154"/>
      <c r="AC2850" s="154"/>
      <c r="AD2850" s="154"/>
      <c r="AE2850" s="154"/>
      <c r="AF2850" s="154"/>
      <c r="AG2850" s="154"/>
      <c r="AH2850" s="154"/>
      <c r="AI2850" s="154"/>
      <c r="AJ2850" s="154"/>
      <c r="AK2850" s="154"/>
      <c r="AL2850" s="154"/>
      <c r="AM2850" s="154"/>
      <c r="AN2850" s="154"/>
      <c r="AO2850" s="154"/>
      <c r="AP2850" s="154"/>
      <c r="AQ2850" s="154"/>
      <c r="AR2850" s="154"/>
      <c r="AS2850" s="154"/>
      <c r="AT2850" s="154"/>
      <c r="AU2850" s="154"/>
      <c r="AV2850" s="154"/>
      <c r="AW2850" s="154"/>
      <c r="AX2850" s="154"/>
      <c r="AY2850" s="154"/>
      <c r="AZ2850" s="154"/>
      <c r="BA2850" s="154"/>
      <c r="BB2850" s="154"/>
      <c r="BC2850" s="154"/>
      <c r="BD2850" s="154"/>
      <c r="BE2850" s="154"/>
      <c r="BF2850" s="154"/>
      <c r="BG2850" s="154"/>
      <c r="BH2850" s="154"/>
      <c r="BI2850" s="154"/>
      <c r="BJ2850" s="154"/>
      <c r="BK2850" s="154"/>
      <c r="BL2850" s="154"/>
      <c r="BM2850" s="154"/>
      <c r="BN2850" s="154"/>
      <c r="BO2850" s="154"/>
      <c r="BP2850" s="154"/>
      <c r="BQ2850" s="154"/>
      <c r="BR2850" s="154"/>
      <c r="BS2850" s="154"/>
      <c r="BT2850" s="154"/>
      <c r="BU2850" s="154"/>
      <c r="BV2850" s="154"/>
    </row>
    <row r="2851" spans="1:74" x14ac:dyDescent="0.25">
      <c r="A2851" s="154"/>
      <c r="B2851" s="154"/>
      <c r="C2851" s="154"/>
      <c r="D2851" s="154"/>
      <c r="E2851" s="154"/>
      <c r="F2851" s="154"/>
      <c r="G2851" s="154"/>
      <c r="H2851" s="154"/>
      <c r="I2851" s="154"/>
      <c r="J2851" s="154"/>
      <c r="K2851" s="154"/>
      <c r="L2851" s="154"/>
      <c r="M2851" s="154"/>
      <c r="N2851" s="154"/>
      <c r="O2851" s="154"/>
      <c r="P2851" s="154"/>
      <c r="Q2851" s="154"/>
      <c r="R2851" s="154"/>
      <c r="S2851" s="154"/>
      <c r="T2851" s="154"/>
      <c r="U2851" s="154"/>
      <c r="V2851" s="154"/>
      <c r="W2851" s="154"/>
      <c r="X2851" s="154"/>
      <c r="Y2851" s="154"/>
      <c r="Z2851" s="154"/>
      <c r="AA2851" s="154"/>
      <c r="AB2851" s="154"/>
      <c r="AC2851" s="154"/>
      <c r="AD2851" s="154"/>
      <c r="AE2851" s="154"/>
      <c r="AF2851" s="154"/>
      <c r="AG2851" s="154"/>
      <c r="AH2851" s="154"/>
      <c r="AI2851" s="154"/>
      <c r="AJ2851" s="154"/>
      <c r="AK2851" s="154"/>
      <c r="AL2851" s="154"/>
      <c r="AM2851" s="154"/>
      <c r="AN2851" s="154"/>
      <c r="AO2851" s="154"/>
      <c r="AP2851" s="154"/>
      <c r="AQ2851" s="154"/>
      <c r="AR2851" s="154"/>
      <c r="AS2851" s="154"/>
      <c r="AT2851" s="154"/>
      <c r="AU2851" s="154"/>
      <c r="AV2851" s="154"/>
      <c r="AW2851" s="154"/>
      <c r="AX2851" s="154"/>
      <c r="AY2851" s="154"/>
      <c r="AZ2851" s="154"/>
      <c r="BA2851" s="154"/>
      <c r="BB2851" s="154"/>
      <c r="BC2851" s="154"/>
      <c r="BD2851" s="154"/>
      <c r="BE2851" s="154"/>
      <c r="BF2851" s="154"/>
      <c r="BG2851" s="154"/>
      <c r="BH2851" s="154"/>
      <c r="BI2851" s="154"/>
      <c r="BJ2851" s="154"/>
      <c r="BK2851" s="154"/>
      <c r="BL2851" s="154"/>
      <c r="BM2851" s="154"/>
      <c r="BN2851" s="154"/>
      <c r="BO2851" s="154"/>
      <c r="BP2851" s="154"/>
      <c r="BQ2851" s="154"/>
      <c r="BR2851" s="154"/>
      <c r="BS2851" s="154"/>
      <c r="BT2851" s="154"/>
      <c r="BU2851" s="154"/>
      <c r="BV2851" s="154"/>
    </row>
    <row r="2852" spans="1:74" x14ac:dyDescent="0.25">
      <c r="A2852" s="154"/>
      <c r="B2852" s="154"/>
      <c r="C2852" s="154"/>
      <c r="D2852" s="154"/>
      <c r="E2852" s="154"/>
      <c r="F2852" s="154"/>
      <c r="G2852" s="154"/>
      <c r="H2852" s="154"/>
      <c r="I2852" s="154"/>
      <c r="J2852" s="154"/>
      <c r="K2852" s="154"/>
      <c r="L2852" s="154"/>
      <c r="M2852" s="154"/>
      <c r="N2852" s="154"/>
      <c r="O2852" s="154"/>
      <c r="P2852" s="154"/>
      <c r="Q2852" s="154"/>
      <c r="R2852" s="154"/>
      <c r="S2852" s="154"/>
      <c r="T2852" s="154"/>
      <c r="U2852" s="154"/>
      <c r="V2852" s="154"/>
      <c r="W2852" s="154"/>
      <c r="X2852" s="154"/>
      <c r="Y2852" s="154"/>
      <c r="Z2852" s="154"/>
      <c r="AA2852" s="154"/>
      <c r="AB2852" s="154"/>
      <c r="AC2852" s="154"/>
      <c r="AD2852" s="154"/>
      <c r="AE2852" s="154"/>
      <c r="AF2852" s="154"/>
      <c r="AG2852" s="154"/>
      <c r="AH2852" s="154"/>
      <c r="AI2852" s="154"/>
      <c r="AJ2852" s="154"/>
      <c r="AK2852" s="154"/>
      <c r="AL2852" s="154"/>
      <c r="AM2852" s="154"/>
      <c r="AN2852" s="154"/>
      <c r="AO2852" s="154"/>
      <c r="AP2852" s="154"/>
      <c r="AQ2852" s="154"/>
      <c r="AR2852" s="154"/>
      <c r="AS2852" s="154"/>
      <c r="AT2852" s="154"/>
      <c r="AU2852" s="154"/>
      <c r="AV2852" s="154"/>
      <c r="AW2852" s="154"/>
      <c r="AX2852" s="154"/>
      <c r="AY2852" s="154"/>
      <c r="AZ2852" s="154"/>
      <c r="BA2852" s="154"/>
      <c r="BB2852" s="154"/>
      <c r="BC2852" s="154"/>
      <c r="BD2852" s="154"/>
      <c r="BE2852" s="154"/>
      <c r="BF2852" s="154"/>
      <c r="BG2852" s="154"/>
      <c r="BH2852" s="154"/>
      <c r="BI2852" s="154"/>
      <c r="BJ2852" s="154"/>
      <c r="BK2852" s="154"/>
      <c r="BL2852" s="154"/>
      <c r="BM2852" s="154"/>
      <c r="BN2852" s="154"/>
      <c r="BO2852" s="154"/>
      <c r="BP2852" s="154"/>
      <c r="BQ2852" s="154"/>
      <c r="BR2852" s="154"/>
      <c r="BS2852" s="154"/>
      <c r="BT2852" s="154"/>
      <c r="BU2852" s="154"/>
      <c r="BV2852" s="154"/>
    </row>
    <row r="2853" spans="1:74" x14ac:dyDescent="0.25">
      <c r="A2853" s="154"/>
      <c r="B2853" s="154"/>
      <c r="C2853" s="154"/>
      <c r="D2853" s="154"/>
      <c r="E2853" s="154"/>
      <c r="F2853" s="154"/>
      <c r="G2853" s="154"/>
      <c r="H2853" s="154"/>
      <c r="I2853" s="154"/>
      <c r="J2853" s="154"/>
      <c r="K2853" s="154"/>
      <c r="L2853" s="154"/>
      <c r="M2853" s="154"/>
      <c r="N2853" s="154"/>
      <c r="O2853" s="154"/>
      <c r="P2853" s="154"/>
      <c r="Q2853" s="154"/>
      <c r="R2853" s="154"/>
      <c r="S2853" s="154"/>
      <c r="T2853" s="154"/>
      <c r="U2853" s="154"/>
      <c r="V2853" s="154"/>
      <c r="W2853" s="154"/>
      <c r="X2853" s="154"/>
      <c r="Y2853" s="154"/>
      <c r="Z2853" s="154"/>
      <c r="AA2853" s="154"/>
      <c r="AB2853" s="154"/>
      <c r="AC2853" s="154"/>
      <c r="AD2853" s="154"/>
      <c r="AE2853" s="154"/>
      <c r="AF2853" s="154"/>
      <c r="AG2853" s="154"/>
      <c r="AH2853" s="154"/>
      <c r="AI2853" s="154"/>
      <c r="AJ2853" s="154"/>
      <c r="AK2853" s="154"/>
      <c r="AL2853" s="154"/>
      <c r="AM2853" s="154"/>
      <c r="AN2853" s="154"/>
      <c r="AO2853" s="154"/>
      <c r="AP2853" s="154"/>
      <c r="AQ2853" s="154"/>
      <c r="AR2853" s="154"/>
      <c r="AS2853" s="154"/>
      <c r="AT2853" s="154"/>
      <c r="AU2853" s="154"/>
      <c r="AV2853" s="154"/>
      <c r="AW2853" s="154"/>
      <c r="AX2853" s="154"/>
      <c r="AY2853" s="154"/>
      <c r="AZ2853" s="154"/>
      <c r="BA2853" s="154"/>
      <c r="BB2853" s="154"/>
      <c r="BC2853" s="154"/>
      <c r="BD2853" s="154"/>
      <c r="BE2853" s="154"/>
      <c r="BF2853" s="154"/>
      <c r="BG2853" s="154"/>
      <c r="BH2853" s="154"/>
      <c r="BI2853" s="154"/>
      <c r="BJ2853" s="154"/>
      <c r="BK2853" s="154"/>
      <c r="BL2853" s="154"/>
      <c r="BM2853" s="154"/>
      <c r="BN2853" s="154"/>
      <c r="BO2853" s="154"/>
      <c r="BP2853" s="154"/>
      <c r="BQ2853" s="154"/>
      <c r="BR2853" s="154"/>
      <c r="BS2853" s="154"/>
      <c r="BT2853" s="154"/>
      <c r="BU2853" s="154"/>
      <c r="BV2853" s="154"/>
    </row>
    <row r="2854" spans="1:74" x14ac:dyDescent="0.25">
      <c r="A2854" s="154"/>
      <c r="B2854" s="154"/>
      <c r="C2854" s="154"/>
      <c r="D2854" s="154"/>
      <c r="E2854" s="154"/>
      <c r="F2854" s="154"/>
      <c r="G2854" s="154"/>
      <c r="H2854" s="154"/>
      <c r="I2854" s="154"/>
      <c r="J2854" s="154"/>
      <c r="K2854" s="154"/>
      <c r="L2854" s="154"/>
      <c r="M2854" s="154"/>
      <c r="N2854" s="154"/>
      <c r="O2854" s="154"/>
      <c r="P2854" s="154"/>
      <c r="Q2854" s="154"/>
      <c r="R2854" s="154"/>
      <c r="S2854" s="154"/>
      <c r="T2854" s="154"/>
      <c r="U2854" s="154"/>
      <c r="V2854" s="154"/>
      <c r="W2854" s="154"/>
      <c r="X2854" s="154"/>
      <c r="Y2854" s="154"/>
      <c r="Z2854" s="154"/>
      <c r="AA2854" s="154"/>
      <c r="AB2854" s="154"/>
      <c r="AC2854" s="154"/>
      <c r="AD2854" s="154"/>
      <c r="AE2854" s="154"/>
      <c r="AF2854" s="154"/>
      <c r="AG2854" s="154"/>
      <c r="AH2854" s="154"/>
      <c r="AI2854" s="154"/>
      <c r="AJ2854" s="154"/>
      <c r="AK2854" s="154"/>
      <c r="AL2854" s="154"/>
      <c r="AM2854" s="154"/>
      <c r="AN2854" s="154"/>
      <c r="AO2854" s="154"/>
      <c r="AP2854" s="154"/>
      <c r="AQ2854" s="154"/>
      <c r="AR2854" s="154"/>
      <c r="AS2854" s="154"/>
      <c r="AT2854" s="154"/>
      <c r="AU2854" s="154"/>
      <c r="AV2854" s="154"/>
      <c r="AW2854" s="154"/>
      <c r="AX2854" s="154"/>
      <c r="AY2854" s="154"/>
      <c r="AZ2854" s="154"/>
      <c r="BA2854" s="154"/>
      <c r="BB2854" s="154"/>
      <c r="BC2854" s="154"/>
      <c r="BD2854" s="154"/>
      <c r="BE2854" s="154"/>
      <c r="BF2854" s="154"/>
      <c r="BG2854" s="154"/>
      <c r="BH2854" s="154"/>
      <c r="BI2854" s="154"/>
      <c r="BJ2854" s="154"/>
      <c r="BK2854" s="154"/>
      <c r="BL2854" s="154"/>
      <c r="BM2854" s="154"/>
      <c r="BN2854" s="154"/>
      <c r="BO2854" s="154"/>
      <c r="BP2854" s="154"/>
      <c r="BQ2854" s="154"/>
      <c r="BR2854" s="154"/>
      <c r="BS2854" s="154"/>
      <c r="BT2854" s="154"/>
      <c r="BU2854" s="154"/>
      <c r="BV2854" s="154"/>
    </row>
    <row r="2855" spans="1:74" x14ac:dyDescent="0.25">
      <c r="A2855" s="154"/>
      <c r="B2855" s="154"/>
      <c r="C2855" s="154"/>
      <c r="D2855" s="154"/>
      <c r="E2855" s="154"/>
      <c r="F2855" s="154"/>
      <c r="G2855" s="154"/>
      <c r="H2855" s="154"/>
      <c r="I2855" s="154"/>
      <c r="J2855" s="154"/>
      <c r="K2855" s="154"/>
      <c r="L2855" s="154"/>
      <c r="M2855" s="154"/>
      <c r="N2855" s="154"/>
      <c r="O2855" s="154"/>
      <c r="P2855" s="154"/>
      <c r="Q2855" s="154"/>
      <c r="R2855" s="154"/>
      <c r="S2855" s="154"/>
      <c r="T2855" s="154"/>
      <c r="U2855" s="154"/>
      <c r="V2855" s="154"/>
      <c r="W2855" s="154"/>
      <c r="X2855" s="154"/>
      <c r="Y2855" s="154"/>
      <c r="Z2855" s="154"/>
      <c r="AA2855" s="154"/>
      <c r="AB2855" s="154"/>
      <c r="AC2855" s="154"/>
      <c r="AD2855" s="154"/>
      <c r="AE2855" s="154"/>
      <c r="AF2855" s="154"/>
      <c r="AG2855" s="154"/>
      <c r="AH2855" s="154"/>
      <c r="AI2855" s="154"/>
      <c r="AJ2855" s="154"/>
      <c r="AK2855" s="154"/>
      <c r="AL2855" s="154"/>
      <c r="AM2855" s="154"/>
      <c r="AN2855" s="154"/>
      <c r="AO2855" s="154"/>
      <c r="AP2855" s="154"/>
      <c r="AQ2855" s="154"/>
      <c r="AR2855" s="154"/>
      <c r="AS2855" s="154"/>
      <c r="AT2855" s="154"/>
      <c r="AU2855" s="154"/>
      <c r="AV2855" s="154"/>
      <c r="AW2855" s="154"/>
      <c r="AX2855" s="154"/>
      <c r="AY2855" s="154"/>
      <c r="AZ2855" s="154"/>
      <c r="BA2855" s="154"/>
      <c r="BB2855" s="154"/>
      <c r="BC2855" s="154"/>
      <c r="BD2855" s="154"/>
      <c r="BE2855" s="154"/>
      <c r="BF2855" s="154"/>
      <c r="BG2855" s="154"/>
      <c r="BH2855" s="154"/>
      <c r="BI2855" s="154"/>
      <c r="BJ2855" s="154"/>
      <c r="BK2855" s="154"/>
      <c r="BL2855" s="154"/>
      <c r="BM2855" s="154"/>
      <c r="BN2855" s="154"/>
      <c r="BO2855" s="154"/>
      <c r="BP2855" s="154"/>
      <c r="BQ2855" s="154"/>
      <c r="BR2855" s="154"/>
      <c r="BS2855" s="154"/>
      <c r="BT2855" s="154"/>
      <c r="BU2855" s="154"/>
      <c r="BV2855" s="154"/>
    </row>
    <row r="2856" spans="1:74" x14ac:dyDescent="0.25">
      <c r="A2856" s="154"/>
      <c r="B2856" s="154"/>
      <c r="C2856" s="154"/>
      <c r="D2856" s="154"/>
      <c r="E2856" s="154"/>
      <c r="F2856" s="154"/>
      <c r="G2856" s="154"/>
      <c r="H2856" s="154"/>
      <c r="I2856" s="154"/>
      <c r="J2856" s="154"/>
      <c r="K2856" s="154"/>
      <c r="L2856" s="154"/>
      <c r="M2856" s="154"/>
      <c r="N2856" s="154"/>
      <c r="O2856" s="154"/>
      <c r="P2856" s="154"/>
      <c r="Q2856" s="154"/>
      <c r="R2856" s="154"/>
      <c r="S2856" s="154"/>
      <c r="T2856" s="154"/>
      <c r="U2856" s="154"/>
      <c r="V2856" s="154"/>
      <c r="W2856" s="154"/>
      <c r="X2856" s="154"/>
      <c r="Y2856" s="154"/>
      <c r="Z2856" s="154"/>
      <c r="AA2856" s="154"/>
      <c r="AB2856" s="154"/>
      <c r="AC2856" s="154"/>
      <c r="AD2856" s="154"/>
      <c r="AE2856" s="154"/>
      <c r="AF2856" s="154"/>
      <c r="AG2856" s="154"/>
      <c r="AH2856" s="154"/>
      <c r="AI2856" s="154"/>
      <c r="AJ2856" s="154"/>
      <c r="AK2856" s="154"/>
      <c r="AL2856" s="154"/>
      <c r="AM2856" s="154"/>
      <c r="AN2856" s="154"/>
      <c r="AO2856" s="154"/>
      <c r="AP2856" s="154"/>
      <c r="AQ2856" s="154"/>
      <c r="AR2856" s="154"/>
      <c r="AS2856" s="154"/>
      <c r="AT2856" s="154"/>
      <c r="AU2856" s="154"/>
      <c r="AV2856" s="154"/>
      <c r="AW2856" s="154"/>
      <c r="AX2856" s="154"/>
      <c r="AY2856" s="154"/>
      <c r="AZ2856" s="154"/>
      <c r="BA2856" s="154"/>
      <c r="BB2856" s="154"/>
      <c r="BC2856" s="154"/>
      <c r="BD2856" s="154"/>
      <c r="BE2856" s="154"/>
      <c r="BF2856" s="154"/>
      <c r="BG2856" s="154"/>
      <c r="BH2856" s="154"/>
      <c r="BI2856" s="154"/>
      <c r="BJ2856" s="154"/>
      <c r="BK2856" s="154"/>
      <c r="BL2856" s="154"/>
      <c r="BM2856" s="154"/>
      <c r="BN2856" s="154"/>
      <c r="BO2856" s="154"/>
      <c r="BP2856" s="154"/>
      <c r="BQ2856" s="154"/>
      <c r="BR2856" s="154"/>
      <c r="BS2856" s="154"/>
      <c r="BT2856" s="154"/>
      <c r="BU2856" s="154"/>
      <c r="BV2856" s="154"/>
    </row>
    <row r="2857" spans="1:74" x14ac:dyDescent="0.25">
      <c r="A2857" s="154"/>
      <c r="B2857" s="154"/>
      <c r="C2857" s="154"/>
      <c r="D2857" s="154"/>
      <c r="E2857" s="154"/>
      <c r="F2857" s="154"/>
      <c r="G2857" s="154"/>
      <c r="H2857" s="154"/>
      <c r="I2857" s="154"/>
      <c r="J2857" s="154"/>
      <c r="K2857" s="154"/>
      <c r="L2857" s="154"/>
      <c r="M2857" s="154"/>
      <c r="N2857" s="154"/>
      <c r="O2857" s="154"/>
      <c r="P2857" s="154"/>
      <c r="Q2857" s="154"/>
      <c r="R2857" s="154"/>
      <c r="S2857" s="154"/>
      <c r="T2857" s="154"/>
      <c r="U2857" s="154"/>
      <c r="V2857" s="154"/>
      <c r="W2857" s="154"/>
      <c r="X2857" s="154"/>
      <c r="Y2857" s="154"/>
      <c r="Z2857" s="154"/>
      <c r="AA2857" s="154"/>
      <c r="AB2857" s="154"/>
      <c r="AC2857" s="154"/>
      <c r="AD2857" s="154"/>
      <c r="AE2857" s="154"/>
      <c r="AF2857" s="154"/>
      <c r="AG2857" s="154"/>
      <c r="AH2857" s="154"/>
      <c r="AI2857" s="154"/>
      <c r="AJ2857" s="154"/>
      <c r="AK2857" s="154"/>
      <c r="AL2857" s="154"/>
      <c r="AM2857" s="154"/>
      <c r="AN2857" s="154"/>
      <c r="AO2857" s="154"/>
      <c r="AP2857" s="154"/>
      <c r="AQ2857" s="154"/>
      <c r="AR2857" s="154"/>
      <c r="AS2857" s="154"/>
      <c r="AT2857" s="154"/>
      <c r="AU2857" s="154"/>
      <c r="AV2857" s="154"/>
      <c r="AW2857" s="154"/>
      <c r="AX2857" s="154"/>
      <c r="AY2857" s="154"/>
      <c r="AZ2857" s="154"/>
      <c r="BA2857" s="154"/>
      <c r="BB2857" s="154"/>
      <c r="BC2857" s="154"/>
      <c r="BD2857" s="154"/>
      <c r="BE2857" s="154"/>
      <c r="BF2857" s="154"/>
      <c r="BG2857" s="154"/>
      <c r="BH2857" s="154"/>
      <c r="BI2857" s="154"/>
      <c r="BJ2857" s="154"/>
      <c r="BK2857" s="154"/>
      <c r="BL2857" s="154"/>
      <c r="BM2857" s="154"/>
      <c r="BN2857" s="154"/>
      <c r="BO2857" s="154"/>
      <c r="BP2857" s="154"/>
      <c r="BQ2857" s="154"/>
      <c r="BR2857" s="154"/>
      <c r="BS2857" s="154"/>
      <c r="BT2857" s="154"/>
      <c r="BU2857" s="154"/>
      <c r="BV2857" s="154"/>
    </row>
    <row r="2858" spans="1:74" x14ac:dyDescent="0.25">
      <c r="A2858" s="154"/>
      <c r="B2858" s="154"/>
      <c r="C2858" s="154"/>
      <c r="D2858" s="154"/>
      <c r="E2858" s="154"/>
      <c r="F2858" s="154"/>
      <c r="G2858" s="154"/>
      <c r="H2858" s="154"/>
      <c r="I2858" s="154"/>
      <c r="J2858" s="154"/>
      <c r="K2858" s="154"/>
      <c r="L2858" s="154"/>
      <c r="M2858" s="154"/>
      <c r="N2858" s="154"/>
      <c r="O2858" s="154"/>
      <c r="P2858" s="154"/>
      <c r="Q2858" s="154"/>
      <c r="R2858" s="154"/>
      <c r="S2858" s="154"/>
      <c r="T2858" s="154"/>
      <c r="U2858" s="154"/>
      <c r="V2858" s="154"/>
      <c r="W2858" s="154"/>
      <c r="X2858" s="154"/>
      <c r="Y2858" s="154"/>
      <c r="Z2858" s="154"/>
      <c r="AA2858" s="154"/>
      <c r="AB2858" s="154"/>
      <c r="AC2858" s="154"/>
      <c r="AD2858" s="154"/>
      <c r="AE2858" s="154"/>
      <c r="AF2858" s="154"/>
      <c r="AG2858" s="154"/>
      <c r="AH2858" s="154"/>
      <c r="AI2858" s="154"/>
      <c r="AJ2858" s="154"/>
      <c r="AK2858" s="154"/>
      <c r="AL2858" s="154"/>
      <c r="AM2858" s="154"/>
      <c r="AN2858" s="154"/>
      <c r="AO2858" s="154"/>
      <c r="AP2858" s="154"/>
      <c r="AQ2858" s="154"/>
      <c r="AR2858" s="154"/>
      <c r="AS2858" s="154"/>
      <c r="AT2858" s="154"/>
      <c r="AU2858" s="154"/>
      <c r="AV2858" s="154"/>
      <c r="AW2858" s="154"/>
      <c r="AX2858" s="154"/>
      <c r="AY2858" s="154"/>
      <c r="AZ2858" s="154"/>
      <c r="BA2858" s="154"/>
      <c r="BB2858" s="154"/>
      <c r="BC2858" s="154"/>
      <c r="BD2858" s="154"/>
      <c r="BE2858" s="154"/>
      <c r="BF2858" s="154"/>
      <c r="BG2858" s="154"/>
      <c r="BH2858" s="154"/>
      <c r="BI2858" s="154"/>
      <c r="BJ2858" s="154"/>
      <c r="BK2858" s="154"/>
      <c r="BL2858" s="154"/>
      <c r="BM2858" s="154"/>
      <c r="BN2858" s="154"/>
      <c r="BO2858" s="154"/>
      <c r="BP2858" s="154"/>
      <c r="BQ2858" s="154"/>
      <c r="BR2858" s="154"/>
      <c r="BS2858" s="154"/>
      <c r="BT2858" s="154"/>
      <c r="BU2858" s="154"/>
      <c r="BV2858" s="154"/>
    </row>
    <row r="2859" spans="1:74" x14ac:dyDescent="0.25">
      <c r="A2859" s="154"/>
      <c r="B2859" s="154"/>
      <c r="C2859" s="154"/>
      <c r="D2859" s="154"/>
      <c r="E2859" s="154"/>
      <c r="F2859" s="154"/>
      <c r="G2859" s="154"/>
      <c r="H2859" s="154"/>
      <c r="I2859" s="154"/>
      <c r="J2859" s="154"/>
      <c r="K2859" s="154"/>
      <c r="L2859" s="154"/>
      <c r="M2859" s="154"/>
      <c r="N2859" s="154"/>
      <c r="O2859" s="154"/>
      <c r="P2859" s="154"/>
      <c r="Q2859" s="154"/>
      <c r="R2859" s="154"/>
      <c r="S2859" s="154"/>
      <c r="T2859" s="154"/>
      <c r="U2859" s="154"/>
      <c r="V2859" s="154"/>
      <c r="W2859" s="154"/>
      <c r="X2859" s="154"/>
      <c r="Y2859" s="154"/>
      <c r="Z2859" s="154"/>
      <c r="AA2859" s="154"/>
      <c r="AB2859" s="154"/>
      <c r="AC2859" s="154"/>
      <c r="AD2859" s="154"/>
      <c r="AE2859" s="154"/>
      <c r="AF2859" s="154"/>
      <c r="AG2859" s="154"/>
      <c r="AH2859" s="154"/>
      <c r="AI2859" s="154"/>
      <c r="AJ2859" s="154"/>
      <c r="AK2859" s="154"/>
      <c r="AL2859" s="154"/>
      <c r="AM2859" s="154"/>
      <c r="AN2859" s="154"/>
      <c r="AO2859" s="154"/>
      <c r="AP2859" s="154"/>
      <c r="AQ2859" s="154"/>
      <c r="AR2859" s="154"/>
      <c r="AS2859" s="154"/>
      <c r="AT2859" s="154"/>
      <c r="AU2859" s="154"/>
      <c r="AV2859" s="154"/>
      <c r="AW2859" s="154"/>
      <c r="AX2859" s="154"/>
      <c r="AY2859" s="154"/>
      <c r="AZ2859" s="154"/>
      <c r="BA2859" s="154"/>
      <c r="BB2859" s="154"/>
      <c r="BC2859" s="154"/>
      <c r="BD2859" s="154"/>
      <c r="BE2859" s="154"/>
      <c r="BF2859" s="154"/>
      <c r="BG2859" s="154"/>
      <c r="BH2859" s="154"/>
      <c r="BI2859" s="154"/>
      <c r="BJ2859" s="154"/>
      <c r="BK2859" s="154"/>
      <c r="BL2859" s="154"/>
      <c r="BM2859" s="154"/>
      <c r="BN2859" s="154"/>
      <c r="BO2859" s="154"/>
      <c r="BP2859" s="154"/>
      <c r="BQ2859" s="154"/>
      <c r="BR2859" s="154"/>
      <c r="BS2859" s="154"/>
      <c r="BT2859" s="154"/>
      <c r="BU2859" s="154"/>
      <c r="BV2859" s="154"/>
    </row>
    <row r="2860" spans="1:74" x14ac:dyDescent="0.25">
      <c r="A2860" s="154"/>
      <c r="B2860" s="154"/>
      <c r="C2860" s="154"/>
      <c r="D2860" s="154"/>
      <c r="E2860" s="154"/>
      <c r="F2860" s="154"/>
      <c r="G2860" s="154"/>
      <c r="H2860" s="154"/>
      <c r="I2860" s="154"/>
      <c r="J2860" s="154"/>
      <c r="K2860" s="154"/>
      <c r="L2860" s="154"/>
      <c r="M2860" s="154"/>
      <c r="N2860" s="154"/>
      <c r="O2860" s="154"/>
      <c r="P2860" s="154"/>
      <c r="Q2860" s="154"/>
      <c r="R2860" s="154"/>
      <c r="S2860" s="154"/>
      <c r="T2860" s="154"/>
      <c r="U2860" s="154"/>
      <c r="V2860" s="154"/>
      <c r="W2860" s="154"/>
      <c r="X2860" s="154"/>
      <c r="Y2860" s="154"/>
      <c r="Z2860" s="154"/>
      <c r="AA2860" s="154"/>
      <c r="AB2860" s="154"/>
      <c r="AC2860" s="154"/>
      <c r="AD2860" s="154"/>
      <c r="AE2860" s="154"/>
      <c r="AF2860" s="154"/>
      <c r="AG2860" s="154"/>
      <c r="AH2860" s="154"/>
      <c r="AI2860" s="154"/>
      <c r="AJ2860" s="154"/>
      <c r="AK2860" s="154"/>
      <c r="AL2860" s="154"/>
      <c r="AM2860" s="154"/>
      <c r="AN2860" s="154"/>
      <c r="AO2860" s="154"/>
      <c r="AP2860" s="154"/>
      <c r="AQ2860" s="154"/>
      <c r="AR2860" s="154"/>
      <c r="AS2860" s="154"/>
      <c r="AT2860" s="154"/>
      <c r="AU2860" s="154"/>
      <c r="AV2860" s="154"/>
      <c r="AW2860" s="154"/>
      <c r="AX2860" s="154"/>
      <c r="AY2860" s="154"/>
      <c r="AZ2860" s="154"/>
      <c r="BA2860" s="154"/>
      <c r="BB2860" s="154"/>
      <c r="BC2860" s="154"/>
      <c r="BD2860" s="154"/>
      <c r="BE2860" s="154"/>
      <c r="BF2860" s="154"/>
      <c r="BG2860" s="154"/>
      <c r="BH2860" s="154"/>
      <c r="BI2860" s="154"/>
      <c r="BJ2860" s="154"/>
      <c r="BK2860" s="154"/>
      <c r="BL2860" s="154"/>
      <c r="BM2860" s="154"/>
      <c r="BN2860" s="154"/>
      <c r="BO2860" s="154"/>
      <c r="BP2860" s="154"/>
      <c r="BQ2860" s="154"/>
      <c r="BR2860" s="154"/>
      <c r="BS2860" s="154"/>
      <c r="BT2860" s="154"/>
      <c r="BU2860" s="154"/>
      <c r="BV2860" s="154"/>
    </row>
    <row r="2861" spans="1:74" x14ac:dyDescent="0.25">
      <c r="A2861" s="154"/>
      <c r="B2861" s="154"/>
      <c r="C2861" s="154"/>
      <c r="D2861" s="154"/>
      <c r="E2861" s="154"/>
      <c r="F2861" s="154"/>
      <c r="G2861" s="154"/>
      <c r="H2861" s="154"/>
      <c r="I2861" s="154"/>
      <c r="J2861" s="154"/>
      <c r="K2861" s="154"/>
      <c r="L2861" s="154"/>
      <c r="M2861" s="154"/>
      <c r="N2861" s="154"/>
      <c r="O2861" s="154"/>
      <c r="P2861" s="154"/>
      <c r="Q2861" s="154"/>
      <c r="R2861" s="154"/>
      <c r="S2861" s="154"/>
      <c r="T2861" s="154"/>
      <c r="U2861" s="154"/>
      <c r="V2861" s="154"/>
      <c r="W2861" s="154"/>
      <c r="X2861" s="154"/>
      <c r="Y2861" s="154"/>
      <c r="Z2861" s="154"/>
      <c r="AA2861" s="154"/>
      <c r="AB2861" s="154"/>
      <c r="AC2861" s="154"/>
      <c r="AD2861" s="154"/>
      <c r="AE2861" s="154"/>
      <c r="AF2861" s="154"/>
      <c r="AG2861" s="154"/>
      <c r="AH2861" s="154"/>
      <c r="AI2861" s="154"/>
      <c r="AJ2861" s="154"/>
      <c r="AK2861" s="154"/>
      <c r="AL2861" s="154"/>
      <c r="AM2861" s="154"/>
      <c r="AN2861" s="154"/>
      <c r="AO2861" s="154"/>
      <c r="AP2861" s="154"/>
      <c r="AQ2861" s="154"/>
      <c r="AR2861" s="154"/>
      <c r="AS2861" s="154"/>
      <c r="AT2861" s="154"/>
      <c r="AU2861" s="154"/>
      <c r="AV2861" s="154"/>
      <c r="AW2861" s="154"/>
      <c r="AX2861" s="154"/>
      <c r="AY2861" s="154"/>
      <c r="AZ2861" s="154"/>
      <c r="BA2861" s="154"/>
      <c r="BB2861" s="154"/>
      <c r="BC2861" s="154"/>
      <c r="BD2861" s="154"/>
      <c r="BE2861" s="154"/>
      <c r="BF2861" s="154"/>
      <c r="BG2861" s="154"/>
      <c r="BH2861" s="154"/>
      <c r="BI2861" s="154"/>
      <c r="BJ2861" s="154"/>
      <c r="BK2861" s="154"/>
      <c r="BL2861" s="154"/>
      <c r="BM2861" s="154"/>
      <c r="BN2861" s="154"/>
      <c r="BO2861" s="154"/>
      <c r="BP2861" s="154"/>
      <c r="BQ2861" s="154"/>
      <c r="BR2861" s="154"/>
      <c r="BS2861" s="154"/>
      <c r="BT2861" s="154"/>
      <c r="BU2861" s="154"/>
      <c r="BV2861" s="154"/>
    </row>
    <row r="2862" spans="1:74" x14ac:dyDescent="0.25">
      <c r="A2862" s="154"/>
      <c r="B2862" s="154"/>
      <c r="C2862" s="154"/>
      <c r="D2862" s="154"/>
      <c r="E2862" s="154"/>
      <c r="F2862" s="154"/>
      <c r="G2862" s="154"/>
      <c r="H2862" s="154"/>
      <c r="I2862" s="154"/>
      <c r="J2862" s="154"/>
      <c r="K2862" s="154"/>
      <c r="L2862" s="154"/>
      <c r="M2862" s="154"/>
      <c r="N2862" s="154"/>
      <c r="O2862" s="154"/>
      <c r="P2862" s="154"/>
      <c r="Q2862" s="154"/>
      <c r="R2862" s="154"/>
      <c r="S2862" s="154"/>
      <c r="T2862" s="154"/>
      <c r="U2862" s="154"/>
      <c r="V2862" s="154"/>
      <c r="W2862" s="154"/>
      <c r="X2862" s="154"/>
      <c r="Y2862" s="154"/>
      <c r="Z2862" s="154"/>
      <c r="AA2862" s="154"/>
      <c r="AB2862" s="154"/>
      <c r="AC2862" s="154"/>
      <c r="AD2862" s="154"/>
      <c r="AE2862" s="154"/>
      <c r="AF2862" s="154"/>
      <c r="AG2862" s="154"/>
      <c r="AH2862" s="154"/>
      <c r="AI2862" s="154"/>
      <c r="AJ2862" s="154"/>
      <c r="AK2862" s="154"/>
      <c r="AL2862" s="154"/>
      <c r="AM2862" s="154"/>
      <c r="AN2862" s="154"/>
      <c r="AO2862" s="154"/>
      <c r="AP2862" s="154"/>
      <c r="AQ2862" s="154"/>
      <c r="AR2862" s="154"/>
      <c r="AS2862" s="154"/>
      <c r="AT2862" s="154"/>
      <c r="AU2862" s="154"/>
      <c r="AV2862" s="154"/>
      <c r="AW2862" s="154"/>
      <c r="AX2862" s="154"/>
      <c r="AY2862" s="154"/>
      <c r="AZ2862" s="154"/>
      <c r="BA2862" s="154"/>
      <c r="BB2862" s="154"/>
      <c r="BC2862" s="154"/>
      <c r="BD2862" s="154"/>
      <c r="BE2862" s="154"/>
      <c r="BF2862" s="154"/>
      <c r="BG2862" s="154"/>
      <c r="BH2862" s="154"/>
      <c r="BI2862" s="154"/>
      <c r="BJ2862" s="154"/>
      <c r="BK2862" s="154"/>
      <c r="BL2862" s="154"/>
      <c r="BM2862" s="154"/>
      <c r="BN2862" s="154"/>
      <c r="BO2862" s="154"/>
      <c r="BP2862" s="154"/>
      <c r="BQ2862" s="154"/>
      <c r="BR2862" s="154"/>
      <c r="BS2862" s="154"/>
      <c r="BT2862" s="154"/>
      <c r="BU2862" s="154"/>
      <c r="BV2862" s="154"/>
    </row>
    <row r="2863" spans="1:74" x14ac:dyDescent="0.25">
      <c r="A2863" s="154"/>
      <c r="B2863" s="154"/>
      <c r="C2863" s="154"/>
      <c r="D2863" s="154"/>
      <c r="E2863" s="154"/>
      <c r="F2863" s="154"/>
      <c r="G2863" s="154"/>
      <c r="H2863" s="154"/>
      <c r="I2863" s="154"/>
      <c r="J2863" s="154"/>
      <c r="K2863" s="154"/>
      <c r="L2863" s="154"/>
      <c r="M2863" s="154"/>
      <c r="N2863" s="154"/>
      <c r="O2863" s="154"/>
      <c r="P2863" s="154"/>
      <c r="Q2863" s="154"/>
      <c r="R2863" s="154"/>
      <c r="S2863" s="154"/>
      <c r="T2863" s="154"/>
      <c r="U2863" s="154"/>
      <c r="V2863" s="154"/>
      <c r="W2863" s="154"/>
      <c r="X2863" s="154"/>
      <c r="Y2863" s="154"/>
      <c r="Z2863" s="154"/>
      <c r="AA2863" s="154"/>
      <c r="AB2863" s="154"/>
      <c r="AC2863" s="154"/>
      <c r="AD2863" s="154"/>
      <c r="AE2863" s="154"/>
      <c r="AF2863" s="154"/>
      <c r="AG2863" s="154"/>
      <c r="AH2863" s="154"/>
      <c r="AI2863" s="154"/>
      <c r="AJ2863" s="154"/>
      <c r="AK2863" s="154"/>
      <c r="AL2863" s="154"/>
      <c r="AM2863" s="154"/>
      <c r="AN2863" s="154"/>
      <c r="AO2863" s="154"/>
      <c r="AP2863" s="154"/>
      <c r="AQ2863" s="154"/>
      <c r="AR2863" s="154"/>
      <c r="AS2863" s="154"/>
      <c r="AT2863" s="154"/>
      <c r="AU2863" s="154"/>
      <c r="AV2863" s="154"/>
      <c r="AW2863" s="154"/>
      <c r="AX2863" s="154"/>
      <c r="AY2863" s="154"/>
      <c r="AZ2863" s="154"/>
      <c r="BA2863" s="154"/>
      <c r="BB2863" s="154"/>
      <c r="BC2863" s="154"/>
      <c r="BD2863" s="154"/>
      <c r="BE2863" s="154"/>
      <c r="BF2863" s="154"/>
      <c r="BG2863" s="154"/>
      <c r="BH2863" s="154"/>
      <c r="BI2863" s="154"/>
      <c r="BJ2863" s="154"/>
      <c r="BK2863" s="154"/>
      <c r="BL2863" s="154"/>
      <c r="BM2863" s="154"/>
      <c r="BN2863" s="154"/>
      <c r="BO2863" s="154"/>
      <c r="BP2863" s="154"/>
      <c r="BQ2863" s="154"/>
      <c r="BR2863" s="154"/>
      <c r="BS2863" s="154"/>
      <c r="BT2863" s="154"/>
      <c r="BU2863" s="154"/>
      <c r="BV2863" s="154"/>
    </row>
    <row r="2864" spans="1:74" x14ac:dyDescent="0.25">
      <c r="A2864" s="154"/>
      <c r="B2864" s="154"/>
      <c r="C2864" s="154"/>
      <c r="D2864" s="154"/>
      <c r="E2864" s="154"/>
      <c r="F2864" s="154"/>
      <c r="G2864" s="154"/>
      <c r="H2864" s="154"/>
      <c r="I2864" s="154"/>
      <c r="J2864" s="154"/>
      <c r="K2864" s="154"/>
      <c r="L2864" s="154"/>
      <c r="M2864" s="154"/>
      <c r="N2864" s="154"/>
      <c r="O2864" s="154"/>
      <c r="P2864" s="154"/>
      <c r="Q2864" s="154"/>
      <c r="R2864" s="154"/>
      <c r="S2864" s="154"/>
      <c r="T2864" s="154"/>
      <c r="U2864" s="154"/>
      <c r="V2864" s="154"/>
      <c r="W2864" s="154"/>
      <c r="X2864" s="154"/>
      <c r="Y2864" s="154"/>
      <c r="Z2864" s="154"/>
      <c r="AA2864" s="154"/>
      <c r="AB2864" s="154"/>
      <c r="AC2864" s="154"/>
      <c r="AD2864" s="154"/>
      <c r="AE2864" s="154"/>
      <c r="AF2864" s="154"/>
      <c r="AG2864" s="154"/>
      <c r="AH2864" s="154"/>
      <c r="AI2864" s="154"/>
      <c r="AJ2864" s="154"/>
      <c r="AK2864" s="154"/>
      <c r="AL2864" s="154"/>
      <c r="AM2864" s="154"/>
      <c r="AN2864" s="154"/>
      <c r="AO2864" s="154"/>
      <c r="AP2864" s="154"/>
      <c r="AQ2864" s="154"/>
      <c r="AR2864" s="154"/>
      <c r="AS2864" s="154"/>
      <c r="AT2864" s="154"/>
      <c r="AU2864" s="154"/>
      <c r="AV2864" s="154"/>
      <c r="AW2864" s="154"/>
      <c r="AX2864" s="154"/>
      <c r="AY2864" s="154"/>
      <c r="AZ2864" s="154"/>
      <c r="BA2864" s="154"/>
      <c r="BB2864" s="154"/>
      <c r="BC2864" s="154"/>
      <c r="BD2864" s="154"/>
      <c r="BE2864" s="154"/>
      <c r="BF2864" s="154"/>
      <c r="BG2864" s="154"/>
      <c r="BH2864" s="154"/>
      <c r="BI2864" s="154"/>
      <c r="BJ2864" s="154"/>
      <c r="BK2864" s="154"/>
      <c r="BL2864" s="154"/>
      <c r="BM2864" s="154"/>
      <c r="BN2864" s="154"/>
      <c r="BO2864" s="154"/>
      <c r="BP2864" s="154"/>
      <c r="BQ2864" s="154"/>
      <c r="BR2864" s="154"/>
      <c r="BS2864" s="154"/>
      <c r="BT2864" s="154"/>
      <c r="BU2864" s="154"/>
      <c r="BV2864" s="154"/>
    </row>
    <row r="2865" spans="1:74" x14ac:dyDescent="0.25">
      <c r="A2865" s="154"/>
      <c r="B2865" s="154"/>
      <c r="C2865" s="154"/>
      <c r="D2865" s="154"/>
      <c r="E2865" s="154"/>
      <c r="F2865" s="154"/>
      <c r="G2865" s="154"/>
      <c r="H2865" s="154"/>
      <c r="I2865" s="154"/>
      <c r="J2865" s="154"/>
      <c r="K2865" s="154"/>
      <c r="L2865" s="154"/>
      <c r="M2865" s="154"/>
      <c r="N2865" s="154"/>
      <c r="O2865" s="154"/>
      <c r="P2865" s="154"/>
      <c r="Q2865" s="154"/>
      <c r="R2865" s="154"/>
      <c r="S2865" s="154"/>
      <c r="T2865" s="154"/>
      <c r="U2865" s="154"/>
      <c r="V2865" s="154"/>
      <c r="W2865" s="154"/>
      <c r="X2865" s="154"/>
      <c r="Y2865" s="154"/>
      <c r="Z2865" s="154"/>
      <c r="AA2865" s="154"/>
      <c r="AB2865" s="154"/>
      <c r="AC2865" s="154"/>
      <c r="AD2865" s="154"/>
      <c r="AE2865" s="154"/>
      <c r="AF2865" s="154"/>
      <c r="AG2865" s="154"/>
      <c r="AH2865" s="154"/>
      <c r="AI2865" s="154"/>
      <c r="AJ2865" s="154"/>
      <c r="AK2865" s="154"/>
      <c r="AL2865" s="154"/>
      <c r="AM2865" s="154"/>
      <c r="AN2865" s="154"/>
      <c r="AO2865" s="154"/>
      <c r="AP2865" s="154"/>
      <c r="AQ2865" s="154"/>
      <c r="AR2865" s="154"/>
      <c r="AS2865" s="154"/>
      <c r="AT2865" s="154"/>
      <c r="AU2865" s="154"/>
      <c r="AV2865" s="154"/>
      <c r="AW2865" s="154"/>
      <c r="AX2865" s="154"/>
      <c r="AY2865" s="154"/>
      <c r="AZ2865" s="154"/>
      <c r="BA2865" s="154"/>
      <c r="BB2865" s="154"/>
      <c r="BC2865" s="154"/>
      <c r="BD2865" s="154"/>
      <c r="BE2865" s="154"/>
      <c r="BF2865" s="154"/>
      <c r="BG2865" s="154"/>
      <c r="BH2865" s="154"/>
      <c r="BI2865" s="154"/>
      <c r="BJ2865" s="154"/>
      <c r="BK2865" s="154"/>
      <c r="BL2865" s="154"/>
      <c r="BM2865" s="154"/>
      <c r="BN2865" s="154"/>
      <c r="BO2865" s="154"/>
      <c r="BP2865" s="154"/>
      <c r="BQ2865" s="154"/>
      <c r="BR2865" s="154"/>
      <c r="BS2865" s="154"/>
      <c r="BT2865" s="154"/>
      <c r="BU2865" s="154"/>
      <c r="BV2865" s="154"/>
    </row>
    <row r="2866" spans="1:74" x14ac:dyDescent="0.25">
      <c r="A2866" s="154"/>
      <c r="B2866" s="154"/>
      <c r="C2866" s="154"/>
      <c r="D2866" s="154"/>
      <c r="E2866" s="154"/>
      <c r="F2866" s="154"/>
      <c r="G2866" s="154"/>
      <c r="H2866" s="154"/>
      <c r="I2866" s="154"/>
      <c r="J2866" s="154"/>
      <c r="K2866" s="154"/>
      <c r="L2866" s="154"/>
      <c r="M2866" s="154"/>
      <c r="N2866" s="154"/>
      <c r="O2866" s="154"/>
      <c r="P2866" s="154"/>
      <c r="Q2866" s="154"/>
      <c r="R2866" s="154"/>
      <c r="S2866" s="154"/>
      <c r="T2866" s="154"/>
      <c r="U2866" s="154"/>
      <c r="V2866" s="154"/>
      <c r="W2866" s="154"/>
      <c r="X2866" s="154"/>
      <c r="Y2866" s="154"/>
      <c r="Z2866" s="154"/>
      <c r="AA2866" s="154"/>
      <c r="AB2866" s="154"/>
      <c r="AC2866" s="154"/>
      <c r="AD2866" s="154"/>
      <c r="AE2866" s="154"/>
      <c r="AF2866" s="154"/>
      <c r="AG2866" s="154"/>
      <c r="AH2866" s="154"/>
      <c r="AI2866" s="154"/>
      <c r="AJ2866" s="154"/>
      <c r="AK2866" s="154"/>
      <c r="AL2866" s="154"/>
      <c r="AM2866" s="154"/>
      <c r="AN2866" s="154"/>
      <c r="AO2866" s="154"/>
      <c r="AP2866" s="154"/>
      <c r="AQ2866" s="154"/>
      <c r="AR2866" s="154"/>
      <c r="AS2866" s="154"/>
      <c r="AT2866" s="154"/>
      <c r="AU2866" s="154"/>
      <c r="AV2866" s="154"/>
      <c r="AW2866" s="154"/>
      <c r="AX2866" s="154"/>
      <c r="AY2866" s="154"/>
      <c r="AZ2866" s="154"/>
      <c r="BA2866" s="154"/>
      <c r="BB2866" s="154"/>
      <c r="BC2866" s="154"/>
      <c r="BD2866" s="154"/>
      <c r="BE2866" s="154"/>
      <c r="BF2866" s="154"/>
      <c r="BG2866" s="154"/>
      <c r="BH2866" s="154"/>
      <c r="BI2866" s="154"/>
      <c r="BJ2866" s="154"/>
      <c r="BK2866" s="154"/>
      <c r="BL2866" s="154"/>
      <c r="BM2866" s="154"/>
      <c r="BN2866" s="154"/>
      <c r="BO2866" s="154"/>
      <c r="BP2866" s="154"/>
      <c r="BQ2866" s="154"/>
      <c r="BR2866" s="154"/>
      <c r="BS2866" s="154"/>
      <c r="BT2866" s="154"/>
      <c r="BU2866" s="154"/>
      <c r="BV2866" s="154"/>
    </row>
    <row r="2867" spans="1:74" x14ac:dyDescent="0.25">
      <c r="A2867" s="154"/>
      <c r="B2867" s="154"/>
      <c r="C2867" s="154"/>
      <c r="D2867" s="154"/>
      <c r="E2867" s="154"/>
      <c r="F2867" s="154"/>
      <c r="G2867" s="154"/>
      <c r="H2867" s="154"/>
      <c r="I2867" s="154"/>
      <c r="J2867" s="154"/>
      <c r="K2867" s="154"/>
      <c r="L2867" s="154"/>
      <c r="M2867" s="154"/>
      <c r="N2867" s="154"/>
      <c r="O2867" s="154"/>
      <c r="P2867" s="154"/>
      <c r="Q2867" s="154"/>
      <c r="R2867" s="154"/>
      <c r="S2867" s="154"/>
      <c r="T2867" s="154"/>
      <c r="U2867" s="154"/>
      <c r="V2867" s="154"/>
      <c r="W2867" s="154"/>
      <c r="X2867" s="154"/>
      <c r="Y2867" s="154"/>
      <c r="Z2867" s="154"/>
      <c r="AA2867" s="154"/>
      <c r="AB2867" s="154"/>
      <c r="AC2867" s="154"/>
      <c r="AD2867" s="154"/>
      <c r="AE2867" s="154"/>
      <c r="AF2867" s="154"/>
      <c r="AG2867" s="154"/>
      <c r="AH2867" s="154"/>
      <c r="AI2867" s="154"/>
      <c r="AJ2867" s="154"/>
      <c r="AK2867" s="154"/>
      <c r="AL2867" s="154"/>
      <c r="AM2867" s="154"/>
      <c r="AN2867" s="154"/>
      <c r="AO2867" s="154"/>
      <c r="AP2867" s="154"/>
      <c r="AQ2867" s="154"/>
      <c r="AR2867" s="154"/>
      <c r="AS2867" s="154"/>
      <c r="AT2867" s="154"/>
      <c r="AU2867" s="154"/>
      <c r="AV2867" s="154"/>
      <c r="AW2867" s="154"/>
      <c r="AX2867" s="154"/>
      <c r="AY2867" s="154"/>
      <c r="AZ2867" s="154"/>
      <c r="BA2867" s="154"/>
      <c r="BB2867" s="154"/>
      <c r="BC2867" s="154"/>
      <c r="BD2867" s="154"/>
      <c r="BE2867" s="154"/>
      <c r="BF2867" s="154"/>
      <c r="BG2867" s="154"/>
      <c r="BH2867" s="154"/>
      <c r="BI2867" s="154"/>
      <c r="BJ2867" s="154"/>
      <c r="BK2867" s="154"/>
      <c r="BL2867" s="154"/>
      <c r="BM2867" s="154"/>
      <c r="BN2867" s="154"/>
      <c r="BO2867" s="154"/>
      <c r="BP2867" s="154"/>
      <c r="BQ2867" s="154"/>
      <c r="BR2867" s="154"/>
      <c r="BS2867" s="154"/>
      <c r="BT2867" s="154"/>
      <c r="BU2867" s="154"/>
      <c r="BV2867" s="154"/>
    </row>
    <row r="2868" spans="1:74" x14ac:dyDescent="0.25">
      <c r="A2868" s="154"/>
      <c r="B2868" s="154"/>
      <c r="C2868" s="154"/>
      <c r="D2868" s="154"/>
      <c r="E2868" s="154"/>
      <c r="F2868" s="154"/>
      <c r="G2868" s="154"/>
      <c r="H2868" s="154"/>
      <c r="I2868" s="154"/>
      <c r="J2868" s="154"/>
      <c r="K2868" s="154"/>
      <c r="L2868" s="154"/>
      <c r="M2868" s="154"/>
      <c r="N2868" s="154"/>
      <c r="O2868" s="154"/>
      <c r="P2868" s="154"/>
      <c r="Q2868" s="154"/>
      <c r="R2868" s="154"/>
      <c r="S2868" s="154"/>
      <c r="T2868" s="154"/>
      <c r="U2868" s="154"/>
      <c r="V2868" s="154"/>
      <c r="W2868" s="154"/>
      <c r="X2868" s="154"/>
      <c r="Y2868" s="154"/>
      <c r="Z2868" s="154"/>
      <c r="AA2868" s="154"/>
      <c r="AB2868" s="154"/>
      <c r="AC2868" s="154"/>
      <c r="AD2868" s="154"/>
      <c r="AE2868" s="154"/>
      <c r="AF2868" s="154"/>
      <c r="AG2868" s="154"/>
      <c r="AH2868" s="154"/>
      <c r="AI2868" s="154"/>
      <c r="AJ2868" s="154"/>
      <c r="AK2868" s="154"/>
      <c r="AL2868" s="154"/>
      <c r="AM2868" s="154"/>
      <c r="AN2868" s="154"/>
      <c r="AO2868" s="154"/>
      <c r="AP2868" s="154"/>
      <c r="AQ2868" s="154"/>
      <c r="AR2868" s="154"/>
      <c r="AS2868" s="154"/>
      <c r="AT2868" s="154"/>
      <c r="AU2868" s="154"/>
      <c r="AV2868" s="154"/>
      <c r="AW2868" s="154"/>
      <c r="AX2868" s="154"/>
      <c r="AY2868" s="154"/>
      <c r="AZ2868" s="154"/>
      <c r="BA2868" s="154"/>
      <c r="BB2868" s="154"/>
      <c r="BC2868" s="154"/>
      <c r="BD2868" s="154"/>
      <c r="BE2868" s="154"/>
      <c r="BF2868" s="154"/>
      <c r="BG2868" s="154"/>
      <c r="BH2868" s="154"/>
      <c r="BI2868" s="154"/>
      <c r="BJ2868" s="154"/>
      <c r="BK2868" s="154"/>
      <c r="BL2868" s="154"/>
      <c r="BM2868" s="154"/>
      <c r="BN2868" s="154"/>
      <c r="BO2868" s="154"/>
      <c r="BP2868" s="154"/>
      <c r="BQ2868" s="154"/>
      <c r="BR2868" s="154"/>
      <c r="BS2868" s="154"/>
      <c r="BT2868" s="154"/>
      <c r="BU2868" s="154"/>
      <c r="BV2868" s="154"/>
    </row>
    <row r="2869" spans="1:74" x14ac:dyDescent="0.25">
      <c r="A2869" s="154"/>
      <c r="B2869" s="154"/>
      <c r="C2869" s="154"/>
      <c r="D2869" s="154"/>
      <c r="E2869" s="154"/>
      <c r="F2869" s="154"/>
      <c r="G2869" s="154"/>
      <c r="H2869" s="154"/>
      <c r="I2869" s="154"/>
      <c r="J2869" s="154"/>
      <c r="K2869" s="154"/>
      <c r="L2869" s="154"/>
      <c r="M2869" s="154"/>
      <c r="N2869" s="154"/>
      <c r="O2869" s="154"/>
      <c r="P2869" s="154"/>
      <c r="Q2869" s="154"/>
      <c r="R2869" s="154"/>
      <c r="S2869" s="154"/>
      <c r="T2869" s="154"/>
      <c r="U2869" s="154"/>
      <c r="V2869" s="154"/>
      <c r="W2869" s="154"/>
      <c r="X2869" s="154"/>
      <c r="Y2869" s="154"/>
      <c r="Z2869" s="154"/>
      <c r="AA2869" s="154"/>
      <c r="AB2869" s="154"/>
      <c r="AC2869" s="154"/>
      <c r="AD2869" s="154"/>
      <c r="AE2869" s="154"/>
      <c r="AF2869" s="154"/>
      <c r="AG2869" s="154"/>
      <c r="AH2869" s="154"/>
      <c r="AI2869" s="154"/>
      <c r="AJ2869" s="154"/>
      <c r="AK2869" s="154"/>
      <c r="AL2869" s="154"/>
      <c r="AM2869" s="154"/>
      <c r="AN2869" s="154"/>
      <c r="AO2869" s="154"/>
      <c r="AP2869" s="154"/>
      <c r="AQ2869" s="154"/>
      <c r="AR2869" s="154"/>
      <c r="AS2869" s="154"/>
      <c r="AT2869" s="154"/>
      <c r="AU2869" s="154"/>
      <c r="AV2869" s="154"/>
      <c r="AW2869" s="154"/>
      <c r="AX2869" s="154"/>
      <c r="AY2869" s="154"/>
      <c r="AZ2869" s="154"/>
      <c r="BA2869" s="154"/>
      <c r="BB2869" s="154"/>
      <c r="BC2869" s="154"/>
      <c r="BD2869" s="154"/>
      <c r="BE2869" s="154"/>
      <c r="BF2869" s="154"/>
      <c r="BG2869" s="154"/>
      <c r="BH2869" s="154"/>
      <c r="BI2869" s="154"/>
      <c r="BJ2869" s="154"/>
      <c r="BK2869" s="154"/>
      <c r="BL2869" s="154"/>
      <c r="BM2869" s="154"/>
      <c r="BN2869" s="154"/>
      <c r="BO2869" s="154"/>
      <c r="BP2869" s="154"/>
      <c r="BQ2869" s="154"/>
      <c r="BR2869" s="154"/>
      <c r="BS2869" s="154"/>
      <c r="BT2869" s="154"/>
      <c r="BU2869" s="154"/>
      <c r="BV2869" s="154"/>
    </row>
    <row r="2870" spans="1:74" x14ac:dyDescent="0.25">
      <c r="A2870" s="154"/>
      <c r="B2870" s="154"/>
      <c r="C2870" s="154"/>
      <c r="D2870" s="154"/>
      <c r="E2870" s="154"/>
      <c r="F2870" s="154"/>
      <c r="G2870" s="154"/>
      <c r="H2870" s="154"/>
      <c r="I2870" s="154"/>
      <c r="J2870" s="154"/>
      <c r="K2870" s="154"/>
      <c r="L2870" s="154"/>
      <c r="M2870" s="154"/>
      <c r="N2870" s="154"/>
      <c r="O2870" s="154"/>
      <c r="P2870" s="154"/>
      <c r="Q2870" s="154"/>
      <c r="R2870" s="154"/>
      <c r="S2870" s="154"/>
      <c r="T2870" s="154"/>
      <c r="U2870" s="154"/>
      <c r="V2870" s="154"/>
      <c r="W2870" s="154"/>
      <c r="X2870" s="154"/>
      <c r="Y2870" s="154"/>
      <c r="Z2870" s="154"/>
      <c r="AA2870" s="154"/>
      <c r="AB2870" s="154"/>
      <c r="AC2870" s="154"/>
      <c r="AD2870" s="154"/>
      <c r="AE2870" s="154"/>
      <c r="AF2870" s="154"/>
      <c r="AG2870" s="154"/>
      <c r="AH2870" s="154"/>
      <c r="AI2870" s="154"/>
      <c r="AJ2870" s="154"/>
      <c r="AK2870" s="154"/>
      <c r="AL2870" s="154"/>
      <c r="AM2870" s="154"/>
      <c r="AN2870" s="154"/>
      <c r="AO2870" s="154"/>
      <c r="AP2870" s="154"/>
      <c r="AQ2870" s="154"/>
      <c r="AR2870" s="154"/>
      <c r="AS2870" s="154"/>
      <c r="AT2870" s="154"/>
      <c r="AU2870" s="154"/>
      <c r="AV2870" s="154"/>
      <c r="AW2870" s="154"/>
      <c r="AX2870" s="154"/>
      <c r="AY2870" s="154"/>
      <c r="AZ2870" s="154"/>
      <c r="BA2870" s="154"/>
      <c r="BB2870" s="154"/>
      <c r="BC2870" s="154"/>
      <c r="BD2870" s="154"/>
      <c r="BE2870" s="154"/>
      <c r="BF2870" s="154"/>
      <c r="BG2870" s="154"/>
      <c r="BH2870" s="154"/>
      <c r="BI2870" s="154"/>
      <c r="BJ2870" s="154"/>
      <c r="BK2870" s="154"/>
      <c r="BL2870" s="154"/>
      <c r="BM2870" s="154"/>
      <c r="BN2870" s="154"/>
      <c r="BO2870" s="154"/>
      <c r="BP2870" s="154"/>
      <c r="BQ2870" s="154"/>
      <c r="BR2870" s="154"/>
      <c r="BS2870" s="154"/>
      <c r="BT2870" s="154"/>
      <c r="BU2870" s="154"/>
      <c r="BV2870" s="154"/>
    </row>
    <row r="2871" spans="1:74" x14ac:dyDescent="0.25">
      <c r="A2871" s="154"/>
      <c r="B2871" s="154"/>
      <c r="C2871" s="154"/>
      <c r="D2871" s="154"/>
      <c r="E2871" s="154"/>
      <c r="F2871" s="154"/>
      <c r="G2871" s="154"/>
      <c r="H2871" s="154"/>
      <c r="I2871" s="154"/>
      <c r="J2871" s="154"/>
      <c r="K2871" s="154"/>
      <c r="L2871" s="154"/>
      <c r="M2871" s="154"/>
      <c r="N2871" s="154"/>
      <c r="O2871" s="154"/>
      <c r="P2871" s="154"/>
      <c r="Q2871" s="154"/>
      <c r="R2871" s="154"/>
      <c r="S2871" s="154"/>
      <c r="T2871" s="154"/>
      <c r="U2871" s="154"/>
      <c r="V2871" s="154"/>
      <c r="W2871" s="154"/>
      <c r="X2871" s="154"/>
      <c r="Y2871" s="154"/>
      <c r="Z2871" s="154"/>
      <c r="AA2871" s="154"/>
      <c r="AB2871" s="154"/>
      <c r="AC2871" s="154"/>
      <c r="AD2871" s="154"/>
      <c r="AE2871" s="154"/>
      <c r="AF2871" s="154"/>
      <c r="AG2871" s="154"/>
      <c r="AH2871" s="154"/>
      <c r="AI2871" s="154"/>
      <c r="AJ2871" s="154"/>
      <c r="AK2871" s="154"/>
      <c r="AL2871" s="154"/>
      <c r="AM2871" s="154"/>
      <c r="AN2871" s="154"/>
      <c r="AO2871" s="154"/>
      <c r="AP2871" s="154"/>
      <c r="AQ2871" s="154"/>
      <c r="AR2871" s="154"/>
      <c r="AS2871" s="154"/>
      <c r="AT2871" s="154"/>
      <c r="AU2871" s="154"/>
      <c r="AV2871" s="154"/>
      <c r="AW2871" s="154"/>
      <c r="AX2871" s="154"/>
      <c r="AY2871" s="154"/>
      <c r="AZ2871" s="154"/>
      <c r="BA2871" s="154"/>
      <c r="BB2871" s="154"/>
      <c r="BC2871" s="154"/>
      <c r="BD2871" s="154"/>
      <c r="BE2871" s="154"/>
      <c r="BF2871" s="154"/>
      <c r="BG2871" s="154"/>
      <c r="BH2871" s="154"/>
      <c r="BI2871" s="154"/>
      <c r="BJ2871" s="154"/>
      <c r="BK2871" s="154"/>
      <c r="BL2871" s="154"/>
      <c r="BM2871" s="154"/>
      <c r="BN2871" s="154"/>
      <c r="BO2871" s="154"/>
      <c r="BP2871" s="154"/>
      <c r="BQ2871" s="154"/>
      <c r="BR2871" s="154"/>
      <c r="BS2871" s="154"/>
      <c r="BT2871" s="154"/>
      <c r="BU2871" s="154"/>
      <c r="BV2871" s="154"/>
    </row>
    <row r="2872" spans="1:74" x14ac:dyDescent="0.25">
      <c r="A2872" s="154"/>
      <c r="B2872" s="154"/>
      <c r="C2872" s="154"/>
      <c r="D2872" s="154"/>
      <c r="E2872" s="154"/>
      <c r="F2872" s="154"/>
      <c r="G2872" s="154"/>
      <c r="H2872" s="154"/>
      <c r="I2872" s="154"/>
      <c r="J2872" s="154"/>
      <c r="K2872" s="154"/>
      <c r="L2872" s="154"/>
      <c r="M2872" s="154"/>
      <c r="N2872" s="154"/>
      <c r="O2872" s="154"/>
      <c r="P2872" s="154"/>
      <c r="Q2872" s="154"/>
      <c r="R2872" s="154"/>
      <c r="S2872" s="154"/>
      <c r="T2872" s="154"/>
      <c r="U2872" s="154"/>
      <c r="V2872" s="154"/>
      <c r="W2872" s="154"/>
      <c r="X2872" s="154"/>
      <c r="Y2872" s="154"/>
      <c r="Z2872" s="154"/>
      <c r="AA2872" s="154"/>
      <c r="AB2872" s="154"/>
      <c r="AC2872" s="154"/>
      <c r="AD2872" s="154"/>
      <c r="AE2872" s="154"/>
      <c r="AF2872" s="154"/>
      <c r="AG2872" s="154"/>
      <c r="AH2872" s="154"/>
      <c r="AI2872" s="154"/>
      <c r="AJ2872" s="154"/>
      <c r="AK2872" s="154"/>
      <c r="AL2872" s="154"/>
      <c r="AM2872" s="154"/>
      <c r="AN2872" s="154"/>
      <c r="AO2872" s="154"/>
      <c r="AP2872" s="154"/>
      <c r="AQ2872" s="154"/>
      <c r="AR2872" s="154"/>
      <c r="AS2872" s="154"/>
      <c r="AT2872" s="154"/>
      <c r="AU2872" s="154"/>
      <c r="AV2872" s="154"/>
      <c r="AW2872" s="154"/>
      <c r="AX2872" s="154"/>
      <c r="AY2872" s="154"/>
      <c r="AZ2872" s="154"/>
      <c r="BA2872" s="154"/>
      <c r="BB2872" s="154"/>
      <c r="BC2872" s="154"/>
      <c r="BD2872" s="154"/>
      <c r="BE2872" s="154"/>
      <c r="BF2872" s="154"/>
      <c r="BG2872" s="154"/>
      <c r="BH2872" s="154"/>
      <c r="BI2872" s="154"/>
      <c r="BJ2872" s="154"/>
      <c r="BK2872" s="154"/>
      <c r="BL2872" s="154"/>
      <c r="BM2872" s="154"/>
      <c r="BN2872" s="154"/>
      <c r="BO2872" s="154"/>
      <c r="BP2872" s="154"/>
      <c r="BQ2872" s="154"/>
      <c r="BR2872" s="154"/>
      <c r="BS2872" s="154"/>
      <c r="BT2872" s="154"/>
      <c r="BU2872" s="154"/>
      <c r="BV2872" s="154"/>
    </row>
    <row r="2873" spans="1:74" x14ac:dyDescent="0.25">
      <c r="A2873" s="154"/>
      <c r="B2873" s="154"/>
      <c r="C2873" s="154"/>
      <c r="D2873" s="154"/>
      <c r="E2873" s="154"/>
      <c r="F2873" s="154"/>
      <c r="G2873" s="154"/>
      <c r="H2873" s="154"/>
      <c r="I2873" s="154"/>
      <c r="J2873" s="154"/>
      <c r="K2873" s="154"/>
      <c r="L2873" s="154"/>
      <c r="M2873" s="154"/>
      <c r="N2873" s="154"/>
      <c r="O2873" s="154"/>
      <c r="P2873" s="154"/>
      <c r="Q2873" s="154"/>
      <c r="R2873" s="154"/>
      <c r="S2873" s="154"/>
      <c r="T2873" s="154"/>
      <c r="U2873" s="154"/>
      <c r="V2873" s="154"/>
      <c r="W2873" s="154"/>
      <c r="X2873" s="154"/>
      <c r="Y2873" s="154"/>
      <c r="Z2873" s="154"/>
      <c r="AA2873" s="154"/>
      <c r="AB2873" s="154"/>
      <c r="AC2873" s="154"/>
      <c r="AD2873" s="154"/>
      <c r="AE2873" s="154"/>
      <c r="AF2873" s="154"/>
      <c r="AG2873" s="154"/>
      <c r="AH2873" s="154"/>
      <c r="AI2873" s="154"/>
      <c r="AJ2873" s="154"/>
      <c r="AK2873" s="154"/>
      <c r="AL2873" s="154"/>
      <c r="AM2873" s="154"/>
      <c r="AN2873" s="154"/>
      <c r="AO2873" s="154"/>
      <c r="AP2873" s="154"/>
      <c r="AQ2873" s="154"/>
      <c r="AR2873" s="154"/>
      <c r="AS2873" s="154"/>
      <c r="AT2873" s="154"/>
      <c r="AU2873" s="154"/>
      <c r="AV2873" s="154"/>
      <c r="AW2873" s="154"/>
      <c r="AX2873" s="154"/>
      <c r="AY2873" s="154"/>
      <c r="AZ2873" s="154"/>
      <c r="BA2873" s="154"/>
      <c r="BB2873" s="154"/>
      <c r="BC2873" s="154"/>
      <c r="BD2873" s="154"/>
      <c r="BE2873" s="154"/>
      <c r="BF2873" s="154"/>
      <c r="BG2873" s="154"/>
      <c r="BH2873" s="154"/>
      <c r="BI2873" s="154"/>
      <c r="BJ2873" s="154"/>
      <c r="BK2873" s="154"/>
      <c r="BL2873" s="154"/>
      <c r="BM2873" s="154"/>
      <c r="BN2873" s="154"/>
      <c r="BO2873" s="154"/>
      <c r="BP2873" s="154"/>
      <c r="BQ2873" s="154"/>
      <c r="BR2873" s="154"/>
      <c r="BS2873" s="154"/>
      <c r="BT2873" s="154"/>
      <c r="BU2873" s="154"/>
      <c r="BV2873" s="154"/>
    </row>
    <row r="2874" spans="1:74" x14ac:dyDescent="0.25">
      <c r="A2874" s="154"/>
      <c r="B2874" s="154"/>
      <c r="C2874" s="154"/>
      <c r="D2874" s="154"/>
      <c r="E2874" s="154"/>
      <c r="F2874" s="154"/>
      <c r="G2874" s="154"/>
      <c r="H2874" s="154"/>
      <c r="I2874" s="154"/>
      <c r="J2874" s="154"/>
      <c r="K2874" s="154"/>
      <c r="L2874" s="154"/>
      <c r="M2874" s="154"/>
      <c r="N2874" s="154"/>
      <c r="O2874" s="154"/>
      <c r="P2874" s="154"/>
      <c r="Q2874" s="154"/>
      <c r="R2874" s="154"/>
      <c r="S2874" s="154"/>
      <c r="T2874" s="154"/>
      <c r="U2874" s="154"/>
      <c r="V2874" s="154"/>
      <c r="W2874" s="154"/>
      <c r="X2874" s="154"/>
      <c r="Y2874" s="154"/>
      <c r="Z2874" s="154"/>
      <c r="AA2874" s="154"/>
      <c r="AB2874" s="154"/>
      <c r="AC2874" s="154"/>
      <c r="AD2874" s="154"/>
      <c r="AE2874" s="154"/>
      <c r="AF2874" s="154"/>
      <c r="AG2874" s="154"/>
      <c r="AH2874" s="154"/>
      <c r="AI2874" s="154"/>
      <c r="AJ2874" s="154"/>
      <c r="AK2874" s="154"/>
      <c r="AL2874" s="154"/>
      <c r="AM2874" s="154"/>
      <c r="AN2874" s="154"/>
      <c r="AO2874" s="154"/>
      <c r="AP2874" s="154"/>
      <c r="AQ2874" s="154"/>
      <c r="AR2874" s="154"/>
      <c r="AS2874" s="154"/>
      <c r="AT2874" s="154"/>
      <c r="AU2874" s="154"/>
      <c r="AV2874" s="154"/>
      <c r="AW2874" s="154"/>
      <c r="AX2874" s="154"/>
      <c r="AY2874" s="154"/>
      <c r="AZ2874" s="154"/>
      <c r="BA2874" s="154"/>
      <c r="BB2874" s="154"/>
      <c r="BC2874" s="154"/>
      <c r="BD2874" s="154"/>
      <c r="BE2874" s="154"/>
      <c r="BF2874" s="154"/>
      <c r="BG2874" s="154"/>
      <c r="BH2874" s="154"/>
      <c r="BI2874" s="154"/>
      <c r="BJ2874" s="154"/>
      <c r="BK2874" s="154"/>
      <c r="BL2874" s="154"/>
      <c r="BM2874" s="154"/>
      <c r="BN2874" s="154"/>
      <c r="BO2874" s="154"/>
      <c r="BP2874" s="154"/>
      <c r="BQ2874" s="154"/>
      <c r="BR2874" s="154"/>
      <c r="BS2874" s="154"/>
      <c r="BT2874" s="154"/>
      <c r="BU2874" s="154"/>
      <c r="BV2874" s="154"/>
    </row>
    <row r="2875" spans="1:74" x14ac:dyDescent="0.25">
      <c r="A2875" s="154"/>
      <c r="B2875" s="154"/>
      <c r="C2875" s="154"/>
      <c r="D2875" s="154"/>
      <c r="E2875" s="154"/>
      <c r="F2875" s="154"/>
      <c r="G2875" s="154"/>
      <c r="H2875" s="154"/>
      <c r="I2875" s="154"/>
      <c r="J2875" s="154"/>
      <c r="K2875" s="154"/>
      <c r="L2875" s="154"/>
      <c r="M2875" s="154"/>
      <c r="N2875" s="154"/>
      <c r="O2875" s="154"/>
      <c r="P2875" s="154"/>
      <c r="Q2875" s="154"/>
      <c r="R2875" s="154"/>
      <c r="S2875" s="154"/>
      <c r="T2875" s="154"/>
      <c r="U2875" s="154"/>
      <c r="V2875" s="154"/>
      <c r="W2875" s="154"/>
      <c r="X2875" s="154"/>
      <c r="Y2875" s="154"/>
      <c r="Z2875" s="154"/>
      <c r="AA2875" s="154"/>
      <c r="AB2875" s="154"/>
      <c r="AC2875" s="154"/>
      <c r="AD2875" s="154"/>
      <c r="AE2875" s="154"/>
      <c r="AF2875" s="154"/>
      <c r="AG2875" s="154"/>
      <c r="AH2875" s="154"/>
      <c r="AI2875" s="154"/>
      <c r="AJ2875" s="154"/>
      <c r="AK2875" s="154"/>
      <c r="AL2875" s="154"/>
      <c r="AM2875" s="154"/>
      <c r="AN2875" s="154"/>
      <c r="AO2875" s="154"/>
      <c r="AP2875" s="154"/>
      <c r="AQ2875" s="154"/>
      <c r="AR2875" s="154"/>
      <c r="AS2875" s="154"/>
      <c r="AT2875" s="154"/>
      <c r="AU2875" s="154"/>
      <c r="AV2875" s="154"/>
      <c r="AW2875" s="154"/>
      <c r="AX2875" s="154"/>
      <c r="AY2875" s="154"/>
      <c r="AZ2875" s="154"/>
      <c r="BA2875" s="154"/>
      <c r="BB2875" s="154"/>
      <c r="BC2875" s="154"/>
      <c r="BD2875" s="154"/>
      <c r="BE2875" s="154"/>
      <c r="BF2875" s="154"/>
      <c r="BG2875" s="154"/>
      <c r="BH2875" s="154"/>
      <c r="BI2875" s="154"/>
      <c r="BJ2875" s="154"/>
      <c r="BK2875" s="154"/>
      <c r="BL2875" s="154"/>
      <c r="BM2875" s="154"/>
      <c r="BN2875" s="154"/>
      <c r="BO2875" s="154"/>
      <c r="BP2875" s="154"/>
      <c r="BQ2875" s="154"/>
      <c r="BR2875" s="154"/>
      <c r="BS2875" s="154"/>
      <c r="BT2875" s="154"/>
      <c r="BU2875" s="154"/>
      <c r="BV2875" s="154"/>
    </row>
    <row r="2876" spans="1:74" x14ac:dyDescent="0.25">
      <c r="A2876" s="154"/>
      <c r="B2876" s="154"/>
      <c r="C2876" s="154"/>
      <c r="D2876" s="154"/>
      <c r="E2876" s="154"/>
      <c r="F2876" s="154"/>
      <c r="G2876" s="154"/>
      <c r="H2876" s="154"/>
      <c r="I2876" s="154"/>
      <c r="J2876" s="154"/>
      <c r="K2876" s="154"/>
      <c r="L2876" s="154"/>
      <c r="M2876" s="154"/>
      <c r="N2876" s="154"/>
      <c r="O2876" s="154"/>
      <c r="P2876" s="154"/>
      <c r="Q2876" s="154"/>
      <c r="R2876" s="154"/>
      <c r="S2876" s="154"/>
      <c r="T2876" s="154"/>
      <c r="U2876" s="154"/>
      <c r="V2876" s="154"/>
      <c r="W2876" s="154"/>
      <c r="X2876" s="154"/>
      <c r="Y2876" s="154"/>
      <c r="Z2876" s="154"/>
      <c r="AA2876" s="154"/>
      <c r="AB2876" s="154"/>
      <c r="AC2876" s="154"/>
      <c r="AD2876" s="154"/>
      <c r="AE2876" s="154"/>
      <c r="AF2876" s="154"/>
      <c r="AG2876" s="154"/>
      <c r="AH2876" s="154"/>
      <c r="AI2876" s="154"/>
      <c r="AJ2876" s="154"/>
      <c r="AK2876" s="154"/>
      <c r="AL2876" s="154"/>
      <c r="AM2876" s="154"/>
      <c r="AN2876" s="154"/>
      <c r="AO2876" s="154"/>
      <c r="AP2876" s="154"/>
      <c r="AQ2876" s="154"/>
      <c r="AR2876" s="154"/>
      <c r="AS2876" s="154"/>
      <c r="AT2876" s="154"/>
      <c r="AU2876" s="154"/>
      <c r="AV2876" s="154"/>
      <c r="AW2876" s="154"/>
      <c r="AX2876" s="154"/>
      <c r="AY2876" s="154"/>
      <c r="AZ2876" s="154"/>
      <c r="BA2876" s="154"/>
      <c r="BB2876" s="154"/>
      <c r="BC2876" s="154"/>
      <c r="BD2876" s="154"/>
      <c r="BE2876" s="154"/>
      <c r="BF2876" s="154"/>
      <c r="BG2876" s="154"/>
      <c r="BH2876" s="154"/>
      <c r="BI2876" s="154"/>
      <c r="BJ2876" s="154"/>
      <c r="BK2876" s="154"/>
      <c r="BL2876" s="154"/>
      <c r="BM2876" s="154"/>
      <c r="BN2876" s="154"/>
      <c r="BO2876" s="154"/>
      <c r="BP2876" s="154"/>
      <c r="BQ2876" s="154"/>
      <c r="BR2876" s="154"/>
      <c r="BS2876" s="154"/>
      <c r="BT2876" s="154"/>
      <c r="BU2876" s="154"/>
      <c r="BV2876" s="154"/>
    </row>
    <row r="2877" spans="1:74" x14ac:dyDescent="0.25">
      <c r="A2877" s="154"/>
      <c r="B2877" s="154"/>
      <c r="C2877" s="154"/>
      <c r="D2877" s="154"/>
      <c r="E2877" s="154"/>
      <c r="F2877" s="154"/>
      <c r="G2877" s="154"/>
      <c r="H2877" s="154"/>
      <c r="I2877" s="154"/>
      <c r="J2877" s="154"/>
      <c r="K2877" s="154"/>
      <c r="L2877" s="154"/>
      <c r="M2877" s="154"/>
      <c r="N2877" s="154"/>
      <c r="O2877" s="154"/>
      <c r="P2877" s="154"/>
      <c r="Q2877" s="154"/>
      <c r="R2877" s="154"/>
      <c r="S2877" s="154"/>
      <c r="T2877" s="154"/>
      <c r="U2877" s="154"/>
      <c r="V2877" s="154"/>
      <c r="W2877" s="154"/>
      <c r="X2877" s="154"/>
      <c r="Y2877" s="154"/>
      <c r="Z2877" s="154"/>
      <c r="AA2877" s="154"/>
      <c r="AB2877" s="154"/>
      <c r="AC2877" s="154"/>
      <c r="AD2877" s="154"/>
      <c r="AE2877" s="154"/>
      <c r="AF2877" s="154"/>
      <c r="AG2877" s="154"/>
      <c r="AH2877" s="154"/>
      <c r="AI2877" s="154"/>
      <c r="AJ2877" s="154"/>
      <c r="AK2877" s="154"/>
      <c r="AL2877" s="154"/>
      <c r="AM2877" s="154"/>
      <c r="AN2877" s="154"/>
      <c r="AO2877" s="154"/>
      <c r="AP2877" s="154"/>
      <c r="AQ2877" s="154"/>
      <c r="AR2877" s="154"/>
      <c r="AS2877" s="154"/>
      <c r="AT2877" s="154"/>
      <c r="AU2877" s="154"/>
      <c r="AV2877" s="154"/>
      <c r="AW2877" s="154"/>
      <c r="AX2877" s="154"/>
      <c r="AY2877" s="154"/>
      <c r="AZ2877" s="154"/>
      <c r="BA2877" s="154"/>
      <c r="BB2877" s="154"/>
      <c r="BC2877" s="154"/>
      <c r="BD2877" s="154"/>
      <c r="BE2877" s="154"/>
      <c r="BF2877" s="154"/>
      <c r="BG2877" s="154"/>
      <c r="BH2877" s="154"/>
      <c r="BI2877" s="154"/>
      <c r="BJ2877" s="154"/>
      <c r="BK2877" s="154"/>
      <c r="BL2877" s="154"/>
      <c r="BM2877" s="154"/>
      <c r="BN2877" s="154"/>
      <c r="BO2877" s="154"/>
      <c r="BP2877" s="154"/>
      <c r="BQ2877" s="154"/>
      <c r="BR2877" s="154"/>
      <c r="BS2877" s="154"/>
      <c r="BT2877" s="154"/>
      <c r="BU2877" s="154"/>
      <c r="BV2877" s="154"/>
    </row>
    <row r="2878" spans="1:74" x14ac:dyDescent="0.25">
      <c r="A2878" s="154"/>
      <c r="B2878" s="154"/>
      <c r="C2878" s="154"/>
      <c r="D2878" s="154"/>
      <c r="E2878" s="154"/>
      <c r="F2878" s="154"/>
      <c r="G2878" s="154"/>
      <c r="H2878" s="154"/>
      <c r="I2878" s="154"/>
      <c r="J2878" s="154"/>
      <c r="K2878" s="154"/>
      <c r="L2878" s="154"/>
      <c r="M2878" s="154"/>
      <c r="N2878" s="154"/>
      <c r="O2878" s="154"/>
      <c r="P2878" s="154"/>
      <c r="Q2878" s="154"/>
      <c r="R2878" s="154"/>
      <c r="S2878" s="154"/>
      <c r="T2878" s="154"/>
      <c r="U2878" s="154"/>
      <c r="V2878" s="154"/>
      <c r="W2878" s="154"/>
      <c r="X2878" s="154"/>
      <c r="Y2878" s="154"/>
      <c r="Z2878" s="154"/>
      <c r="AA2878" s="154"/>
      <c r="AB2878" s="154"/>
      <c r="AC2878" s="154"/>
      <c r="AD2878" s="154"/>
      <c r="AE2878" s="154"/>
      <c r="AF2878" s="154"/>
      <c r="AG2878" s="154"/>
      <c r="AH2878" s="154"/>
      <c r="AI2878" s="154"/>
      <c r="AJ2878" s="154"/>
      <c r="AK2878" s="154"/>
      <c r="AL2878" s="154"/>
      <c r="AM2878" s="154"/>
      <c r="AN2878" s="154"/>
      <c r="AO2878" s="154"/>
      <c r="AP2878" s="154"/>
      <c r="AQ2878" s="154"/>
      <c r="AR2878" s="154"/>
      <c r="AS2878" s="154"/>
      <c r="AT2878" s="154"/>
      <c r="AU2878" s="154"/>
      <c r="AV2878" s="154"/>
      <c r="AW2878" s="154"/>
      <c r="AX2878" s="154"/>
      <c r="AY2878" s="154"/>
      <c r="AZ2878" s="154"/>
      <c r="BA2878" s="154"/>
      <c r="BB2878" s="154"/>
      <c r="BC2878" s="154"/>
      <c r="BD2878" s="154"/>
      <c r="BE2878" s="154"/>
      <c r="BF2878" s="154"/>
      <c r="BG2878" s="154"/>
      <c r="BH2878" s="154"/>
      <c r="BI2878" s="154"/>
      <c r="BJ2878" s="154"/>
      <c r="BK2878" s="154"/>
      <c r="BL2878" s="154"/>
      <c r="BM2878" s="154"/>
      <c r="BN2878" s="154"/>
      <c r="BO2878" s="154"/>
      <c r="BP2878" s="154"/>
      <c r="BQ2878" s="154"/>
      <c r="BR2878" s="154"/>
      <c r="BS2878" s="154"/>
      <c r="BT2878" s="154"/>
      <c r="BU2878" s="154"/>
      <c r="BV2878" s="154"/>
    </row>
    <row r="2879" spans="1:74" x14ac:dyDescent="0.25">
      <c r="A2879" s="154"/>
      <c r="B2879" s="154"/>
      <c r="C2879" s="154"/>
      <c r="D2879" s="154"/>
      <c r="E2879" s="154"/>
      <c r="F2879" s="154"/>
      <c r="G2879" s="154"/>
      <c r="H2879" s="154"/>
      <c r="I2879" s="154"/>
      <c r="J2879" s="154"/>
      <c r="K2879" s="154"/>
      <c r="L2879" s="154"/>
      <c r="M2879" s="154"/>
      <c r="N2879" s="154"/>
      <c r="O2879" s="154"/>
      <c r="P2879" s="154"/>
      <c r="Q2879" s="154"/>
      <c r="R2879" s="154"/>
      <c r="S2879" s="154"/>
      <c r="T2879" s="154"/>
      <c r="U2879" s="154"/>
      <c r="V2879" s="154"/>
      <c r="W2879" s="154"/>
      <c r="X2879" s="154"/>
      <c r="Y2879" s="154"/>
      <c r="Z2879" s="154"/>
      <c r="AA2879" s="154"/>
      <c r="AB2879" s="154"/>
      <c r="AC2879" s="154"/>
      <c r="AD2879" s="154"/>
      <c r="AE2879" s="154"/>
      <c r="AF2879" s="154"/>
      <c r="AG2879" s="154"/>
      <c r="AH2879" s="154"/>
      <c r="AI2879" s="154"/>
      <c r="AJ2879" s="154"/>
      <c r="AK2879" s="154"/>
      <c r="AL2879" s="154"/>
      <c r="AM2879" s="154"/>
      <c r="AN2879" s="154"/>
      <c r="AO2879" s="154"/>
      <c r="AP2879" s="154"/>
      <c r="AQ2879" s="154"/>
      <c r="AR2879" s="154"/>
      <c r="AS2879" s="154"/>
      <c r="AT2879" s="154"/>
      <c r="AU2879" s="154"/>
      <c r="AV2879" s="154"/>
      <c r="AW2879" s="154"/>
      <c r="AX2879" s="154"/>
      <c r="AY2879" s="154"/>
      <c r="AZ2879" s="154"/>
      <c r="BA2879" s="154"/>
      <c r="BB2879" s="154"/>
      <c r="BC2879" s="154"/>
      <c r="BD2879" s="154"/>
      <c r="BE2879" s="154"/>
      <c r="BF2879" s="154"/>
      <c r="BG2879" s="154"/>
      <c r="BH2879" s="154"/>
      <c r="BI2879" s="154"/>
      <c r="BJ2879" s="154"/>
      <c r="BK2879" s="154"/>
      <c r="BL2879" s="154"/>
      <c r="BM2879" s="154"/>
      <c r="BN2879" s="154"/>
      <c r="BO2879" s="154"/>
      <c r="BP2879" s="154"/>
      <c r="BQ2879" s="154"/>
      <c r="BR2879" s="154"/>
      <c r="BS2879" s="154"/>
      <c r="BT2879" s="154"/>
      <c r="BU2879" s="154"/>
      <c r="BV2879" s="154"/>
    </row>
    <row r="2880" spans="1:74" x14ac:dyDescent="0.25">
      <c r="A2880" s="154"/>
      <c r="B2880" s="154"/>
      <c r="C2880" s="154"/>
      <c r="D2880" s="154"/>
      <c r="E2880" s="154"/>
      <c r="F2880" s="154"/>
      <c r="G2880" s="154"/>
      <c r="H2880" s="154"/>
      <c r="I2880" s="154"/>
      <c r="J2880" s="154"/>
      <c r="K2880" s="154"/>
      <c r="L2880" s="154"/>
      <c r="M2880" s="154"/>
      <c r="N2880" s="154"/>
      <c r="O2880" s="154"/>
      <c r="P2880" s="154"/>
      <c r="Q2880" s="154"/>
      <c r="R2880" s="154"/>
      <c r="S2880" s="154"/>
      <c r="T2880" s="154"/>
      <c r="U2880" s="154"/>
      <c r="V2880" s="154"/>
      <c r="W2880" s="154"/>
      <c r="X2880" s="154"/>
      <c r="Y2880" s="154"/>
      <c r="Z2880" s="154"/>
      <c r="AA2880" s="154"/>
      <c r="AB2880" s="154"/>
      <c r="AC2880" s="154"/>
      <c r="AD2880" s="154"/>
      <c r="AE2880" s="154"/>
      <c r="AF2880" s="154"/>
      <c r="AG2880" s="154"/>
      <c r="AH2880" s="154"/>
      <c r="AI2880" s="154"/>
      <c r="AJ2880" s="154"/>
      <c r="AK2880" s="154"/>
      <c r="AL2880" s="154"/>
      <c r="AM2880" s="154"/>
      <c r="AN2880" s="154"/>
      <c r="AO2880" s="154"/>
      <c r="AP2880" s="154"/>
      <c r="AQ2880" s="154"/>
      <c r="AR2880" s="154"/>
      <c r="AS2880" s="154"/>
      <c r="AT2880" s="154"/>
      <c r="AU2880" s="154"/>
      <c r="AV2880" s="154"/>
      <c r="AW2880" s="154"/>
      <c r="AX2880" s="154"/>
      <c r="AY2880" s="154"/>
      <c r="AZ2880" s="154"/>
      <c r="BA2880" s="154"/>
      <c r="BB2880" s="154"/>
      <c r="BC2880" s="154"/>
      <c r="BD2880" s="154"/>
      <c r="BE2880" s="154"/>
      <c r="BF2880" s="154"/>
      <c r="BG2880" s="154"/>
      <c r="BH2880" s="154"/>
      <c r="BI2880" s="154"/>
      <c r="BJ2880" s="154"/>
      <c r="BK2880" s="154"/>
      <c r="BL2880" s="154"/>
      <c r="BM2880" s="154"/>
      <c r="BN2880" s="154"/>
      <c r="BO2880" s="154"/>
      <c r="BP2880" s="154"/>
      <c r="BQ2880" s="154"/>
      <c r="BR2880" s="154"/>
      <c r="BS2880" s="154"/>
      <c r="BT2880" s="154"/>
      <c r="BU2880" s="154"/>
      <c r="BV2880" s="154"/>
    </row>
    <row r="2881" spans="1:74" x14ac:dyDescent="0.25">
      <c r="A2881" s="154"/>
      <c r="B2881" s="154"/>
      <c r="C2881" s="154"/>
      <c r="D2881" s="154"/>
      <c r="E2881" s="154"/>
      <c r="F2881" s="154"/>
      <c r="G2881" s="154"/>
      <c r="H2881" s="154"/>
      <c r="I2881" s="154"/>
      <c r="J2881" s="154"/>
      <c r="K2881" s="154"/>
      <c r="L2881" s="154"/>
      <c r="M2881" s="154"/>
      <c r="N2881" s="154"/>
      <c r="O2881" s="154"/>
      <c r="P2881" s="154"/>
      <c r="Q2881" s="154"/>
      <c r="R2881" s="154"/>
      <c r="S2881" s="154"/>
      <c r="T2881" s="154"/>
      <c r="U2881" s="154"/>
      <c r="V2881" s="154"/>
      <c r="W2881" s="154"/>
      <c r="X2881" s="154"/>
      <c r="Y2881" s="154"/>
      <c r="Z2881" s="154"/>
      <c r="AA2881" s="154"/>
      <c r="AB2881" s="154"/>
      <c r="AC2881" s="154"/>
      <c r="AD2881" s="154"/>
      <c r="AE2881" s="154"/>
      <c r="AF2881" s="154"/>
      <c r="AG2881" s="154"/>
      <c r="AH2881" s="154"/>
      <c r="AI2881" s="154"/>
      <c r="AJ2881" s="154"/>
      <c r="AK2881" s="154"/>
      <c r="AL2881" s="154"/>
      <c r="AM2881" s="154"/>
      <c r="AN2881" s="154"/>
      <c r="AO2881" s="154"/>
      <c r="AP2881" s="154"/>
      <c r="AQ2881" s="154"/>
      <c r="AR2881" s="154"/>
      <c r="AS2881" s="154"/>
      <c r="AT2881" s="154"/>
      <c r="AU2881" s="154"/>
      <c r="AV2881" s="154"/>
      <c r="AW2881" s="154"/>
      <c r="AX2881" s="154"/>
      <c r="AY2881" s="154"/>
      <c r="AZ2881" s="154"/>
      <c r="BA2881" s="154"/>
      <c r="BB2881" s="154"/>
      <c r="BC2881" s="154"/>
      <c r="BD2881" s="154"/>
      <c r="BE2881" s="154"/>
      <c r="BF2881" s="154"/>
      <c r="BG2881" s="154"/>
      <c r="BH2881" s="154"/>
      <c r="BI2881" s="154"/>
      <c r="BJ2881" s="154"/>
      <c r="BK2881" s="154"/>
      <c r="BL2881" s="154"/>
      <c r="BM2881" s="154"/>
      <c r="BN2881" s="154"/>
      <c r="BO2881" s="154"/>
      <c r="BP2881" s="154"/>
      <c r="BQ2881" s="154"/>
      <c r="BR2881" s="154"/>
      <c r="BS2881" s="154"/>
      <c r="BT2881" s="154"/>
      <c r="BU2881" s="154"/>
      <c r="BV2881" s="154"/>
    </row>
    <row r="2882" spans="1:74" x14ac:dyDescent="0.25">
      <c r="A2882" s="154"/>
      <c r="B2882" s="154"/>
      <c r="C2882" s="154"/>
      <c r="D2882" s="154"/>
      <c r="E2882" s="154"/>
      <c r="F2882" s="154"/>
      <c r="G2882" s="154"/>
      <c r="H2882" s="154"/>
      <c r="I2882" s="154"/>
      <c r="J2882" s="154"/>
      <c r="K2882" s="154"/>
      <c r="L2882" s="154"/>
      <c r="M2882" s="154"/>
      <c r="N2882" s="154"/>
      <c r="O2882" s="154"/>
      <c r="P2882" s="154"/>
      <c r="Q2882" s="154"/>
      <c r="R2882" s="154"/>
      <c r="S2882" s="154"/>
      <c r="T2882" s="154"/>
      <c r="U2882" s="154"/>
      <c r="V2882" s="154"/>
      <c r="W2882" s="154"/>
      <c r="X2882" s="154"/>
      <c r="Y2882" s="154"/>
      <c r="Z2882" s="154"/>
      <c r="AA2882" s="154"/>
      <c r="AB2882" s="154"/>
      <c r="AC2882" s="154"/>
      <c r="AD2882" s="154"/>
      <c r="AE2882" s="154"/>
      <c r="AF2882" s="154"/>
      <c r="AG2882" s="154"/>
      <c r="AH2882" s="154"/>
      <c r="AI2882" s="154"/>
      <c r="AJ2882" s="154"/>
      <c r="AK2882" s="154"/>
      <c r="AL2882" s="154"/>
      <c r="AM2882" s="154"/>
      <c r="AN2882" s="154"/>
      <c r="AO2882" s="154"/>
      <c r="AP2882" s="154"/>
      <c r="AQ2882" s="154"/>
      <c r="AR2882" s="154"/>
      <c r="AS2882" s="154"/>
      <c r="AT2882" s="154"/>
      <c r="AU2882" s="154"/>
      <c r="AV2882" s="154"/>
      <c r="AW2882" s="154"/>
      <c r="AX2882" s="154"/>
      <c r="AY2882" s="154"/>
      <c r="AZ2882" s="154"/>
      <c r="BA2882" s="154"/>
      <c r="BB2882" s="154"/>
      <c r="BC2882" s="154"/>
      <c r="BD2882" s="154"/>
      <c r="BE2882" s="154"/>
      <c r="BF2882" s="154"/>
      <c r="BG2882" s="154"/>
      <c r="BH2882" s="154"/>
      <c r="BI2882" s="154"/>
      <c r="BJ2882" s="154"/>
      <c r="BK2882" s="154"/>
      <c r="BL2882" s="154"/>
      <c r="BM2882" s="154"/>
      <c r="BN2882" s="154"/>
      <c r="BO2882" s="154"/>
      <c r="BP2882" s="154"/>
      <c r="BQ2882" s="154"/>
      <c r="BR2882" s="154"/>
      <c r="BS2882" s="154"/>
      <c r="BT2882" s="154"/>
      <c r="BU2882" s="154"/>
      <c r="BV2882" s="154"/>
    </row>
    <row r="2883" spans="1:74" x14ac:dyDescent="0.25">
      <c r="A2883" s="154"/>
      <c r="B2883" s="154"/>
      <c r="C2883" s="154"/>
      <c r="D2883" s="154"/>
      <c r="E2883" s="154"/>
      <c r="F2883" s="154"/>
      <c r="G2883" s="154"/>
      <c r="H2883" s="154"/>
      <c r="I2883" s="154"/>
      <c r="J2883" s="154"/>
      <c r="K2883" s="154"/>
      <c r="L2883" s="154"/>
      <c r="M2883" s="154"/>
      <c r="N2883" s="154"/>
      <c r="O2883" s="154"/>
      <c r="P2883" s="154"/>
      <c r="Q2883" s="154"/>
      <c r="R2883" s="154"/>
      <c r="S2883" s="154"/>
      <c r="T2883" s="154"/>
      <c r="U2883" s="154"/>
      <c r="V2883" s="154"/>
      <c r="W2883" s="154"/>
      <c r="X2883" s="154"/>
      <c r="Y2883" s="154"/>
      <c r="Z2883" s="154"/>
      <c r="AA2883" s="154"/>
      <c r="AB2883" s="154"/>
      <c r="AC2883" s="154"/>
      <c r="AD2883" s="154"/>
      <c r="AE2883" s="154"/>
      <c r="AF2883" s="154"/>
      <c r="AG2883" s="154"/>
      <c r="AH2883" s="154"/>
      <c r="AI2883" s="154"/>
      <c r="AJ2883" s="154"/>
      <c r="AK2883" s="154"/>
      <c r="AL2883" s="154"/>
      <c r="AM2883" s="154"/>
      <c r="AN2883" s="154"/>
      <c r="AO2883" s="154"/>
      <c r="AP2883" s="154"/>
      <c r="AQ2883" s="154"/>
      <c r="AR2883" s="154"/>
      <c r="AS2883" s="154"/>
      <c r="AT2883" s="154"/>
      <c r="AU2883" s="154"/>
      <c r="AV2883" s="154"/>
      <c r="AW2883" s="154"/>
      <c r="AX2883" s="154"/>
      <c r="AY2883" s="154"/>
      <c r="AZ2883" s="154"/>
      <c r="BA2883" s="154"/>
      <c r="BB2883" s="154"/>
      <c r="BC2883" s="154"/>
      <c r="BD2883" s="154"/>
      <c r="BE2883" s="154"/>
      <c r="BF2883" s="154"/>
      <c r="BG2883" s="154"/>
      <c r="BH2883" s="154"/>
      <c r="BI2883" s="154"/>
      <c r="BJ2883" s="154"/>
      <c r="BK2883" s="154"/>
      <c r="BL2883" s="154"/>
      <c r="BM2883" s="154"/>
      <c r="BN2883" s="154"/>
      <c r="BO2883" s="154"/>
      <c r="BP2883" s="154"/>
      <c r="BQ2883" s="154"/>
      <c r="BR2883" s="154"/>
      <c r="BS2883" s="154"/>
      <c r="BT2883" s="154"/>
      <c r="BU2883" s="154"/>
      <c r="BV2883" s="154"/>
    </row>
    <row r="2884" spans="1:74" x14ac:dyDescent="0.25">
      <c r="A2884" s="154"/>
      <c r="B2884" s="154"/>
      <c r="C2884" s="154"/>
      <c r="D2884" s="154"/>
      <c r="E2884" s="154"/>
      <c r="F2884" s="154"/>
      <c r="G2884" s="154"/>
      <c r="H2884" s="154"/>
      <c r="I2884" s="154"/>
      <c r="J2884" s="154"/>
      <c r="K2884" s="154"/>
      <c r="L2884" s="154"/>
      <c r="M2884" s="154"/>
      <c r="N2884" s="154"/>
      <c r="O2884" s="154"/>
      <c r="P2884" s="154"/>
      <c r="Q2884" s="154"/>
      <c r="R2884" s="154"/>
      <c r="S2884" s="154"/>
      <c r="T2884" s="154"/>
      <c r="U2884" s="154"/>
      <c r="V2884" s="154"/>
      <c r="W2884" s="154"/>
      <c r="X2884" s="154"/>
      <c r="Y2884" s="154"/>
      <c r="Z2884" s="154"/>
      <c r="AA2884" s="154"/>
      <c r="AB2884" s="154"/>
      <c r="AC2884" s="154"/>
      <c r="AD2884" s="154"/>
      <c r="AE2884" s="154"/>
      <c r="AF2884" s="154"/>
      <c r="AG2884" s="154"/>
      <c r="AH2884" s="154"/>
      <c r="AI2884" s="154"/>
      <c r="AJ2884" s="154"/>
      <c r="AK2884" s="154"/>
      <c r="AL2884" s="154"/>
      <c r="AM2884" s="154"/>
      <c r="AN2884" s="154"/>
      <c r="AO2884" s="154"/>
      <c r="AP2884" s="154"/>
      <c r="AQ2884" s="154"/>
      <c r="AR2884" s="154"/>
      <c r="AS2884" s="154"/>
      <c r="AT2884" s="154"/>
      <c r="AU2884" s="154"/>
      <c r="AV2884" s="154"/>
      <c r="AW2884" s="154"/>
      <c r="AX2884" s="154"/>
      <c r="AY2884" s="154"/>
      <c r="AZ2884" s="154"/>
      <c r="BA2884" s="154"/>
      <c r="BB2884" s="154"/>
      <c r="BC2884" s="154"/>
      <c r="BD2884" s="154"/>
      <c r="BE2884" s="154"/>
      <c r="BF2884" s="154"/>
      <c r="BG2884" s="154"/>
      <c r="BH2884" s="154"/>
      <c r="BI2884" s="154"/>
      <c r="BJ2884" s="154"/>
      <c r="BK2884" s="154"/>
      <c r="BL2884" s="154"/>
      <c r="BM2884" s="154"/>
      <c r="BN2884" s="154"/>
      <c r="BO2884" s="154"/>
      <c r="BP2884" s="154"/>
      <c r="BQ2884" s="154"/>
      <c r="BR2884" s="154"/>
      <c r="BS2884" s="154"/>
      <c r="BT2884" s="154"/>
      <c r="BU2884" s="154"/>
      <c r="BV2884" s="154"/>
    </row>
    <row r="2885" spans="1:74" x14ac:dyDescent="0.25">
      <c r="A2885" s="154"/>
      <c r="B2885" s="154"/>
      <c r="C2885" s="154"/>
      <c r="D2885" s="154"/>
      <c r="E2885" s="154"/>
      <c r="F2885" s="154"/>
      <c r="G2885" s="154"/>
      <c r="H2885" s="154"/>
      <c r="I2885" s="154"/>
      <c r="J2885" s="154"/>
      <c r="K2885" s="154"/>
      <c r="L2885" s="154"/>
      <c r="M2885" s="154"/>
      <c r="N2885" s="154"/>
      <c r="O2885" s="154"/>
      <c r="P2885" s="154"/>
      <c r="Q2885" s="154"/>
      <c r="R2885" s="154"/>
      <c r="S2885" s="154"/>
      <c r="T2885" s="154"/>
      <c r="U2885" s="154"/>
      <c r="V2885" s="154"/>
      <c r="W2885" s="154"/>
      <c r="X2885" s="154"/>
      <c r="Y2885" s="154"/>
      <c r="Z2885" s="154"/>
      <c r="AA2885" s="154"/>
      <c r="AB2885" s="154"/>
      <c r="AC2885" s="154"/>
      <c r="AD2885" s="154"/>
      <c r="AE2885" s="154"/>
      <c r="AF2885" s="154"/>
      <c r="AG2885" s="154"/>
      <c r="AH2885" s="154"/>
      <c r="AI2885" s="154"/>
      <c r="AJ2885" s="154"/>
      <c r="AK2885" s="154"/>
      <c r="AL2885" s="154"/>
      <c r="AM2885" s="154"/>
      <c r="AN2885" s="154"/>
      <c r="AO2885" s="154"/>
      <c r="AP2885" s="154"/>
      <c r="AQ2885" s="154"/>
      <c r="AR2885" s="154"/>
      <c r="AS2885" s="154"/>
      <c r="AT2885" s="154"/>
      <c r="AU2885" s="154"/>
      <c r="AV2885" s="154"/>
      <c r="AW2885" s="154"/>
      <c r="AX2885" s="154"/>
      <c r="AY2885" s="154"/>
      <c r="AZ2885" s="154"/>
      <c r="BA2885" s="154"/>
      <c r="BB2885" s="154"/>
      <c r="BC2885" s="154"/>
      <c r="BD2885" s="154"/>
      <c r="BE2885" s="154"/>
      <c r="BF2885" s="154"/>
      <c r="BG2885" s="154"/>
      <c r="BH2885" s="154"/>
      <c r="BI2885" s="154"/>
      <c r="BJ2885" s="154"/>
      <c r="BK2885" s="154"/>
      <c r="BL2885" s="154"/>
      <c r="BM2885" s="154"/>
      <c r="BN2885" s="154"/>
      <c r="BO2885" s="154"/>
      <c r="BP2885" s="154"/>
      <c r="BQ2885" s="154"/>
      <c r="BR2885" s="154"/>
      <c r="BS2885" s="154"/>
      <c r="BT2885" s="154"/>
      <c r="BU2885" s="154"/>
      <c r="BV2885" s="154"/>
    </row>
    <row r="2886" spans="1:74" x14ac:dyDescent="0.25">
      <c r="A2886" s="154"/>
      <c r="B2886" s="154"/>
      <c r="C2886" s="154"/>
      <c r="D2886" s="154"/>
      <c r="E2886" s="154"/>
      <c r="F2886" s="154"/>
      <c r="G2886" s="154"/>
      <c r="H2886" s="154"/>
      <c r="I2886" s="154"/>
      <c r="J2886" s="154"/>
      <c r="K2886" s="154"/>
      <c r="L2886" s="154"/>
      <c r="M2886" s="154"/>
      <c r="N2886" s="154"/>
      <c r="O2886" s="154"/>
      <c r="P2886" s="154"/>
      <c r="Q2886" s="154"/>
      <c r="R2886" s="154"/>
      <c r="S2886" s="154"/>
      <c r="T2886" s="154"/>
      <c r="U2886" s="154"/>
      <c r="V2886" s="154"/>
      <c r="W2886" s="154"/>
      <c r="X2886" s="154"/>
      <c r="Y2886" s="154"/>
      <c r="Z2886" s="154"/>
      <c r="AA2886" s="154"/>
      <c r="AB2886" s="154"/>
      <c r="AC2886" s="154"/>
      <c r="AD2886" s="154"/>
      <c r="AE2886" s="154"/>
      <c r="AF2886" s="154"/>
      <c r="AG2886" s="154"/>
      <c r="AH2886" s="154"/>
      <c r="AI2886" s="154"/>
      <c r="AJ2886" s="154"/>
      <c r="AK2886" s="154"/>
      <c r="AL2886" s="154"/>
      <c r="AM2886" s="154"/>
      <c r="AN2886" s="154"/>
      <c r="AO2886" s="154"/>
      <c r="AP2886" s="154"/>
      <c r="AQ2886" s="154"/>
      <c r="AR2886" s="154"/>
      <c r="AS2886" s="154"/>
      <c r="AT2886" s="154"/>
      <c r="AU2886" s="154"/>
      <c r="AV2886" s="154"/>
      <c r="AW2886" s="154"/>
      <c r="AX2886" s="154"/>
      <c r="AY2886" s="154"/>
      <c r="AZ2886" s="154"/>
      <c r="BA2886" s="154"/>
      <c r="BB2886" s="154"/>
      <c r="BC2886" s="154"/>
      <c r="BD2886" s="154"/>
      <c r="BE2886" s="154"/>
      <c r="BF2886" s="154"/>
      <c r="BG2886" s="154"/>
      <c r="BH2886" s="154"/>
      <c r="BI2886" s="154"/>
      <c r="BJ2886" s="154"/>
      <c r="BK2886" s="154"/>
      <c r="BL2886" s="154"/>
      <c r="BM2886" s="154"/>
      <c r="BN2886" s="154"/>
      <c r="BO2886" s="154"/>
      <c r="BP2886" s="154"/>
      <c r="BQ2886" s="154"/>
      <c r="BR2886" s="154"/>
      <c r="BS2886" s="154"/>
      <c r="BT2886" s="154"/>
      <c r="BU2886" s="154"/>
      <c r="BV2886" s="154"/>
    </row>
    <row r="2887" spans="1:74" x14ac:dyDescent="0.25">
      <c r="A2887" s="154"/>
      <c r="B2887" s="154"/>
      <c r="C2887" s="154"/>
      <c r="D2887" s="154"/>
      <c r="E2887" s="154"/>
      <c r="F2887" s="154"/>
      <c r="G2887" s="154"/>
      <c r="H2887" s="154"/>
      <c r="I2887" s="154"/>
      <c r="J2887" s="154"/>
      <c r="K2887" s="154"/>
      <c r="L2887" s="154"/>
      <c r="M2887" s="154"/>
      <c r="N2887" s="154"/>
      <c r="O2887" s="154"/>
      <c r="P2887" s="154"/>
      <c r="Q2887" s="154"/>
      <c r="R2887" s="154"/>
      <c r="S2887" s="154"/>
      <c r="T2887" s="154"/>
      <c r="U2887" s="154"/>
      <c r="V2887" s="154"/>
      <c r="W2887" s="154"/>
      <c r="X2887" s="154"/>
      <c r="Y2887" s="154"/>
      <c r="Z2887" s="154"/>
      <c r="AA2887" s="154"/>
      <c r="AB2887" s="154"/>
      <c r="AC2887" s="154"/>
      <c r="AD2887" s="154"/>
      <c r="AE2887" s="154"/>
      <c r="AF2887" s="154"/>
      <c r="AG2887" s="154"/>
      <c r="AH2887" s="154"/>
      <c r="AI2887" s="154"/>
      <c r="AJ2887" s="154"/>
      <c r="AK2887" s="154"/>
      <c r="AL2887" s="154"/>
      <c r="AM2887" s="154"/>
      <c r="AN2887" s="154"/>
      <c r="AO2887" s="154"/>
      <c r="AP2887" s="154"/>
      <c r="AQ2887" s="154"/>
      <c r="AR2887" s="154"/>
      <c r="AS2887" s="154"/>
      <c r="AT2887" s="154"/>
      <c r="AU2887" s="154"/>
      <c r="AV2887" s="154"/>
      <c r="AW2887" s="154"/>
      <c r="AX2887" s="154"/>
      <c r="AY2887" s="154"/>
      <c r="AZ2887" s="154"/>
      <c r="BA2887" s="154"/>
      <c r="BB2887" s="154"/>
      <c r="BC2887" s="154"/>
      <c r="BD2887" s="154"/>
      <c r="BE2887" s="154"/>
      <c r="BF2887" s="154"/>
      <c r="BG2887" s="154"/>
      <c r="BH2887" s="154"/>
      <c r="BI2887" s="154"/>
      <c r="BJ2887" s="154"/>
      <c r="BK2887" s="154"/>
      <c r="BL2887" s="154"/>
      <c r="BM2887" s="154"/>
      <c r="BN2887" s="154"/>
      <c r="BO2887" s="154"/>
      <c r="BP2887" s="154"/>
      <c r="BQ2887" s="154"/>
      <c r="BR2887" s="154"/>
      <c r="BS2887" s="154"/>
      <c r="BT2887" s="154"/>
      <c r="BU2887" s="154"/>
      <c r="BV2887" s="154"/>
    </row>
    <row r="2888" spans="1:74" x14ac:dyDescent="0.25">
      <c r="A2888" s="154"/>
      <c r="B2888" s="154"/>
      <c r="C2888" s="154"/>
      <c r="D2888" s="154"/>
      <c r="E2888" s="154"/>
      <c r="F2888" s="154"/>
      <c r="G2888" s="154"/>
      <c r="H2888" s="154"/>
      <c r="I2888" s="154"/>
      <c r="J2888" s="154"/>
      <c r="K2888" s="154"/>
      <c r="L2888" s="154"/>
      <c r="M2888" s="154"/>
      <c r="N2888" s="154"/>
      <c r="O2888" s="154"/>
      <c r="P2888" s="154"/>
      <c r="Q2888" s="154"/>
      <c r="R2888" s="154"/>
      <c r="S2888" s="154"/>
      <c r="T2888" s="154"/>
      <c r="U2888" s="154"/>
      <c r="V2888" s="154"/>
      <c r="W2888" s="154"/>
      <c r="X2888" s="154"/>
      <c r="Y2888" s="154"/>
      <c r="Z2888" s="154"/>
      <c r="AA2888" s="154"/>
      <c r="AB2888" s="154"/>
      <c r="AC2888" s="154"/>
      <c r="AD2888" s="154"/>
      <c r="AE2888" s="154"/>
      <c r="AF2888" s="154"/>
      <c r="AG2888" s="154"/>
      <c r="AH2888" s="154"/>
      <c r="AI2888" s="154"/>
      <c r="AJ2888" s="154"/>
      <c r="AK2888" s="154"/>
      <c r="AL2888" s="154"/>
      <c r="AM2888" s="154"/>
      <c r="AN2888" s="154"/>
      <c r="AO2888" s="154"/>
      <c r="AP2888" s="154"/>
      <c r="AQ2888" s="154"/>
      <c r="AR2888" s="154"/>
      <c r="AS2888" s="154"/>
      <c r="AT2888" s="154"/>
      <c r="AU2888" s="154"/>
      <c r="AV2888" s="154"/>
      <c r="AW2888" s="154"/>
      <c r="AX2888" s="154"/>
      <c r="AY2888" s="154"/>
      <c r="AZ2888" s="154"/>
      <c r="BA2888" s="154"/>
      <c r="BB2888" s="154"/>
      <c r="BC2888" s="154"/>
      <c r="BD2888" s="154"/>
      <c r="BE2888" s="154"/>
      <c r="BF2888" s="154"/>
      <c r="BG2888" s="154"/>
      <c r="BH2888" s="154"/>
      <c r="BI2888" s="154"/>
      <c r="BJ2888" s="154"/>
      <c r="BK2888" s="154"/>
      <c r="BL2888" s="154"/>
      <c r="BM2888" s="154"/>
      <c r="BN2888" s="154"/>
      <c r="BO2888" s="154"/>
      <c r="BP2888" s="154"/>
      <c r="BQ2888" s="154"/>
      <c r="BR2888" s="154"/>
      <c r="BS2888" s="154"/>
      <c r="BT2888" s="154"/>
      <c r="BU2888" s="154"/>
      <c r="BV2888" s="154"/>
    </row>
    <row r="2889" spans="1:74" x14ac:dyDescent="0.25">
      <c r="A2889" s="154"/>
      <c r="B2889" s="154"/>
      <c r="C2889" s="154"/>
      <c r="D2889" s="154"/>
      <c r="E2889" s="154"/>
      <c r="F2889" s="154"/>
      <c r="G2889" s="154"/>
      <c r="H2889" s="154"/>
      <c r="I2889" s="154"/>
      <c r="J2889" s="154"/>
      <c r="K2889" s="154"/>
      <c r="L2889" s="154"/>
      <c r="M2889" s="154"/>
      <c r="N2889" s="154"/>
      <c r="O2889" s="154"/>
      <c r="P2889" s="154"/>
      <c r="Q2889" s="154"/>
      <c r="R2889" s="154"/>
      <c r="S2889" s="154"/>
      <c r="T2889" s="154"/>
      <c r="U2889" s="154"/>
      <c r="V2889" s="154"/>
      <c r="W2889" s="154"/>
      <c r="X2889" s="154"/>
      <c r="Y2889" s="154"/>
      <c r="Z2889" s="154"/>
      <c r="AA2889" s="154"/>
      <c r="AB2889" s="154"/>
      <c r="AC2889" s="154"/>
      <c r="AD2889" s="154"/>
      <c r="AE2889" s="154"/>
      <c r="AF2889" s="154"/>
      <c r="AG2889" s="154"/>
      <c r="AH2889" s="154"/>
      <c r="AI2889" s="154"/>
      <c r="AJ2889" s="154"/>
      <c r="AK2889" s="154"/>
      <c r="AL2889" s="154"/>
      <c r="AM2889" s="154"/>
      <c r="AN2889" s="154"/>
      <c r="AO2889" s="154"/>
      <c r="AP2889" s="154"/>
      <c r="AQ2889" s="154"/>
      <c r="AR2889" s="154"/>
      <c r="AS2889" s="154"/>
      <c r="AT2889" s="154"/>
      <c r="AU2889" s="154"/>
      <c r="AV2889" s="154"/>
      <c r="AW2889" s="154"/>
      <c r="AX2889" s="154"/>
      <c r="AY2889" s="154"/>
      <c r="AZ2889" s="154"/>
      <c r="BA2889" s="154"/>
      <c r="BB2889" s="154"/>
      <c r="BC2889" s="154"/>
      <c r="BD2889" s="154"/>
      <c r="BE2889" s="154"/>
      <c r="BF2889" s="154"/>
      <c r="BG2889" s="154"/>
      <c r="BH2889" s="154"/>
      <c r="BI2889" s="154"/>
      <c r="BJ2889" s="154"/>
      <c r="BK2889" s="154"/>
      <c r="BL2889" s="154"/>
      <c r="BM2889" s="154"/>
      <c r="BN2889" s="154"/>
      <c r="BO2889" s="154"/>
      <c r="BP2889" s="154"/>
      <c r="BQ2889" s="154"/>
      <c r="BR2889" s="154"/>
      <c r="BS2889" s="154"/>
      <c r="BT2889" s="154"/>
      <c r="BU2889" s="154"/>
      <c r="BV2889" s="154"/>
    </row>
    <row r="2890" spans="1:74" x14ac:dyDescent="0.25">
      <c r="A2890" s="154"/>
      <c r="B2890" s="154"/>
      <c r="C2890" s="154"/>
      <c r="D2890" s="154"/>
      <c r="E2890" s="154"/>
      <c r="F2890" s="154"/>
      <c r="G2890" s="154"/>
      <c r="H2890" s="154"/>
      <c r="I2890" s="154"/>
      <c r="J2890" s="154"/>
      <c r="K2890" s="154"/>
      <c r="L2890" s="154"/>
      <c r="M2890" s="154"/>
      <c r="N2890" s="154"/>
      <c r="O2890" s="154"/>
      <c r="P2890" s="154"/>
      <c r="Q2890" s="154"/>
      <c r="R2890" s="154"/>
      <c r="S2890" s="154"/>
      <c r="T2890" s="154"/>
      <c r="U2890" s="154"/>
      <c r="V2890" s="154"/>
      <c r="W2890" s="154"/>
      <c r="X2890" s="154"/>
      <c r="Y2890" s="154"/>
      <c r="Z2890" s="154"/>
      <c r="AA2890" s="154"/>
      <c r="AB2890" s="154"/>
      <c r="AC2890" s="154"/>
      <c r="AD2890" s="154"/>
      <c r="AE2890" s="154"/>
      <c r="AF2890" s="154"/>
      <c r="AG2890" s="154"/>
      <c r="AH2890" s="154"/>
      <c r="AI2890" s="154"/>
      <c r="AJ2890" s="154"/>
      <c r="AK2890" s="154"/>
      <c r="AL2890" s="154"/>
      <c r="AM2890" s="154"/>
      <c r="AN2890" s="154"/>
      <c r="AO2890" s="154"/>
      <c r="AP2890" s="154"/>
      <c r="AQ2890" s="154"/>
      <c r="AR2890" s="154"/>
      <c r="AS2890" s="154"/>
      <c r="AT2890" s="154"/>
      <c r="AU2890" s="154"/>
      <c r="AV2890" s="154"/>
      <c r="AW2890" s="154"/>
      <c r="AX2890" s="154"/>
      <c r="AY2890" s="154"/>
      <c r="AZ2890" s="154"/>
      <c r="BA2890" s="154"/>
      <c r="BB2890" s="154"/>
      <c r="BC2890" s="154"/>
      <c r="BD2890" s="154"/>
      <c r="BE2890" s="154"/>
      <c r="BF2890" s="154"/>
      <c r="BG2890" s="154"/>
      <c r="BH2890" s="154"/>
      <c r="BI2890" s="154"/>
      <c r="BJ2890" s="154"/>
      <c r="BK2890" s="154"/>
      <c r="BL2890" s="154"/>
      <c r="BM2890" s="154"/>
      <c r="BN2890" s="154"/>
      <c r="BO2890" s="154"/>
      <c r="BP2890" s="154"/>
      <c r="BQ2890" s="154"/>
      <c r="BR2890" s="154"/>
      <c r="BS2890" s="154"/>
      <c r="BT2890" s="154"/>
      <c r="BU2890" s="154"/>
      <c r="BV2890" s="154"/>
    </row>
    <row r="2891" spans="1:74" x14ac:dyDescent="0.25">
      <c r="A2891" s="154"/>
      <c r="B2891" s="154"/>
      <c r="C2891" s="154"/>
      <c r="D2891" s="154"/>
      <c r="E2891" s="154"/>
      <c r="F2891" s="154"/>
      <c r="G2891" s="154"/>
      <c r="H2891" s="154"/>
      <c r="I2891" s="154"/>
      <c r="J2891" s="154"/>
      <c r="K2891" s="154"/>
      <c r="L2891" s="154"/>
      <c r="M2891" s="154"/>
      <c r="N2891" s="154"/>
      <c r="O2891" s="154"/>
      <c r="P2891" s="154"/>
      <c r="Q2891" s="154"/>
      <c r="R2891" s="154"/>
      <c r="S2891" s="154"/>
      <c r="T2891" s="154"/>
      <c r="U2891" s="154"/>
      <c r="V2891" s="154"/>
      <c r="W2891" s="154"/>
      <c r="X2891" s="154"/>
      <c r="Y2891" s="154"/>
      <c r="Z2891" s="154"/>
      <c r="AA2891" s="154"/>
      <c r="AB2891" s="154"/>
      <c r="AC2891" s="154"/>
      <c r="AD2891" s="154"/>
      <c r="AE2891" s="154"/>
      <c r="AF2891" s="154"/>
      <c r="AG2891" s="154"/>
      <c r="AH2891" s="154"/>
      <c r="AI2891" s="154"/>
      <c r="AJ2891" s="154"/>
      <c r="AK2891" s="154"/>
      <c r="AL2891" s="154"/>
      <c r="AM2891" s="154"/>
      <c r="AN2891" s="154"/>
      <c r="AO2891" s="154"/>
      <c r="AP2891" s="154"/>
      <c r="AQ2891" s="154"/>
      <c r="AR2891" s="154"/>
      <c r="AS2891" s="154"/>
      <c r="AT2891" s="154"/>
      <c r="AU2891" s="154"/>
      <c r="AV2891" s="154"/>
      <c r="AW2891" s="154"/>
      <c r="AX2891" s="154"/>
      <c r="AY2891" s="154"/>
      <c r="AZ2891" s="154"/>
      <c r="BA2891" s="154"/>
      <c r="BB2891" s="154"/>
      <c r="BC2891" s="154"/>
      <c r="BD2891" s="154"/>
      <c r="BE2891" s="154"/>
      <c r="BF2891" s="154"/>
      <c r="BG2891" s="154"/>
      <c r="BH2891" s="154"/>
      <c r="BI2891" s="154"/>
      <c r="BJ2891" s="154"/>
      <c r="BK2891" s="154"/>
      <c r="BL2891" s="154"/>
      <c r="BM2891" s="154"/>
      <c r="BN2891" s="154"/>
      <c r="BO2891" s="154"/>
      <c r="BP2891" s="154"/>
      <c r="BQ2891" s="154"/>
      <c r="BR2891" s="154"/>
      <c r="BS2891" s="154"/>
      <c r="BT2891" s="154"/>
      <c r="BU2891" s="154"/>
      <c r="BV2891" s="154"/>
    </row>
    <row r="2892" spans="1:74" x14ac:dyDescent="0.25">
      <c r="A2892" s="154"/>
      <c r="B2892" s="154"/>
      <c r="C2892" s="154"/>
      <c r="D2892" s="154"/>
      <c r="E2892" s="154"/>
      <c r="F2892" s="154"/>
      <c r="G2892" s="154"/>
      <c r="H2892" s="154"/>
      <c r="I2892" s="154"/>
      <c r="J2892" s="154"/>
      <c r="K2892" s="154"/>
      <c r="L2892" s="154"/>
      <c r="M2892" s="154"/>
      <c r="N2892" s="154"/>
      <c r="O2892" s="154"/>
      <c r="P2892" s="154"/>
      <c r="Q2892" s="154"/>
      <c r="R2892" s="154"/>
      <c r="S2892" s="154"/>
      <c r="T2892" s="154"/>
      <c r="U2892" s="154"/>
      <c r="V2892" s="154"/>
      <c r="W2892" s="154"/>
      <c r="X2892" s="154"/>
      <c r="Y2892" s="154"/>
      <c r="Z2892" s="154"/>
      <c r="AA2892" s="154"/>
      <c r="AB2892" s="154"/>
      <c r="AC2892" s="154"/>
      <c r="AD2892" s="154"/>
      <c r="AE2892" s="154"/>
      <c r="AF2892" s="154"/>
      <c r="AG2892" s="154"/>
      <c r="AH2892" s="154"/>
      <c r="AI2892" s="154"/>
      <c r="AJ2892" s="154"/>
      <c r="AK2892" s="154"/>
      <c r="AL2892" s="154"/>
      <c r="AM2892" s="154"/>
      <c r="AN2892" s="154"/>
      <c r="AO2892" s="154"/>
      <c r="AP2892" s="154"/>
      <c r="AQ2892" s="154"/>
      <c r="AR2892" s="154"/>
      <c r="AS2892" s="154"/>
      <c r="AT2892" s="154"/>
      <c r="AU2892" s="154"/>
      <c r="AV2892" s="154"/>
      <c r="AW2892" s="154"/>
      <c r="AX2892" s="154"/>
      <c r="AY2892" s="154"/>
      <c r="AZ2892" s="154"/>
      <c r="BA2892" s="154"/>
      <c r="BB2892" s="154"/>
      <c r="BC2892" s="154"/>
      <c r="BD2892" s="154"/>
      <c r="BE2892" s="154"/>
      <c r="BF2892" s="154"/>
      <c r="BG2892" s="154"/>
      <c r="BH2892" s="154"/>
      <c r="BI2892" s="154"/>
      <c r="BJ2892" s="154"/>
      <c r="BK2892" s="154"/>
      <c r="BL2892" s="154"/>
      <c r="BM2892" s="154"/>
      <c r="BN2892" s="154"/>
      <c r="BO2892" s="154"/>
      <c r="BP2892" s="154"/>
      <c r="BQ2892" s="154"/>
      <c r="BR2892" s="154"/>
      <c r="BS2892" s="154"/>
      <c r="BT2892" s="154"/>
      <c r="BU2892" s="154"/>
      <c r="BV2892" s="154"/>
    </row>
    <row r="2893" spans="1:74" x14ac:dyDescent="0.25">
      <c r="A2893" s="154"/>
      <c r="B2893" s="154"/>
      <c r="C2893" s="154"/>
      <c r="D2893" s="154"/>
      <c r="E2893" s="154"/>
      <c r="F2893" s="154"/>
      <c r="G2893" s="154"/>
      <c r="H2893" s="154"/>
      <c r="I2893" s="154"/>
      <c r="J2893" s="154"/>
      <c r="K2893" s="154"/>
      <c r="L2893" s="154"/>
      <c r="M2893" s="154"/>
      <c r="N2893" s="154"/>
      <c r="O2893" s="154"/>
      <c r="P2893" s="154"/>
      <c r="Q2893" s="154"/>
      <c r="R2893" s="154"/>
      <c r="S2893" s="154"/>
      <c r="T2893" s="154"/>
      <c r="U2893" s="154"/>
      <c r="V2893" s="154"/>
      <c r="W2893" s="154"/>
      <c r="X2893" s="154"/>
      <c r="Y2893" s="154"/>
      <c r="Z2893" s="154"/>
      <c r="AA2893" s="154"/>
      <c r="AB2893" s="154"/>
      <c r="AC2893" s="154"/>
      <c r="AD2893" s="154"/>
      <c r="AE2893" s="154"/>
      <c r="AF2893" s="154"/>
      <c r="AG2893" s="154"/>
      <c r="AH2893" s="154"/>
      <c r="AI2893" s="154"/>
      <c r="AJ2893" s="154"/>
      <c r="AK2893" s="154"/>
      <c r="AL2893" s="154"/>
      <c r="AM2893" s="154"/>
      <c r="AN2893" s="154"/>
      <c r="AO2893" s="154"/>
      <c r="AP2893" s="154"/>
      <c r="AQ2893" s="154"/>
      <c r="AR2893" s="154"/>
      <c r="AS2893" s="154"/>
      <c r="AT2893" s="154"/>
      <c r="AU2893" s="154"/>
      <c r="AV2893" s="154"/>
      <c r="AW2893" s="154"/>
      <c r="AX2893" s="154"/>
      <c r="AY2893" s="154"/>
      <c r="AZ2893" s="154"/>
      <c r="BA2893" s="154"/>
      <c r="BB2893" s="154"/>
      <c r="BC2893" s="154"/>
      <c r="BD2893" s="154"/>
      <c r="BE2893" s="154"/>
      <c r="BF2893" s="154"/>
      <c r="BG2893" s="154"/>
      <c r="BH2893" s="154"/>
      <c r="BI2893" s="154"/>
      <c r="BJ2893" s="154"/>
      <c r="BK2893" s="154"/>
      <c r="BL2893" s="154"/>
      <c r="BM2893" s="154"/>
      <c r="BN2893" s="154"/>
      <c r="BO2893" s="154"/>
      <c r="BP2893" s="154"/>
      <c r="BQ2893" s="154"/>
      <c r="BR2893" s="154"/>
      <c r="BS2893" s="154"/>
      <c r="BT2893" s="154"/>
      <c r="BU2893" s="154"/>
      <c r="BV2893" s="154"/>
    </row>
    <row r="2894" spans="1:74" x14ac:dyDescent="0.25">
      <c r="A2894" s="154"/>
      <c r="B2894" s="154"/>
      <c r="C2894" s="154"/>
      <c r="D2894" s="154"/>
      <c r="E2894" s="154"/>
      <c r="F2894" s="154"/>
      <c r="G2894" s="154"/>
      <c r="H2894" s="154"/>
      <c r="I2894" s="154"/>
      <c r="J2894" s="154"/>
      <c r="K2894" s="154"/>
      <c r="L2894" s="154"/>
      <c r="M2894" s="154"/>
      <c r="N2894" s="154"/>
      <c r="O2894" s="154"/>
      <c r="P2894" s="154"/>
      <c r="Q2894" s="154"/>
      <c r="R2894" s="154"/>
      <c r="S2894" s="154"/>
      <c r="T2894" s="154"/>
      <c r="U2894" s="154"/>
      <c r="V2894" s="154"/>
      <c r="W2894" s="154"/>
      <c r="X2894" s="154"/>
      <c r="Y2894" s="154"/>
      <c r="Z2894" s="154"/>
      <c r="AA2894" s="154"/>
      <c r="AB2894" s="154"/>
      <c r="AC2894" s="154"/>
      <c r="AD2894" s="154"/>
      <c r="AE2894" s="154"/>
      <c r="AF2894" s="154"/>
      <c r="AG2894" s="154"/>
      <c r="AH2894" s="154"/>
      <c r="AI2894" s="154"/>
      <c r="AJ2894" s="154"/>
      <c r="AK2894" s="154"/>
      <c r="AL2894" s="154"/>
      <c r="AM2894" s="154"/>
      <c r="AN2894" s="154"/>
      <c r="AO2894" s="154"/>
      <c r="AP2894" s="154"/>
      <c r="AQ2894" s="154"/>
      <c r="AR2894" s="154"/>
      <c r="AS2894" s="154"/>
      <c r="AT2894" s="154"/>
      <c r="AU2894" s="154"/>
      <c r="AV2894" s="154"/>
      <c r="AW2894" s="154"/>
      <c r="AX2894" s="154"/>
      <c r="AY2894" s="154"/>
      <c r="AZ2894" s="154"/>
      <c r="BA2894" s="154"/>
      <c r="BB2894" s="154"/>
      <c r="BC2894" s="154"/>
      <c r="BD2894" s="154"/>
      <c r="BE2894" s="154"/>
      <c r="BF2894" s="154"/>
      <c r="BG2894" s="154"/>
      <c r="BH2894" s="154"/>
      <c r="BI2894" s="154"/>
      <c r="BJ2894" s="154"/>
      <c r="BK2894" s="154"/>
      <c r="BL2894" s="154"/>
      <c r="BM2894" s="154"/>
      <c r="BN2894" s="154"/>
      <c r="BO2894" s="154"/>
      <c r="BP2894" s="154"/>
      <c r="BQ2894" s="154"/>
      <c r="BR2894" s="154"/>
      <c r="BS2894" s="154"/>
      <c r="BT2894" s="154"/>
      <c r="BU2894" s="154"/>
      <c r="BV2894" s="154"/>
    </row>
    <row r="2895" spans="1:74" x14ac:dyDescent="0.25">
      <c r="A2895" s="154"/>
      <c r="B2895" s="154"/>
      <c r="C2895" s="154"/>
      <c r="D2895" s="154"/>
      <c r="E2895" s="154"/>
      <c r="F2895" s="154"/>
      <c r="G2895" s="154"/>
      <c r="H2895" s="154"/>
      <c r="I2895" s="154"/>
      <c r="J2895" s="154"/>
      <c r="K2895" s="154"/>
      <c r="L2895" s="154"/>
      <c r="M2895" s="154"/>
      <c r="N2895" s="154"/>
      <c r="O2895" s="154"/>
      <c r="P2895" s="154"/>
      <c r="Q2895" s="154"/>
      <c r="R2895" s="154"/>
      <c r="S2895" s="154"/>
      <c r="T2895" s="154"/>
      <c r="U2895" s="154"/>
      <c r="V2895" s="154"/>
      <c r="W2895" s="154"/>
      <c r="X2895" s="154"/>
      <c r="Y2895" s="154"/>
      <c r="Z2895" s="154"/>
      <c r="AA2895" s="154"/>
      <c r="AB2895" s="154"/>
      <c r="AC2895" s="154"/>
      <c r="AD2895" s="154"/>
      <c r="AE2895" s="154"/>
      <c r="AF2895" s="154"/>
      <c r="AG2895" s="154"/>
      <c r="AH2895" s="154"/>
      <c r="AI2895" s="154"/>
      <c r="AJ2895" s="154"/>
      <c r="AK2895" s="154"/>
      <c r="AL2895" s="154"/>
      <c r="AM2895" s="154"/>
      <c r="AN2895" s="154"/>
      <c r="AO2895" s="154"/>
      <c r="AP2895" s="154"/>
      <c r="AQ2895" s="154"/>
      <c r="AR2895" s="154"/>
      <c r="AS2895" s="154"/>
      <c r="AT2895" s="154"/>
      <c r="AU2895" s="154"/>
      <c r="AV2895" s="154"/>
      <c r="AW2895" s="154"/>
      <c r="AX2895" s="154"/>
      <c r="AY2895" s="154"/>
      <c r="AZ2895" s="154"/>
      <c r="BA2895" s="154"/>
      <c r="BB2895" s="154"/>
      <c r="BC2895" s="154"/>
      <c r="BD2895" s="154"/>
      <c r="BE2895" s="154"/>
      <c r="BF2895" s="154"/>
      <c r="BG2895" s="154"/>
      <c r="BH2895" s="154"/>
      <c r="BI2895" s="154"/>
      <c r="BJ2895" s="154"/>
      <c r="BK2895" s="154"/>
      <c r="BL2895" s="154"/>
      <c r="BM2895" s="154"/>
      <c r="BN2895" s="154"/>
      <c r="BO2895" s="154"/>
      <c r="BP2895" s="154"/>
      <c r="BQ2895" s="154"/>
      <c r="BR2895" s="154"/>
      <c r="BS2895" s="154"/>
      <c r="BT2895" s="154"/>
      <c r="BU2895" s="154"/>
      <c r="BV2895" s="154"/>
    </row>
    <row r="2896" spans="1:74" x14ac:dyDescent="0.25">
      <c r="A2896" s="154"/>
      <c r="B2896" s="154"/>
      <c r="C2896" s="154"/>
      <c r="D2896" s="154"/>
      <c r="E2896" s="154"/>
      <c r="F2896" s="154"/>
      <c r="G2896" s="154"/>
      <c r="H2896" s="154"/>
      <c r="I2896" s="154"/>
      <c r="J2896" s="154"/>
      <c r="K2896" s="154"/>
      <c r="L2896" s="154"/>
      <c r="M2896" s="154"/>
      <c r="N2896" s="154"/>
      <c r="O2896" s="154"/>
      <c r="P2896" s="154"/>
      <c r="Q2896" s="154"/>
      <c r="R2896" s="154"/>
      <c r="S2896" s="154"/>
      <c r="T2896" s="154"/>
      <c r="U2896" s="154"/>
      <c r="V2896" s="154"/>
      <c r="W2896" s="154"/>
      <c r="X2896" s="154"/>
      <c r="Y2896" s="154"/>
      <c r="Z2896" s="154"/>
      <c r="AA2896" s="154"/>
      <c r="AB2896" s="154"/>
      <c r="AC2896" s="154"/>
      <c r="AD2896" s="154"/>
      <c r="AE2896" s="154"/>
      <c r="AF2896" s="154"/>
      <c r="AG2896" s="154"/>
      <c r="AH2896" s="154"/>
      <c r="AI2896" s="154"/>
      <c r="AJ2896" s="154"/>
      <c r="AK2896" s="154"/>
      <c r="AL2896" s="154"/>
      <c r="AM2896" s="154"/>
      <c r="AN2896" s="154"/>
      <c r="AO2896" s="154"/>
      <c r="AP2896" s="154"/>
      <c r="AQ2896" s="154"/>
      <c r="AR2896" s="154"/>
      <c r="AS2896" s="154"/>
      <c r="AT2896" s="154"/>
      <c r="AU2896" s="154"/>
      <c r="AV2896" s="154"/>
      <c r="AW2896" s="154"/>
      <c r="AX2896" s="154"/>
      <c r="AY2896" s="154"/>
      <c r="AZ2896" s="154"/>
      <c r="BA2896" s="154"/>
      <c r="BB2896" s="154"/>
      <c r="BC2896" s="154"/>
      <c r="BD2896" s="154"/>
      <c r="BE2896" s="154"/>
      <c r="BF2896" s="154"/>
      <c r="BG2896" s="154"/>
      <c r="BH2896" s="154"/>
      <c r="BI2896" s="154"/>
      <c r="BJ2896" s="154"/>
      <c r="BK2896" s="154"/>
      <c r="BL2896" s="154"/>
      <c r="BM2896" s="154"/>
      <c r="BN2896" s="154"/>
      <c r="BO2896" s="154"/>
      <c r="BP2896" s="154"/>
      <c r="BQ2896" s="154"/>
      <c r="BR2896" s="154"/>
      <c r="BS2896" s="154"/>
      <c r="BT2896" s="154"/>
      <c r="BU2896" s="154"/>
      <c r="BV2896" s="154"/>
    </row>
    <row r="2897" spans="1:74" x14ac:dyDescent="0.25">
      <c r="A2897" s="154"/>
      <c r="B2897" s="154"/>
      <c r="C2897" s="154"/>
      <c r="D2897" s="154"/>
      <c r="E2897" s="154"/>
      <c r="F2897" s="154"/>
      <c r="G2897" s="154"/>
      <c r="H2897" s="154"/>
      <c r="I2897" s="154"/>
      <c r="J2897" s="154"/>
      <c r="K2897" s="154"/>
      <c r="L2897" s="154"/>
      <c r="M2897" s="154"/>
      <c r="N2897" s="154"/>
      <c r="O2897" s="154"/>
      <c r="P2897" s="154"/>
      <c r="Q2897" s="154"/>
      <c r="R2897" s="154"/>
      <c r="S2897" s="154"/>
      <c r="T2897" s="154"/>
      <c r="U2897" s="154"/>
      <c r="V2897" s="154"/>
      <c r="W2897" s="154"/>
      <c r="X2897" s="154"/>
      <c r="Y2897" s="154"/>
      <c r="Z2897" s="154"/>
      <c r="AA2897" s="154"/>
      <c r="AB2897" s="154"/>
      <c r="AC2897" s="154"/>
      <c r="AD2897" s="154"/>
      <c r="AE2897" s="154"/>
      <c r="AF2897" s="154"/>
      <c r="AG2897" s="154"/>
      <c r="AH2897" s="154"/>
      <c r="AI2897" s="154"/>
      <c r="AJ2897" s="154"/>
      <c r="AK2897" s="154"/>
      <c r="AL2897" s="154"/>
      <c r="AM2897" s="154"/>
      <c r="AN2897" s="154"/>
      <c r="AO2897" s="154"/>
      <c r="AP2897" s="154"/>
      <c r="AQ2897" s="154"/>
      <c r="AR2897" s="154"/>
      <c r="AS2897" s="154"/>
      <c r="AT2897" s="154"/>
      <c r="AU2897" s="154"/>
      <c r="AV2897" s="154"/>
      <c r="AW2897" s="154"/>
      <c r="AX2897" s="154"/>
      <c r="AY2897" s="154"/>
      <c r="AZ2897" s="154"/>
      <c r="BA2897" s="154"/>
      <c r="BB2897" s="154"/>
      <c r="BC2897" s="154"/>
      <c r="BD2897" s="154"/>
      <c r="BE2897" s="154"/>
      <c r="BF2897" s="154"/>
      <c r="BG2897" s="154"/>
      <c r="BH2897" s="154"/>
      <c r="BI2897" s="154"/>
      <c r="BJ2897" s="154"/>
      <c r="BK2897" s="154"/>
      <c r="BL2897" s="154"/>
      <c r="BM2897" s="154"/>
      <c r="BN2897" s="154"/>
      <c r="BO2897" s="154"/>
      <c r="BP2897" s="154"/>
      <c r="BQ2897" s="154"/>
      <c r="BR2897" s="154"/>
      <c r="BS2897" s="154"/>
      <c r="BT2897" s="154"/>
      <c r="BU2897" s="154"/>
      <c r="BV2897" s="154"/>
    </row>
    <row r="2898" spans="1:74" x14ac:dyDescent="0.25">
      <c r="A2898" s="154"/>
      <c r="B2898" s="154"/>
      <c r="C2898" s="154"/>
      <c r="D2898" s="154"/>
      <c r="E2898" s="154"/>
      <c r="F2898" s="154"/>
      <c r="G2898" s="154"/>
      <c r="H2898" s="154"/>
      <c r="I2898" s="154"/>
      <c r="J2898" s="154"/>
      <c r="K2898" s="154"/>
      <c r="L2898" s="154"/>
      <c r="M2898" s="154"/>
      <c r="N2898" s="154"/>
      <c r="O2898" s="154"/>
      <c r="P2898" s="154"/>
      <c r="Q2898" s="154"/>
      <c r="R2898" s="154"/>
      <c r="S2898" s="154"/>
      <c r="T2898" s="154"/>
      <c r="U2898" s="154"/>
      <c r="V2898" s="154"/>
      <c r="W2898" s="154"/>
      <c r="X2898" s="154"/>
      <c r="Y2898" s="154"/>
      <c r="Z2898" s="154"/>
      <c r="AA2898" s="154"/>
      <c r="AB2898" s="154"/>
      <c r="AC2898" s="154"/>
      <c r="AD2898" s="154"/>
      <c r="AE2898" s="154"/>
      <c r="AF2898" s="154"/>
      <c r="AG2898" s="154"/>
      <c r="AH2898" s="154"/>
      <c r="AI2898" s="154"/>
      <c r="AJ2898" s="154"/>
      <c r="AK2898" s="154"/>
      <c r="AL2898" s="154"/>
      <c r="AM2898" s="154"/>
      <c r="AN2898" s="154"/>
      <c r="AO2898" s="154"/>
      <c r="AP2898" s="154"/>
      <c r="AQ2898" s="154"/>
      <c r="AR2898" s="154"/>
      <c r="AS2898" s="154"/>
      <c r="AT2898" s="154"/>
      <c r="AU2898" s="154"/>
      <c r="AV2898" s="154"/>
      <c r="AW2898" s="154"/>
      <c r="AX2898" s="154"/>
      <c r="AY2898" s="154"/>
      <c r="AZ2898" s="154"/>
      <c r="BA2898" s="154"/>
      <c r="BB2898" s="154"/>
      <c r="BC2898" s="154"/>
      <c r="BD2898" s="154"/>
      <c r="BE2898" s="154"/>
      <c r="BF2898" s="154"/>
      <c r="BG2898" s="154"/>
      <c r="BH2898" s="154"/>
      <c r="BI2898" s="154"/>
      <c r="BJ2898" s="154"/>
      <c r="BK2898" s="154"/>
      <c r="BL2898" s="154"/>
      <c r="BM2898" s="154"/>
      <c r="BN2898" s="154"/>
      <c r="BO2898" s="154"/>
      <c r="BP2898" s="154"/>
      <c r="BQ2898" s="154"/>
      <c r="BR2898" s="154"/>
      <c r="BS2898" s="154"/>
      <c r="BT2898" s="154"/>
      <c r="BU2898" s="154"/>
      <c r="BV2898" s="154"/>
    </row>
    <row r="2899" spans="1:74" x14ac:dyDescent="0.25">
      <c r="A2899" s="154"/>
      <c r="B2899" s="154"/>
      <c r="C2899" s="154"/>
      <c r="D2899" s="154"/>
      <c r="E2899" s="154"/>
      <c r="F2899" s="154"/>
      <c r="G2899" s="154"/>
      <c r="H2899" s="154"/>
      <c r="I2899" s="154"/>
      <c r="J2899" s="154"/>
      <c r="K2899" s="154"/>
      <c r="L2899" s="154"/>
      <c r="M2899" s="154"/>
      <c r="N2899" s="154"/>
      <c r="O2899" s="154"/>
      <c r="P2899" s="154"/>
      <c r="Q2899" s="154"/>
      <c r="R2899" s="154"/>
      <c r="S2899" s="154"/>
      <c r="T2899" s="154"/>
      <c r="U2899" s="154"/>
      <c r="V2899" s="154"/>
      <c r="W2899" s="154"/>
      <c r="X2899" s="154"/>
      <c r="Y2899" s="154"/>
      <c r="Z2899" s="154"/>
      <c r="AA2899" s="154"/>
      <c r="AB2899" s="154"/>
      <c r="AC2899" s="154"/>
      <c r="AD2899" s="154"/>
      <c r="AE2899" s="154"/>
      <c r="AF2899" s="154"/>
      <c r="AG2899" s="154"/>
      <c r="AH2899" s="154"/>
      <c r="AI2899" s="154"/>
      <c r="AJ2899" s="154"/>
      <c r="AK2899" s="154"/>
      <c r="AL2899" s="154"/>
      <c r="AM2899" s="154"/>
      <c r="AN2899" s="154"/>
      <c r="AO2899" s="154"/>
      <c r="AP2899" s="154"/>
      <c r="AQ2899" s="154"/>
      <c r="AR2899" s="154"/>
      <c r="AS2899" s="154"/>
      <c r="AT2899" s="154"/>
      <c r="AU2899" s="154"/>
      <c r="AV2899" s="154"/>
      <c r="AW2899" s="154"/>
      <c r="AX2899" s="154"/>
      <c r="AY2899" s="154"/>
      <c r="AZ2899" s="154"/>
      <c r="BA2899" s="154"/>
      <c r="BB2899" s="154"/>
      <c r="BC2899" s="154"/>
      <c r="BD2899" s="154"/>
      <c r="BE2899" s="154"/>
      <c r="BF2899" s="154"/>
      <c r="BG2899" s="154"/>
      <c r="BH2899" s="154"/>
      <c r="BI2899" s="154"/>
      <c r="BJ2899" s="154"/>
      <c r="BK2899" s="154"/>
      <c r="BL2899" s="154"/>
      <c r="BM2899" s="154"/>
      <c r="BN2899" s="154"/>
      <c r="BO2899" s="154"/>
      <c r="BP2899" s="154"/>
      <c r="BQ2899" s="154"/>
      <c r="BR2899" s="154"/>
      <c r="BS2899" s="154"/>
      <c r="BT2899" s="154"/>
      <c r="BU2899" s="154"/>
      <c r="BV2899" s="154"/>
    </row>
    <row r="2900" spans="1:74" x14ac:dyDescent="0.25">
      <c r="A2900" s="154"/>
      <c r="B2900" s="154"/>
      <c r="C2900" s="154"/>
      <c r="D2900" s="154"/>
      <c r="E2900" s="154"/>
      <c r="F2900" s="154"/>
      <c r="G2900" s="154"/>
      <c r="H2900" s="154"/>
      <c r="I2900" s="154"/>
      <c r="J2900" s="154"/>
      <c r="K2900" s="154"/>
      <c r="L2900" s="154"/>
      <c r="M2900" s="154"/>
      <c r="N2900" s="154"/>
      <c r="O2900" s="154"/>
      <c r="P2900" s="154"/>
      <c r="Q2900" s="154"/>
      <c r="R2900" s="154"/>
      <c r="S2900" s="154"/>
      <c r="T2900" s="154"/>
      <c r="U2900" s="154"/>
      <c r="V2900" s="154"/>
      <c r="W2900" s="154"/>
      <c r="X2900" s="154"/>
      <c r="Y2900" s="154"/>
      <c r="Z2900" s="154"/>
      <c r="AA2900" s="154"/>
      <c r="AB2900" s="154"/>
      <c r="AC2900" s="154"/>
      <c r="AD2900" s="154"/>
      <c r="AE2900" s="154"/>
      <c r="AF2900" s="154"/>
      <c r="AG2900" s="154"/>
      <c r="AH2900" s="154"/>
      <c r="AI2900" s="154"/>
      <c r="AJ2900" s="154"/>
      <c r="AK2900" s="154"/>
      <c r="AL2900" s="154"/>
      <c r="AM2900" s="154"/>
      <c r="AN2900" s="154"/>
      <c r="AO2900" s="154"/>
      <c r="AP2900" s="154"/>
      <c r="AQ2900" s="154"/>
      <c r="AR2900" s="154"/>
      <c r="AS2900" s="154"/>
      <c r="AT2900" s="154"/>
      <c r="AU2900" s="154"/>
      <c r="AV2900" s="154"/>
      <c r="AW2900" s="154"/>
      <c r="AX2900" s="154"/>
      <c r="AY2900" s="154"/>
      <c r="AZ2900" s="154"/>
      <c r="BA2900" s="154"/>
      <c r="BB2900" s="154"/>
      <c r="BC2900" s="154"/>
      <c r="BD2900" s="154"/>
      <c r="BE2900" s="154"/>
      <c r="BF2900" s="154"/>
      <c r="BG2900" s="154"/>
      <c r="BH2900" s="154"/>
      <c r="BI2900" s="154"/>
      <c r="BJ2900" s="154"/>
      <c r="BK2900" s="154"/>
      <c r="BL2900" s="154"/>
      <c r="BM2900" s="154"/>
      <c r="BN2900" s="154"/>
      <c r="BO2900" s="154"/>
      <c r="BP2900" s="154"/>
      <c r="BQ2900" s="154"/>
      <c r="BR2900" s="154"/>
      <c r="BS2900" s="154"/>
      <c r="BT2900" s="154"/>
      <c r="BU2900" s="154"/>
      <c r="BV2900" s="154"/>
    </row>
    <row r="2901" spans="1:74" x14ac:dyDescent="0.25">
      <c r="A2901" s="154"/>
      <c r="B2901" s="154"/>
      <c r="C2901" s="154"/>
      <c r="D2901" s="154"/>
      <c r="E2901" s="154"/>
      <c r="F2901" s="154"/>
      <c r="G2901" s="154"/>
      <c r="H2901" s="154"/>
      <c r="I2901" s="154"/>
      <c r="J2901" s="154"/>
      <c r="K2901" s="154"/>
      <c r="L2901" s="154"/>
      <c r="M2901" s="154"/>
      <c r="N2901" s="154"/>
      <c r="O2901" s="154"/>
      <c r="P2901" s="154"/>
      <c r="Q2901" s="154"/>
      <c r="R2901" s="154"/>
      <c r="S2901" s="154"/>
      <c r="T2901" s="154"/>
      <c r="U2901" s="154"/>
      <c r="V2901" s="154"/>
      <c r="W2901" s="154"/>
      <c r="X2901" s="154"/>
      <c r="Y2901" s="154"/>
      <c r="Z2901" s="154"/>
      <c r="AA2901" s="154"/>
      <c r="AB2901" s="154"/>
      <c r="AC2901" s="154"/>
      <c r="AD2901" s="154"/>
      <c r="AE2901" s="154"/>
      <c r="AF2901" s="154"/>
      <c r="AG2901" s="154"/>
      <c r="AH2901" s="154"/>
      <c r="AI2901" s="154"/>
      <c r="AJ2901" s="154"/>
      <c r="AK2901" s="154"/>
      <c r="AL2901" s="154"/>
      <c r="AM2901" s="154"/>
      <c r="AN2901" s="154"/>
      <c r="AO2901" s="154"/>
      <c r="AP2901" s="154"/>
      <c r="AQ2901" s="154"/>
      <c r="AR2901" s="154"/>
      <c r="AS2901" s="154"/>
      <c r="AT2901" s="154"/>
      <c r="AU2901" s="154"/>
      <c r="AV2901" s="154"/>
      <c r="AW2901" s="154"/>
      <c r="AX2901" s="154"/>
      <c r="AY2901" s="154"/>
      <c r="AZ2901" s="154"/>
      <c r="BA2901" s="154"/>
      <c r="BB2901" s="154"/>
      <c r="BC2901" s="154"/>
      <c r="BD2901" s="154"/>
      <c r="BE2901" s="154"/>
      <c r="BF2901" s="154"/>
      <c r="BG2901" s="154"/>
      <c r="BH2901" s="154"/>
      <c r="BI2901" s="154"/>
      <c r="BJ2901" s="154"/>
      <c r="BK2901" s="154"/>
      <c r="BL2901" s="154"/>
      <c r="BM2901" s="154"/>
      <c r="BN2901" s="154"/>
      <c r="BO2901" s="154"/>
      <c r="BP2901" s="154"/>
      <c r="BQ2901" s="154"/>
      <c r="BR2901" s="154"/>
      <c r="BS2901" s="154"/>
      <c r="BT2901" s="154"/>
      <c r="BU2901" s="154"/>
      <c r="BV2901" s="154"/>
    </row>
    <row r="2902" spans="1:74" x14ac:dyDescent="0.25">
      <c r="A2902" s="154"/>
      <c r="B2902" s="154"/>
      <c r="C2902" s="154"/>
      <c r="D2902" s="154"/>
      <c r="E2902" s="154"/>
      <c r="F2902" s="154"/>
      <c r="G2902" s="154"/>
      <c r="H2902" s="154"/>
      <c r="I2902" s="154"/>
      <c r="J2902" s="154"/>
      <c r="K2902" s="154"/>
      <c r="L2902" s="154"/>
      <c r="M2902" s="154"/>
      <c r="N2902" s="154"/>
      <c r="O2902" s="154"/>
      <c r="P2902" s="154"/>
      <c r="Q2902" s="154"/>
      <c r="R2902" s="154"/>
      <c r="S2902" s="154"/>
      <c r="T2902" s="154"/>
      <c r="U2902" s="154"/>
      <c r="V2902" s="154"/>
      <c r="W2902" s="154"/>
      <c r="X2902" s="154"/>
      <c r="Y2902" s="154"/>
      <c r="Z2902" s="154"/>
      <c r="AA2902" s="154"/>
      <c r="AB2902" s="154"/>
      <c r="AC2902" s="154"/>
      <c r="AD2902" s="154"/>
      <c r="AE2902" s="154"/>
      <c r="AF2902" s="154"/>
      <c r="AG2902" s="154"/>
      <c r="AH2902" s="154"/>
      <c r="AI2902" s="154"/>
      <c r="AJ2902" s="154"/>
      <c r="AK2902" s="154"/>
      <c r="AL2902" s="154"/>
      <c r="AM2902" s="154"/>
      <c r="AN2902" s="154"/>
      <c r="AO2902" s="154"/>
      <c r="AP2902" s="154"/>
      <c r="AQ2902" s="154"/>
      <c r="AR2902" s="154"/>
      <c r="AS2902" s="154"/>
      <c r="AT2902" s="154"/>
      <c r="AU2902" s="154"/>
      <c r="AV2902" s="154"/>
      <c r="AW2902" s="154"/>
      <c r="AX2902" s="154"/>
      <c r="AY2902" s="154"/>
      <c r="AZ2902" s="154"/>
      <c r="BA2902" s="154"/>
      <c r="BB2902" s="154"/>
      <c r="BC2902" s="154"/>
      <c r="BD2902" s="154"/>
      <c r="BE2902" s="154"/>
      <c r="BF2902" s="154"/>
      <c r="BG2902" s="154"/>
      <c r="BH2902" s="154"/>
      <c r="BI2902" s="154"/>
      <c r="BJ2902" s="154"/>
      <c r="BK2902" s="154"/>
      <c r="BL2902" s="154"/>
      <c r="BM2902" s="154"/>
      <c r="BN2902" s="154"/>
      <c r="BO2902" s="154"/>
      <c r="BP2902" s="154"/>
      <c r="BQ2902" s="154"/>
      <c r="BR2902" s="154"/>
      <c r="BS2902" s="154"/>
      <c r="BT2902" s="154"/>
      <c r="BU2902" s="154"/>
      <c r="BV2902" s="154"/>
    </row>
    <row r="2903" spans="1:74" x14ac:dyDescent="0.25">
      <c r="A2903" s="154"/>
      <c r="B2903" s="154"/>
      <c r="C2903" s="154"/>
      <c r="D2903" s="154"/>
      <c r="E2903" s="154"/>
      <c r="F2903" s="154"/>
      <c r="G2903" s="154"/>
      <c r="H2903" s="154"/>
      <c r="I2903" s="154"/>
      <c r="J2903" s="154"/>
      <c r="K2903" s="154"/>
      <c r="L2903" s="154"/>
      <c r="M2903" s="154"/>
      <c r="N2903" s="154"/>
      <c r="O2903" s="154"/>
      <c r="P2903" s="154"/>
      <c r="Q2903" s="154"/>
      <c r="R2903" s="154"/>
      <c r="S2903" s="154"/>
      <c r="T2903" s="154"/>
      <c r="U2903" s="154"/>
      <c r="V2903" s="154"/>
      <c r="W2903" s="154"/>
      <c r="X2903" s="154"/>
      <c r="Y2903" s="154"/>
      <c r="Z2903" s="154"/>
      <c r="AA2903" s="154"/>
      <c r="AB2903" s="154"/>
      <c r="AC2903" s="154"/>
      <c r="AD2903" s="154"/>
      <c r="AE2903" s="154"/>
      <c r="AF2903" s="154"/>
      <c r="AG2903" s="154"/>
      <c r="AH2903" s="154"/>
      <c r="AI2903" s="154"/>
      <c r="AJ2903" s="154"/>
      <c r="AK2903" s="154"/>
      <c r="AL2903" s="154"/>
      <c r="AM2903" s="154"/>
      <c r="AN2903" s="154"/>
      <c r="AO2903" s="154"/>
      <c r="AP2903" s="154"/>
      <c r="AQ2903" s="154"/>
      <c r="AR2903" s="154"/>
      <c r="AS2903" s="154"/>
      <c r="AT2903" s="154"/>
      <c r="AU2903" s="154"/>
      <c r="AV2903" s="154"/>
      <c r="AW2903" s="154"/>
      <c r="AX2903" s="154"/>
      <c r="AY2903" s="154"/>
      <c r="AZ2903" s="154"/>
      <c r="BA2903" s="154"/>
      <c r="BB2903" s="154"/>
      <c r="BC2903" s="154"/>
      <c r="BD2903" s="154"/>
      <c r="BE2903" s="154"/>
      <c r="BF2903" s="154"/>
      <c r="BG2903" s="154"/>
      <c r="BH2903" s="154"/>
      <c r="BI2903" s="154"/>
      <c r="BJ2903" s="154"/>
      <c r="BK2903" s="154"/>
      <c r="BL2903" s="154"/>
      <c r="BM2903" s="154"/>
      <c r="BN2903" s="154"/>
      <c r="BO2903" s="154"/>
      <c r="BP2903" s="154"/>
      <c r="BQ2903" s="154"/>
      <c r="BR2903" s="154"/>
      <c r="BS2903" s="154"/>
      <c r="BT2903" s="154"/>
      <c r="BU2903" s="154"/>
      <c r="BV2903" s="154"/>
    </row>
    <row r="2904" spans="1:74" x14ac:dyDescent="0.25">
      <c r="A2904" s="154"/>
      <c r="B2904" s="154"/>
      <c r="C2904" s="154"/>
      <c r="D2904" s="154"/>
      <c r="E2904" s="154"/>
      <c r="F2904" s="154"/>
      <c r="G2904" s="154"/>
      <c r="H2904" s="154"/>
      <c r="I2904" s="154"/>
      <c r="J2904" s="154"/>
      <c r="K2904" s="154"/>
      <c r="L2904" s="154"/>
      <c r="M2904" s="154"/>
      <c r="N2904" s="154"/>
      <c r="O2904" s="154"/>
      <c r="P2904" s="154"/>
      <c r="Q2904" s="154"/>
      <c r="R2904" s="154"/>
      <c r="S2904" s="154"/>
      <c r="T2904" s="154"/>
      <c r="U2904" s="154"/>
      <c r="V2904" s="154"/>
      <c r="W2904" s="154"/>
      <c r="X2904" s="154"/>
      <c r="Y2904" s="154"/>
      <c r="Z2904" s="154"/>
      <c r="AA2904" s="154"/>
      <c r="AB2904" s="154"/>
      <c r="AC2904" s="154"/>
      <c r="AD2904" s="154"/>
      <c r="AE2904" s="154"/>
      <c r="AF2904" s="154"/>
      <c r="AG2904" s="154"/>
      <c r="AH2904" s="154"/>
      <c r="AI2904" s="154"/>
      <c r="AJ2904" s="154"/>
      <c r="AK2904" s="154"/>
      <c r="AL2904" s="154"/>
      <c r="AM2904" s="154"/>
      <c r="AN2904" s="154"/>
      <c r="AO2904" s="154"/>
      <c r="AP2904" s="154"/>
      <c r="AQ2904" s="154"/>
      <c r="AR2904" s="154"/>
      <c r="AS2904" s="154"/>
      <c r="AT2904" s="154"/>
      <c r="AU2904" s="154"/>
      <c r="AV2904" s="154"/>
      <c r="AW2904" s="154"/>
      <c r="AX2904" s="154"/>
      <c r="AY2904" s="154"/>
      <c r="AZ2904" s="154"/>
      <c r="BA2904" s="154"/>
      <c r="BB2904" s="154"/>
      <c r="BC2904" s="154"/>
      <c r="BD2904" s="154"/>
      <c r="BE2904" s="154"/>
      <c r="BF2904" s="154"/>
      <c r="BG2904" s="154"/>
      <c r="BH2904" s="154"/>
      <c r="BI2904" s="154"/>
      <c r="BJ2904" s="154"/>
      <c r="BK2904" s="154"/>
      <c r="BL2904" s="154"/>
      <c r="BM2904" s="154"/>
      <c r="BN2904" s="154"/>
      <c r="BO2904" s="154"/>
      <c r="BP2904" s="154"/>
      <c r="BQ2904" s="154"/>
      <c r="BR2904" s="154"/>
      <c r="BS2904" s="154"/>
      <c r="BT2904" s="154"/>
      <c r="BU2904" s="154"/>
      <c r="BV2904" s="154"/>
    </row>
    <row r="2905" spans="1:74" x14ac:dyDescent="0.25">
      <c r="A2905" s="154"/>
      <c r="B2905" s="154"/>
      <c r="C2905" s="154"/>
      <c r="D2905" s="154"/>
      <c r="E2905" s="154"/>
      <c r="F2905" s="154"/>
      <c r="G2905" s="154"/>
      <c r="H2905" s="154"/>
      <c r="I2905" s="154"/>
      <c r="J2905" s="154"/>
      <c r="K2905" s="154"/>
      <c r="L2905" s="154"/>
      <c r="M2905" s="154"/>
      <c r="N2905" s="154"/>
      <c r="O2905" s="154"/>
      <c r="P2905" s="154"/>
      <c r="Q2905" s="154"/>
      <c r="R2905" s="154"/>
      <c r="S2905" s="154"/>
      <c r="T2905" s="154"/>
      <c r="U2905" s="154"/>
      <c r="V2905" s="154"/>
      <c r="W2905" s="154"/>
      <c r="X2905" s="154"/>
      <c r="Y2905" s="154"/>
      <c r="Z2905" s="154"/>
      <c r="AA2905" s="154"/>
      <c r="AB2905" s="154"/>
      <c r="AC2905" s="154"/>
      <c r="AD2905" s="154"/>
      <c r="AE2905" s="154"/>
      <c r="AF2905" s="154"/>
      <c r="AG2905" s="154"/>
      <c r="AH2905" s="154"/>
      <c r="AI2905" s="154"/>
      <c r="AJ2905" s="154"/>
      <c r="AK2905" s="154"/>
      <c r="AL2905" s="154"/>
      <c r="AM2905" s="154"/>
      <c r="AN2905" s="154"/>
      <c r="AO2905" s="154"/>
      <c r="AP2905" s="154"/>
      <c r="AQ2905" s="154"/>
      <c r="AR2905" s="154"/>
      <c r="AS2905" s="154"/>
      <c r="AT2905" s="154"/>
      <c r="AU2905" s="154"/>
      <c r="AV2905" s="154"/>
      <c r="AW2905" s="154"/>
      <c r="AX2905" s="154"/>
      <c r="AY2905" s="154"/>
      <c r="AZ2905" s="154"/>
      <c r="BA2905" s="154"/>
      <c r="BB2905" s="154"/>
      <c r="BC2905" s="154"/>
      <c r="BD2905" s="154"/>
      <c r="BE2905" s="154"/>
      <c r="BF2905" s="154"/>
      <c r="BG2905" s="154"/>
      <c r="BH2905" s="154"/>
      <c r="BI2905" s="154"/>
      <c r="BJ2905" s="154"/>
      <c r="BK2905" s="154"/>
      <c r="BL2905" s="154"/>
      <c r="BM2905" s="154"/>
      <c r="BN2905" s="154"/>
      <c r="BO2905" s="154"/>
      <c r="BP2905" s="154"/>
      <c r="BQ2905" s="154"/>
      <c r="BR2905" s="154"/>
      <c r="BS2905" s="154"/>
      <c r="BT2905" s="154"/>
      <c r="BU2905" s="154"/>
      <c r="BV2905" s="154"/>
    </row>
    <row r="2906" spans="1:74" x14ac:dyDescent="0.25">
      <c r="A2906" s="154"/>
      <c r="B2906" s="154"/>
      <c r="C2906" s="154"/>
      <c r="D2906" s="154"/>
      <c r="E2906" s="154"/>
      <c r="F2906" s="154"/>
      <c r="G2906" s="154"/>
      <c r="H2906" s="154"/>
      <c r="I2906" s="154"/>
      <c r="J2906" s="154"/>
      <c r="K2906" s="154"/>
      <c r="L2906" s="154"/>
      <c r="M2906" s="154"/>
      <c r="N2906" s="154"/>
      <c r="O2906" s="154"/>
      <c r="P2906" s="154"/>
      <c r="Q2906" s="154"/>
      <c r="R2906" s="154"/>
      <c r="S2906" s="154"/>
      <c r="T2906" s="154"/>
      <c r="U2906" s="154"/>
      <c r="V2906" s="154"/>
      <c r="W2906" s="154"/>
      <c r="X2906" s="154"/>
      <c r="Y2906" s="154"/>
      <c r="Z2906" s="154"/>
      <c r="AA2906" s="154"/>
      <c r="AB2906" s="154"/>
      <c r="AC2906" s="154"/>
      <c r="AD2906" s="154"/>
      <c r="AE2906" s="154"/>
      <c r="AF2906" s="154"/>
      <c r="AG2906" s="154"/>
      <c r="AH2906" s="154"/>
      <c r="AI2906" s="154"/>
      <c r="AJ2906" s="154"/>
      <c r="AK2906" s="154"/>
      <c r="AL2906" s="154"/>
      <c r="AM2906" s="154"/>
      <c r="AN2906" s="154"/>
      <c r="AO2906" s="154"/>
      <c r="AP2906" s="154"/>
      <c r="AQ2906" s="154"/>
      <c r="AR2906" s="154"/>
      <c r="AS2906" s="154"/>
      <c r="AT2906" s="154"/>
      <c r="AU2906" s="154"/>
      <c r="AV2906" s="154"/>
      <c r="AW2906" s="154"/>
      <c r="AX2906" s="154"/>
      <c r="AY2906" s="154"/>
      <c r="AZ2906" s="154"/>
      <c r="BA2906" s="154"/>
      <c r="BB2906" s="154"/>
      <c r="BC2906" s="154"/>
      <c r="BD2906" s="154"/>
      <c r="BE2906" s="154"/>
      <c r="BF2906" s="154"/>
      <c r="BG2906" s="154"/>
      <c r="BH2906" s="154"/>
      <c r="BI2906" s="154"/>
      <c r="BJ2906" s="154"/>
      <c r="BK2906" s="154"/>
      <c r="BL2906" s="154"/>
      <c r="BM2906" s="154"/>
      <c r="BN2906" s="154"/>
      <c r="BO2906" s="154"/>
      <c r="BP2906" s="154"/>
      <c r="BQ2906" s="154"/>
      <c r="BR2906" s="154"/>
      <c r="BS2906" s="154"/>
      <c r="BT2906" s="154"/>
      <c r="BU2906" s="154"/>
      <c r="BV2906" s="154"/>
    </row>
    <row r="2907" spans="1:74" x14ac:dyDescent="0.25">
      <c r="A2907" s="154"/>
      <c r="B2907" s="154"/>
      <c r="C2907" s="154"/>
      <c r="D2907" s="154"/>
      <c r="E2907" s="154"/>
      <c r="F2907" s="154"/>
      <c r="G2907" s="154"/>
      <c r="H2907" s="154"/>
      <c r="I2907" s="154"/>
      <c r="J2907" s="154"/>
      <c r="K2907" s="154"/>
      <c r="L2907" s="154"/>
      <c r="M2907" s="154"/>
      <c r="N2907" s="154"/>
      <c r="O2907" s="154"/>
      <c r="P2907" s="154"/>
      <c r="Q2907" s="154"/>
      <c r="R2907" s="154"/>
      <c r="S2907" s="154"/>
      <c r="T2907" s="154"/>
      <c r="U2907" s="154"/>
      <c r="V2907" s="154"/>
      <c r="W2907" s="154"/>
      <c r="X2907" s="154"/>
      <c r="Y2907" s="154"/>
      <c r="Z2907" s="154"/>
      <c r="AA2907" s="154"/>
      <c r="AB2907" s="154"/>
      <c r="AC2907" s="154"/>
      <c r="AD2907" s="154"/>
      <c r="AE2907" s="154"/>
      <c r="AF2907" s="154"/>
      <c r="AG2907" s="154"/>
      <c r="AH2907" s="154"/>
      <c r="AI2907" s="154"/>
      <c r="AJ2907" s="154"/>
      <c r="AK2907" s="154"/>
      <c r="AL2907" s="154"/>
      <c r="AM2907" s="154"/>
      <c r="AN2907" s="154"/>
      <c r="AO2907" s="154"/>
      <c r="AP2907" s="154"/>
      <c r="AQ2907" s="154"/>
      <c r="AR2907" s="154"/>
      <c r="AS2907" s="154"/>
      <c r="AT2907" s="154"/>
      <c r="AU2907" s="154"/>
      <c r="AV2907" s="154"/>
      <c r="AW2907" s="154"/>
      <c r="AX2907" s="154"/>
      <c r="AY2907" s="154"/>
      <c r="AZ2907" s="154"/>
      <c r="BA2907" s="154"/>
      <c r="BB2907" s="154"/>
      <c r="BC2907" s="154"/>
      <c r="BD2907" s="154"/>
      <c r="BE2907" s="154"/>
      <c r="BF2907" s="154"/>
      <c r="BG2907" s="154"/>
      <c r="BH2907" s="154"/>
      <c r="BI2907" s="154"/>
      <c r="BJ2907" s="154"/>
      <c r="BK2907" s="154"/>
      <c r="BL2907" s="154"/>
      <c r="BM2907" s="154"/>
      <c r="BN2907" s="154"/>
      <c r="BO2907" s="154"/>
      <c r="BP2907" s="154"/>
      <c r="BQ2907" s="154"/>
      <c r="BR2907" s="154"/>
      <c r="BS2907" s="154"/>
      <c r="BT2907" s="154"/>
      <c r="BU2907" s="154"/>
      <c r="BV2907" s="154"/>
    </row>
    <row r="2908" spans="1:74" x14ac:dyDescent="0.25">
      <c r="A2908" s="154"/>
      <c r="B2908" s="154"/>
      <c r="C2908" s="154"/>
      <c r="D2908" s="154"/>
      <c r="E2908" s="154"/>
      <c r="F2908" s="154"/>
      <c r="G2908" s="154"/>
      <c r="H2908" s="154"/>
      <c r="I2908" s="154"/>
      <c r="J2908" s="154"/>
      <c r="K2908" s="154"/>
      <c r="L2908" s="154"/>
      <c r="M2908" s="154"/>
      <c r="N2908" s="154"/>
      <c r="O2908" s="154"/>
      <c r="P2908" s="154"/>
      <c r="Q2908" s="154"/>
      <c r="R2908" s="154"/>
      <c r="S2908" s="154"/>
      <c r="T2908" s="154"/>
      <c r="U2908" s="154"/>
      <c r="V2908" s="154"/>
      <c r="W2908" s="154"/>
      <c r="X2908" s="154"/>
      <c r="Y2908" s="154"/>
      <c r="Z2908" s="154"/>
      <c r="AA2908" s="154"/>
      <c r="AB2908" s="154"/>
      <c r="AC2908" s="154"/>
      <c r="AD2908" s="154"/>
      <c r="AE2908" s="154"/>
      <c r="AF2908" s="154"/>
      <c r="AG2908" s="154"/>
      <c r="AH2908" s="154"/>
      <c r="AI2908" s="154"/>
      <c r="AJ2908" s="154"/>
      <c r="AK2908" s="154"/>
      <c r="AL2908" s="154"/>
      <c r="AM2908" s="154"/>
      <c r="AN2908" s="154"/>
      <c r="AO2908" s="154"/>
      <c r="AP2908" s="154"/>
      <c r="AQ2908" s="154"/>
      <c r="AR2908" s="154"/>
      <c r="AS2908" s="154"/>
      <c r="AT2908" s="154"/>
      <c r="AU2908" s="154"/>
      <c r="AV2908" s="154"/>
      <c r="AW2908" s="154"/>
      <c r="AX2908" s="154"/>
      <c r="AY2908" s="154"/>
      <c r="AZ2908" s="154"/>
      <c r="BA2908" s="154"/>
      <c r="BB2908" s="154"/>
      <c r="BC2908" s="154"/>
      <c r="BD2908" s="154"/>
      <c r="BE2908" s="154"/>
      <c r="BF2908" s="154"/>
      <c r="BG2908" s="154"/>
      <c r="BH2908" s="154"/>
      <c r="BI2908" s="154"/>
      <c r="BJ2908" s="154"/>
      <c r="BK2908" s="154"/>
      <c r="BL2908" s="154"/>
      <c r="BM2908" s="154"/>
      <c r="BN2908" s="154"/>
      <c r="BO2908" s="154"/>
      <c r="BP2908" s="154"/>
      <c r="BQ2908" s="154"/>
      <c r="BR2908" s="154"/>
      <c r="BS2908" s="154"/>
      <c r="BT2908" s="154"/>
      <c r="BU2908" s="154"/>
      <c r="BV2908" s="154"/>
    </row>
    <row r="2909" spans="1:74" x14ac:dyDescent="0.25">
      <c r="A2909" s="154"/>
      <c r="B2909" s="154"/>
      <c r="C2909" s="154"/>
      <c r="D2909" s="154"/>
      <c r="E2909" s="154"/>
      <c r="F2909" s="154"/>
      <c r="G2909" s="154"/>
      <c r="H2909" s="154"/>
      <c r="I2909" s="154"/>
      <c r="J2909" s="154"/>
      <c r="K2909" s="154"/>
      <c r="L2909" s="154"/>
      <c r="M2909" s="154"/>
      <c r="N2909" s="154"/>
      <c r="O2909" s="154"/>
      <c r="P2909" s="154"/>
      <c r="Q2909" s="154"/>
      <c r="R2909" s="154"/>
      <c r="S2909" s="154"/>
      <c r="T2909" s="154"/>
      <c r="U2909" s="154"/>
      <c r="V2909" s="154"/>
      <c r="W2909" s="154"/>
      <c r="X2909" s="154"/>
      <c r="Y2909" s="154"/>
      <c r="Z2909" s="154"/>
      <c r="AA2909" s="154"/>
      <c r="AB2909" s="154"/>
      <c r="AC2909" s="154"/>
      <c r="AD2909" s="154"/>
      <c r="AE2909" s="154"/>
      <c r="AF2909" s="154"/>
      <c r="AG2909" s="154"/>
      <c r="AH2909" s="154"/>
      <c r="AI2909" s="154"/>
      <c r="AJ2909" s="154"/>
      <c r="AK2909" s="154"/>
      <c r="AL2909" s="154"/>
      <c r="AM2909" s="154"/>
      <c r="AN2909" s="154"/>
      <c r="AO2909" s="154"/>
      <c r="AP2909" s="154"/>
      <c r="AQ2909" s="154"/>
      <c r="AR2909" s="154"/>
      <c r="AS2909" s="154"/>
      <c r="AT2909" s="154"/>
      <c r="AU2909" s="154"/>
      <c r="AV2909" s="154"/>
      <c r="AW2909" s="154"/>
      <c r="AX2909" s="154"/>
      <c r="AY2909" s="154"/>
      <c r="AZ2909" s="154"/>
      <c r="BA2909" s="154"/>
      <c r="BB2909" s="154"/>
      <c r="BC2909" s="154"/>
      <c r="BD2909" s="154"/>
      <c r="BE2909" s="154"/>
      <c r="BF2909" s="154"/>
      <c r="BG2909" s="154"/>
      <c r="BH2909" s="154"/>
      <c r="BI2909" s="154"/>
      <c r="BJ2909" s="154"/>
      <c r="BK2909" s="154"/>
      <c r="BL2909" s="154"/>
      <c r="BM2909" s="154"/>
      <c r="BN2909" s="154"/>
      <c r="BO2909" s="154"/>
      <c r="BP2909" s="154"/>
      <c r="BQ2909" s="154"/>
      <c r="BR2909" s="154"/>
      <c r="BS2909" s="154"/>
      <c r="BT2909" s="154"/>
      <c r="BU2909" s="154"/>
      <c r="BV2909" s="154"/>
    </row>
    <row r="2910" spans="1:74" x14ac:dyDescent="0.25">
      <c r="A2910" s="154"/>
      <c r="B2910" s="154"/>
      <c r="C2910" s="154"/>
      <c r="D2910" s="154"/>
      <c r="E2910" s="154"/>
      <c r="F2910" s="154"/>
      <c r="G2910" s="154"/>
      <c r="H2910" s="154"/>
      <c r="I2910" s="154"/>
      <c r="J2910" s="154"/>
      <c r="K2910" s="154"/>
      <c r="L2910" s="154"/>
      <c r="M2910" s="154"/>
      <c r="N2910" s="154"/>
      <c r="O2910" s="154"/>
      <c r="P2910" s="154"/>
      <c r="Q2910" s="154"/>
      <c r="R2910" s="154"/>
      <c r="S2910" s="154"/>
      <c r="T2910" s="154"/>
      <c r="U2910" s="154"/>
      <c r="V2910" s="154"/>
      <c r="W2910" s="154"/>
      <c r="X2910" s="154"/>
      <c r="Y2910" s="154"/>
      <c r="Z2910" s="154"/>
      <c r="AA2910" s="154"/>
      <c r="AB2910" s="154"/>
      <c r="AC2910" s="154"/>
      <c r="AD2910" s="154"/>
      <c r="AE2910" s="154"/>
      <c r="AF2910" s="154"/>
      <c r="AG2910" s="154"/>
      <c r="AH2910" s="154"/>
      <c r="AI2910" s="154"/>
      <c r="AJ2910" s="154"/>
      <c r="AK2910" s="154"/>
      <c r="AL2910" s="154"/>
      <c r="AM2910" s="154"/>
      <c r="AN2910" s="154"/>
      <c r="AO2910" s="154"/>
      <c r="AP2910" s="154"/>
      <c r="AQ2910" s="154"/>
      <c r="AR2910" s="154"/>
      <c r="AS2910" s="154"/>
      <c r="AT2910" s="154"/>
      <c r="AU2910" s="154"/>
      <c r="AV2910" s="154"/>
      <c r="AW2910" s="154"/>
      <c r="AX2910" s="154"/>
      <c r="AY2910" s="154"/>
      <c r="AZ2910" s="154"/>
      <c r="BA2910" s="154"/>
      <c r="BB2910" s="154"/>
      <c r="BC2910" s="154"/>
      <c r="BD2910" s="154"/>
      <c r="BE2910" s="154"/>
      <c r="BF2910" s="154"/>
      <c r="BG2910" s="154"/>
      <c r="BH2910" s="154"/>
      <c r="BI2910" s="154"/>
      <c r="BJ2910" s="154"/>
      <c r="BK2910" s="154"/>
      <c r="BL2910" s="154"/>
      <c r="BM2910" s="154"/>
      <c r="BN2910" s="154"/>
      <c r="BO2910" s="154"/>
      <c r="BP2910" s="154"/>
      <c r="BQ2910" s="154"/>
      <c r="BR2910" s="154"/>
      <c r="BS2910" s="154"/>
      <c r="BT2910" s="154"/>
      <c r="BU2910" s="154"/>
      <c r="BV2910" s="154"/>
    </row>
    <row r="2911" spans="1:74" x14ac:dyDescent="0.25">
      <c r="A2911" s="154"/>
      <c r="B2911" s="154"/>
      <c r="C2911" s="154"/>
      <c r="D2911" s="154"/>
      <c r="E2911" s="154"/>
      <c r="F2911" s="154"/>
      <c r="G2911" s="154"/>
      <c r="H2911" s="154"/>
      <c r="I2911" s="154"/>
      <c r="J2911" s="154"/>
      <c r="K2911" s="154"/>
      <c r="L2911" s="154"/>
      <c r="M2911" s="154"/>
      <c r="N2911" s="154"/>
      <c r="O2911" s="154"/>
      <c r="P2911" s="154"/>
      <c r="Q2911" s="154"/>
      <c r="R2911" s="154"/>
      <c r="S2911" s="154"/>
      <c r="T2911" s="154"/>
      <c r="U2911" s="154"/>
      <c r="V2911" s="154"/>
      <c r="W2911" s="154"/>
      <c r="X2911" s="154"/>
      <c r="Y2911" s="154"/>
      <c r="Z2911" s="154"/>
      <c r="AA2911" s="154"/>
      <c r="AB2911" s="154"/>
      <c r="AC2911" s="154"/>
      <c r="AD2911" s="154"/>
      <c r="AE2911" s="154"/>
      <c r="AF2911" s="154"/>
      <c r="AG2911" s="154"/>
      <c r="AH2911" s="154"/>
      <c r="AI2911" s="154"/>
      <c r="AJ2911" s="154"/>
      <c r="AK2911" s="154"/>
      <c r="AL2911" s="154"/>
      <c r="AM2911" s="154"/>
      <c r="AN2911" s="154"/>
      <c r="AO2911" s="154"/>
      <c r="AP2911" s="154"/>
      <c r="AQ2911" s="154"/>
      <c r="AR2911" s="154"/>
      <c r="AS2911" s="154"/>
      <c r="AT2911" s="154"/>
      <c r="AU2911" s="154"/>
      <c r="AV2911" s="154"/>
      <c r="AW2911" s="154"/>
      <c r="AX2911" s="154"/>
      <c r="AY2911" s="154"/>
      <c r="AZ2911" s="154"/>
      <c r="BA2911" s="154"/>
      <c r="BB2911" s="154"/>
      <c r="BC2911" s="154"/>
      <c r="BD2911" s="154"/>
      <c r="BE2911" s="154"/>
      <c r="BF2911" s="154"/>
      <c r="BG2911" s="154"/>
      <c r="BH2911" s="154"/>
      <c r="BI2911" s="154"/>
      <c r="BJ2911" s="154"/>
      <c r="BK2911" s="154"/>
      <c r="BL2911" s="154"/>
      <c r="BM2911" s="154"/>
      <c r="BN2911" s="154"/>
      <c r="BO2911" s="154"/>
      <c r="BP2911" s="154"/>
      <c r="BQ2911" s="154"/>
      <c r="BR2911" s="154"/>
      <c r="BS2911" s="154"/>
      <c r="BT2911" s="154"/>
      <c r="BU2911" s="154"/>
      <c r="BV2911" s="154"/>
    </row>
    <row r="2912" spans="1:74" x14ac:dyDescent="0.25">
      <c r="A2912" s="154"/>
      <c r="B2912" s="154"/>
      <c r="C2912" s="154"/>
      <c r="D2912" s="154"/>
      <c r="E2912" s="154"/>
      <c r="F2912" s="154"/>
      <c r="G2912" s="154"/>
      <c r="H2912" s="154"/>
      <c r="I2912" s="154"/>
      <c r="J2912" s="154"/>
      <c r="K2912" s="154"/>
      <c r="L2912" s="154"/>
      <c r="M2912" s="154"/>
      <c r="N2912" s="154"/>
      <c r="O2912" s="154"/>
      <c r="P2912" s="154"/>
      <c r="Q2912" s="154"/>
      <c r="R2912" s="154"/>
      <c r="S2912" s="154"/>
      <c r="T2912" s="154"/>
      <c r="U2912" s="154"/>
      <c r="V2912" s="154"/>
      <c r="W2912" s="154"/>
      <c r="X2912" s="154"/>
      <c r="Y2912" s="154"/>
      <c r="Z2912" s="154"/>
      <c r="AA2912" s="154"/>
      <c r="AB2912" s="154"/>
      <c r="AC2912" s="154"/>
      <c r="AD2912" s="154"/>
      <c r="AE2912" s="154"/>
      <c r="AF2912" s="154"/>
      <c r="AG2912" s="154"/>
      <c r="AH2912" s="154"/>
      <c r="AI2912" s="154"/>
      <c r="AJ2912" s="154"/>
      <c r="AK2912" s="154"/>
      <c r="AL2912" s="154"/>
      <c r="AM2912" s="154"/>
      <c r="AN2912" s="154"/>
      <c r="AO2912" s="154"/>
      <c r="AP2912" s="154"/>
      <c r="AQ2912" s="154"/>
      <c r="AR2912" s="154"/>
      <c r="AS2912" s="154"/>
      <c r="AT2912" s="154"/>
      <c r="AU2912" s="154"/>
      <c r="AV2912" s="154"/>
      <c r="AW2912" s="154"/>
      <c r="AX2912" s="154"/>
      <c r="AY2912" s="154"/>
      <c r="AZ2912" s="154"/>
      <c r="BA2912" s="154"/>
      <c r="BB2912" s="154"/>
      <c r="BC2912" s="154"/>
      <c r="BD2912" s="154"/>
      <c r="BE2912" s="154"/>
      <c r="BF2912" s="154"/>
      <c r="BG2912" s="154"/>
      <c r="BH2912" s="154"/>
      <c r="BI2912" s="154"/>
      <c r="BJ2912" s="154"/>
      <c r="BK2912" s="154"/>
      <c r="BL2912" s="154"/>
      <c r="BM2912" s="154"/>
      <c r="BN2912" s="154"/>
      <c r="BO2912" s="154"/>
      <c r="BP2912" s="154"/>
      <c r="BQ2912" s="154"/>
      <c r="BR2912" s="154"/>
      <c r="BS2912" s="154"/>
      <c r="BT2912" s="154"/>
      <c r="BU2912" s="154"/>
      <c r="BV2912" s="154"/>
    </row>
    <row r="2913" spans="1:74" x14ac:dyDescent="0.25">
      <c r="A2913" s="154"/>
      <c r="B2913" s="154"/>
      <c r="C2913" s="154"/>
      <c r="D2913" s="154"/>
      <c r="E2913" s="154"/>
      <c r="F2913" s="154"/>
      <c r="G2913" s="154"/>
      <c r="H2913" s="154"/>
      <c r="I2913" s="154"/>
      <c r="J2913" s="154"/>
      <c r="K2913" s="154"/>
      <c r="L2913" s="154"/>
      <c r="M2913" s="154"/>
      <c r="N2913" s="154"/>
      <c r="O2913" s="154"/>
      <c r="P2913" s="154"/>
      <c r="Q2913" s="154"/>
      <c r="R2913" s="154"/>
      <c r="S2913" s="154"/>
      <c r="T2913" s="154"/>
      <c r="U2913" s="154"/>
      <c r="V2913" s="154"/>
      <c r="W2913" s="154"/>
      <c r="X2913" s="154"/>
      <c r="Y2913" s="154"/>
      <c r="Z2913" s="154"/>
      <c r="AA2913" s="154"/>
      <c r="AB2913" s="154"/>
      <c r="AC2913" s="154"/>
      <c r="AD2913" s="154"/>
      <c r="AE2913" s="154"/>
      <c r="AF2913" s="154"/>
      <c r="AG2913" s="154"/>
      <c r="AH2913" s="154"/>
      <c r="AI2913" s="154"/>
      <c r="AJ2913" s="154"/>
      <c r="AK2913" s="154"/>
      <c r="AL2913" s="154"/>
      <c r="AM2913" s="154"/>
      <c r="AN2913" s="154"/>
      <c r="AO2913" s="154"/>
      <c r="AP2913" s="154"/>
      <c r="AQ2913" s="154"/>
      <c r="AR2913" s="154"/>
      <c r="AS2913" s="154"/>
      <c r="AT2913" s="154"/>
      <c r="AU2913" s="154"/>
      <c r="AV2913" s="154"/>
      <c r="AW2913" s="154"/>
      <c r="AX2913" s="154"/>
      <c r="AY2913" s="154"/>
      <c r="AZ2913" s="154"/>
      <c r="BA2913" s="154"/>
      <c r="BB2913" s="154"/>
      <c r="BC2913" s="154"/>
      <c r="BD2913" s="154"/>
      <c r="BE2913" s="154"/>
      <c r="BF2913" s="154"/>
      <c r="BG2913" s="154"/>
      <c r="BH2913" s="154"/>
      <c r="BI2913" s="154"/>
      <c r="BJ2913" s="154"/>
      <c r="BK2913" s="154"/>
      <c r="BL2913" s="154"/>
      <c r="BM2913" s="154"/>
      <c r="BN2913" s="154"/>
      <c r="BO2913" s="154"/>
      <c r="BP2913" s="154"/>
      <c r="BQ2913" s="154"/>
      <c r="BR2913" s="154"/>
      <c r="BS2913" s="154"/>
      <c r="BT2913" s="154"/>
      <c r="BU2913" s="154"/>
      <c r="BV2913" s="154"/>
    </row>
    <row r="2914" spans="1:74" x14ac:dyDescent="0.25">
      <c r="A2914" s="154"/>
      <c r="B2914" s="154"/>
      <c r="C2914" s="154"/>
      <c r="D2914" s="154"/>
      <c r="E2914" s="154"/>
      <c r="F2914" s="154"/>
      <c r="G2914" s="154"/>
      <c r="H2914" s="154"/>
      <c r="I2914" s="154"/>
      <c r="J2914" s="154"/>
      <c r="K2914" s="154"/>
      <c r="L2914" s="154"/>
      <c r="M2914" s="154"/>
      <c r="N2914" s="154"/>
      <c r="O2914" s="154"/>
      <c r="P2914" s="154"/>
      <c r="Q2914" s="154"/>
      <c r="R2914" s="154"/>
      <c r="S2914" s="154"/>
      <c r="T2914" s="154"/>
      <c r="U2914" s="154"/>
      <c r="V2914" s="154"/>
      <c r="W2914" s="154"/>
      <c r="X2914" s="154"/>
      <c r="Y2914" s="154"/>
      <c r="Z2914" s="154"/>
      <c r="AA2914" s="154"/>
      <c r="AB2914" s="154"/>
      <c r="AC2914" s="154"/>
      <c r="AD2914" s="154"/>
      <c r="AE2914" s="154"/>
      <c r="AF2914" s="154"/>
      <c r="AG2914" s="154"/>
      <c r="AH2914" s="154"/>
      <c r="AI2914" s="154"/>
      <c r="AJ2914" s="154"/>
      <c r="AK2914" s="154"/>
      <c r="AL2914" s="154"/>
      <c r="AM2914" s="154"/>
      <c r="AN2914" s="154"/>
      <c r="AO2914" s="154"/>
      <c r="AP2914" s="154"/>
      <c r="AQ2914" s="154"/>
      <c r="AR2914" s="154"/>
      <c r="AS2914" s="154"/>
      <c r="AT2914" s="154"/>
      <c r="AU2914" s="154"/>
      <c r="AV2914" s="154"/>
      <c r="AW2914" s="154"/>
      <c r="AX2914" s="154"/>
      <c r="AY2914" s="154"/>
      <c r="AZ2914" s="154"/>
      <c r="BA2914" s="154"/>
      <c r="BB2914" s="154"/>
      <c r="BC2914" s="154"/>
      <c r="BD2914" s="154"/>
      <c r="BE2914" s="154"/>
      <c r="BF2914" s="154"/>
      <c r="BG2914" s="154"/>
      <c r="BH2914" s="154"/>
      <c r="BI2914" s="154"/>
      <c r="BJ2914" s="154"/>
      <c r="BK2914" s="154"/>
      <c r="BL2914" s="154"/>
      <c r="BM2914" s="154"/>
      <c r="BN2914" s="154"/>
      <c r="BO2914" s="154"/>
      <c r="BP2914" s="154"/>
      <c r="BQ2914" s="154"/>
      <c r="BR2914" s="154"/>
      <c r="BS2914" s="154"/>
      <c r="BT2914" s="154"/>
      <c r="BU2914" s="154"/>
      <c r="BV2914" s="154"/>
    </row>
    <row r="2915" spans="1:74" x14ac:dyDescent="0.25">
      <c r="A2915" s="154"/>
      <c r="B2915" s="154"/>
      <c r="C2915" s="154"/>
      <c r="D2915" s="154"/>
      <c r="E2915" s="154"/>
      <c r="F2915" s="154"/>
      <c r="G2915" s="154"/>
      <c r="H2915" s="154"/>
      <c r="I2915" s="154"/>
      <c r="J2915" s="154"/>
      <c r="K2915" s="154"/>
      <c r="L2915" s="154"/>
      <c r="M2915" s="154"/>
      <c r="N2915" s="154"/>
      <c r="O2915" s="154"/>
      <c r="P2915" s="154"/>
      <c r="Q2915" s="154"/>
      <c r="R2915" s="154"/>
      <c r="S2915" s="154"/>
      <c r="T2915" s="154"/>
      <c r="U2915" s="154"/>
      <c r="V2915" s="154"/>
      <c r="W2915" s="154"/>
      <c r="X2915" s="154"/>
      <c r="Y2915" s="154"/>
      <c r="Z2915" s="154"/>
      <c r="AA2915" s="154"/>
      <c r="AB2915" s="154"/>
      <c r="AC2915" s="154"/>
      <c r="AD2915" s="154"/>
      <c r="AE2915" s="154"/>
      <c r="AF2915" s="154"/>
      <c r="AG2915" s="154"/>
      <c r="AH2915" s="154"/>
      <c r="AI2915" s="154"/>
      <c r="AJ2915" s="154"/>
      <c r="AK2915" s="154"/>
      <c r="AL2915" s="154"/>
      <c r="AM2915" s="154"/>
      <c r="AN2915" s="154"/>
      <c r="AO2915" s="154"/>
      <c r="AP2915" s="154"/>
      <c r="AQ2915" s="154"/>
      <c r="AR2915" s="154"/>
      <c r="AS2915" s="154"/>
      <c r="AT2915" s="154"/>
      <c r="AU2915" s="154"/>
      <c r="AV2915" s="154"/>
      <c r="AW2915" s="154"/>
      <c r="AX2915" s="154"/>
      <c r="AY2915" s="154"/>
      <c r="AZ2915" s="154"/>
      <c r="BA2915" s="154"/>
      <c r="BB2915" s="154"/>
      <c r="BC2915" s="154"/>
      <c r="BD2915" s="154"/>
      <c r="BE2915" s="154"/>
      <c r="BF2915" s="154"/>
      <c r="BG2915" s="154"/>
      <c r="BH2915" s="154"/>
      <c r="BI2915" s="154"/>
      <c r="BJ2915" s="154"/>
      <c r="BK2915" s="154"/>
      <c r="BL2915" s="154"/>
      <c r="BM2915" s="154"/>
      <c r="BN2915" s="154"/>
      <c r="BO2915" s="154"/>
      <c r="BP2915" s="154"/>
      <c r="BQ2915" s="154"/>
      <c r="BR2915" s="154"/>
      <c r="BS2915" s="154"/>
      <c r="BT2915" s="154"/>
      <c r="BU2915" s="154"/>
      <c r="BV2915" s="154"/>
    </row>
    <row r="2916" spans="1:74" x14ac:dyDescent="0.25">
      <c r="A2916" s="154"/>
      <c r="B2916" s="154"/>
      <c r="C2916" s="154"/>
      <c r="D2916" s="154"/>
      <c r="E2916" s="154"/>
      <c r="F2916" s="154"/>
      <c r="G2916" s="154"/>
      <c r="H2916" s="154"/>
      <c r="I2916" s="154"/>
      <c r="J2916" s="154"/>
      <c r="K2916" s="154"/>
      <c r="L2916" s="154"/>
      <c r="M2916" s="154"/>
      <c r="N2916" s="154"/>
      <c r="O2916" s="154"/>
      <c r="P2916" s="154"/>
      <c r="Q2916" s="154"/>
      <c r="R2916" s="154"/>
      <c r="S2916" s="154"/>
      <c r="T2916" s="154"/>
      <c r="U2916" s="154"/>
      <c r="V2916" s="154"/>
      <c r="W2916" s="154"/>
      <c r="X2916" s="154"/>
      <c r="Y2916" s="154"/>
      <c r="Z2916" s="154"/>
      <c r="AA2916" s="154"/>
      <c r="AB2916" s="154"/>
      <c r="AC2916" s="154"/>
      <c r="AD2916" s="154"/>
      <c r="AE2916" s="154"/>
      <c r="AF2916" s="154"/>
      <c r="AG2916" s="154"/>
      <c r="AH2916" s="154"/>
      <c r="AI2916" s="154"/>
      <c r="AJ2916" s="154"/>
      <c r="AK2916" s="154"/>
      <c r="AL2916" s="154"/>
      <c r="AM2916" s="154"/>
      <c r="AN2916" s="154"/>
      <c r="AO2916" s="154"/>
      <c r="AP2916" s="154"/>
      <c r="AQ2916" s="154"/>
      <c r="AR2916" s="154"/>
      <c r="AS2916" s="154"/>
      <c r="AT2916" s="154"/>
      <c r="AU2916" s="154"/>
      <c r="AV2916" s="154"/>
      <c r="AW2916" s="154"/>
      <c r="AX2916" s="154"/>
      <c r="AY2916" s="154"/>
      <c r="AZ2916" s="154"/>
      <c r="BA2916" s="154"/>
      <c r="BB2916" s="154"/>
      <c r="BC2916" s="154"/>
      <c r="BD2916" s="154"/>
      <c r="BE2916" s="154"/>
      <c r="BF2916" s="154"/>
      <c r="BG2916" s="154"/>
      <c r="BH2916" s="154"/>
      <c r="BI2916" s="154"/>
      <c r="BJ2916" s="154"/>
      <c r="BK2916" s="154"/>
      <c r="BL2916" s="154"/>
      <c r="BM2916" s="154"/>
      <c r="BN2916" s="154"/>
      <c r="BO2916" s="154"/>
      <c r="BP2916" s="154"/>
      <c r="BQ2916" s="154"/>
      <c r="BR2916" s="154"/>
      <c r="BS2916" s="154"/>
      <c r="BT2916" s="154"/>
      <c r="BU2916" s="154"/>
      <c r="BV2916" s="154"/>
    </row>
    <row r="2917" spans="1:74" x14ac:dyDescent="0.25">
      <c r="A2917" s="154"/>
      <c r="B2917" s="154"/>
      <c r="C2917" s="154"/>
      <c r="D2917" s="154"/>
      <c r="E2917" s="154"/>
      <c r="F2917" s="154"/>
      <c r="G2917" s="154"/>
      <c r="H2917" s="154"/>
      <c r="I2917" s="154"/>
      <c r="J2917" s="154"/>
      <c r="K2917" s="154"/>
      <c r="L2917" s="154"/>
      <c r="M2917" s="154"/>
      <c r="N2917" s="154"/>
      <c r="O2917" s="154"/>
      <c r="P2917" s="154"/>
      <c r="Q2917" s="154"/>
      <c r="R2917" s="154"/>
      <c r="S2917" s="154"/>
      <c r="T2917" s="154"/>
      <c r="U2917" s="154"/>
      <c r="V2917" s="154"/>
      <c r="W2917" s="154"/>
      <c r="X2917" s="154"/>
      <c r="Y2917" s="154"/>
      <c r="Z2917" s="154"/>
      <c r="AA2917" s="154"/>
      <c r="AB2917" s="154"/>
      <c r="AC2917" s="154"/>
      <c r="AD2917" s="154"/>
      <c r="AE2917" s="154"/>
      <c r="AF2917" s="154"/>
      <c r="AG2917" s="154"/>
      <c r="AH2917" s="154"/>
      <c r="AI2917" s="154"/>
      <c r="AJ2917" s="154"/>
      <c r="AK2917" s="154"/>
      <c r="AL2917" s="154"/>
      <c r="AM2917" s="154"/>
      <c r="AN2917" s="154"/>
      <c r="AO2917" s="154"/>
      <c r="AP2917" s="154"/>
      <c r="AQ2917" s="154"/>
      <c r="AR2917" s="154"/>
      <c r="AS2917" s="154"/>
      <c r="AT2917" s="154"/>
      <c r="AU2917" s="154"/>
      <c r="AV2917" s="154"/>
      <c r="AW2917" s="154"/>
      <c r="AX2917" s="154"/>
      <c r="AY2917" s="154"/>
      <c r="AZ2917" s="154"/>
      <c r="BA2917" s="154"/>
      <c r="BB2917" s="154"/>
      <c r="BC2917" s="154"/>
      <c r="BD2917" s="154"/>
      <c r="BE2917" s="154"/>
      <c r="BF2917" s="154"/>
      <c r="BG2917" s="154"/>
      <c r="BH2917" s="154"/>
      <c r="BI2917" s="154"/>
      <c r="BJ2917" s="154"/>
      <c r="BK2917" s="154"/>
      <c r="BL2917" s="154"/>
      <c r="BM2917" s="154"/>
      <c r="BN2917" s="154"/>
      <c r="BO2917" s="154"/>
      <c r="BP2917" s="154"/>
      <c r="BQ2917" s="154"/>
      <c r="BR2917" s="154"/>
      <c r="BS2917" s="154"/>
      <c r="BT2917" s="154"/>
      <c r="BU2917" s="154"/>
      <c r="BV2917" s="154"/>
    </row>
    <row r="2918" spans="1:74" x14ac:dyDescent="0.25">
      <c r="A2918" s="154"/>
      <c r="B2918" s="154"/>
      <c r="C2918" s="154"/>
      <c r="D2918" s="154"/>
      <c r="E2918" s="154"/>
      <c r="F2918" s="154"/>
      <c r="G2918" s="154"/>
      <c r="H2918" s="154"/>
      <c r="I2918" s="154"/>
      <c r="J2918" s="154"/>
      <c r="K2918" s="154"/>
      <c r="L2918" s="154"/>
      <c r="M2918" s="154"/>
      <c r="N2918" s="154"/>
      <c r="O2918" s="154"/>
      <c r="P2918" s="154"/>
      <c r="Q2918" s="154"/>
      <c r="R2918" s="154"/>
      <c r="S2918" s="154"/>
      <c r="T2918" s="154"/>
      <c r="U2918" s="154"/>
      <c r="V2918" s="154"/>
      <c r="W2918" s="154"/>
      <c r="X2918" s="154"/>
      <c r="Y2918" s="154"/>
      <c r="Z2918" s="154"/>
      <c r="AA2918" s="154"/>
      <c r="AB2918" s="154"/>
      <c r="AC2918" s="154"/>
      <c r="AD2918" s="154"/>
      <c r="AE2918" s="154"/>
      <c r="AF2918" s="154"/>
      <c r="AG2918" s="154"/>
      <c r="AH2918" s="154"/>
      <c r="AI2918" s="154"/>
      <c r="AJ2918" s="154"/>
      <c r="AK2918" s="154"/>
      <c r="AL2918" s="154"/>
      <c r="AM2918" s="154"/>
      <c r="AN2918" s="154"/>
      <c r="AO2918" s="154"/>
      <c r="AP2918" s="154"/>
      <c r="AQ2918" s="154"/>
      <c r="AR2918" s="154"/>
      <c r="AS2918" s="154"/>
      <c r="AT2918" s="154"/>
      <c r="AU2918" s="154"/>
      <c r="AV2918" s="154"/>
      <c r="AW2918" s="154"/>
      <c r="AX2918" s="154"/>
      <c r="AY2918" s="154"/>
      <c r="AZ2918" s="154"/>
      <c r="BA2918" s="154"/>
      <c r="BB2918" s="154"/>
      <c r="BC2918" s="154"/>
      <c r="BD2918" s="154"/>
      <c r="BE2918" s="154"/>
      <c r="BF2918" s="154"/>
      <c r="BG2918" s="154"/>
      <c r="BH2918" s="154"/>
      <c r="BI2918" s="154"/>
      <c r="BJ2918" s="154"/>
      <c r="BK2918" s="154"/>
      <c r="BL2918" s="154"/>
      <c r="BM2918" s="154"/>
      <c r="BN2918" s="154"/>
      <c r="BO2918" s="154"/>
      <c r="BP2918" s="154"/>
      <c r="BQ2918" s="154"/>
      <c r="BR2918" s="154"/>
      <c r="BS2918" s="154"/>
      <c r="BT2918" s="154"/>
      <c r="BU2918" s="154"/>
      <c r="BV2918" s="154"/>
    </row>
    <row r="2919" spans="1:74" x14ac:dyDescent="0.25">
      <c r="A2919" s="154"/>
      <c r="B2919" s="154"/>
      <c r="C2919" s="154"/>
      <c r="D2919" s="154"/>
      <c r="E2919" s="154"/>
      <c r="F2919" s="154"/>
      <c r="G2919" s="154"/>
      <c r="H2919" s="154"/>
      <c r="I2919" s="154"/>
      <c r="J2919" s="154"/>
      <c r="K2919" s="154"/>
      <c r="L2919" s="154"/>
      <c r="M2919" s="154"/>
      <c r="N2919" s="154"/>
      <c r="O2919" s="154"/>
      <c r="P2919" s="154"/>
      <c r="Q2919" s="154"/>
      <c r="R2919" s="154"/>
      <c r="S2919" s="154"/>
      <c r="T2919" s="154"/>
      <c r="U2919" s="154"/>
      <c r="V2919" s="154"/>
      <c r="W2919" s="154"/>
      <c r="X2919" s="154"/>
      <c r="Y2919" s="154"/>
      <c r="Z2919" s="154"/>
      <c r="AA2919" s="154"/>
      <c r="AB2919" s="154"/>
      <c r="AC2919" s="154"/>
      <c r="AD2919" s="154"/>
      <c r="AE2919" s="154"/>
      <c r="AF2919" s="154"/>
      <c r="AG2919" s="154"/>
      <c r="AH2919" s="154"/>
      <c r="AI2919" s="154"/>
      <c r="AJ2919" s="154"/>
      <c r="AK2919" s="154"/>
      <c r="AL2919" s="154"/>
      <c r="AM2919" s="154"/>
      <c r="AN2919" s="154"/>
      <c r="AO2919" s="154"/>
      <c r="AP2919" s="154"/>
      <c r="AQ2919" s="154"/>
      <c r="AR2919" s="154"/>
      <c r="AS2919" s="154"/>
      <c r="AT2919" s="154"/>
      <c r="AU2919" s="154"/>
      <c r="AV2919" s="154"/>
      <c r="AW2919" s="154"/>
      <c r="AX2919" s="154"/>
      <c r="AY2919" s="154"/>
      <c r="AZ2919" s="154"/>
      <c r="BA2919" s="154"/>
      <c r="BB2919" s="154"/>
      <c r="BC2919" s="154"/>
      <c r="BD2919" s="154"/>
      <c r="BE2919" s="154"/>
      <c r="BF2919" s="154"/>
      <c r="BG2919" s="154"/>
      <c r="BH2919" s="154"/>
      <c r="BI2919" s="154"/>
      <c r="BJ2919" s="154"/>
      <c r="BK2919" s="154"/>
      <c r="BL2919" s="154"/>
      <c r="BM2919" s="154"/>
      <c r="BN2919" s="154"/>
      <c r="BO2919" s="154"/>
      <c r="BP2919" s="154"/>
      <c r="BQ2919" s="154"/>
      <c r="BR2919" s="154"/>
      <c r="BS2919" s="154"/>
      <c r="BT2919" s="154"/>
      <c r="BU2919" s="154"/>
      <c r="BV2919" s="154"/>
    </row>
    <row r="2920" spans="1:74" x14ac:dyDescent="0.25">
      <c r="A2920" s="154"/>
      <c r="B2920" s="154"/>
      <c r="C2920" s="154"/>
      <c r="D2920" s="154"/>
      <c r="E2920" s="154"/>
      <c r="F2920" s="154"/>
      <c r="G2920" s="154"/>
      <c r="H2920" s="154"/>
      <c r="I2920" s="154"/>
      <c r="J2920" s="154"/>
      <c r="K2920" s="154"/>
      <c r="L2920" s="154"/>
      <c r="M2920" s="154"/>
      <c r="N2920" s="154"/>
      <c r="O2920" s="154"/>
      <c r="P2920" s="154"/>
      <c r="Q2920" s="154"/>
      <c r="R2920" s="154"/>
      <c r="S2920" s="154"/>
      <c r="T2920" s="154"/>
      <c r="U2920" s="154"/>
      <c r="V2920" s="154"/>
      <c r="W2920" s="154"/>
      <c r="X2920" s="154"/>
      <c r="Y2920" s="154"/>
      <c r="Z2920" s="154"/>
      <c r="AA2920" s="154"/>
      <c r="AB2920" s="154"/>
      <c r="AC2920" s="154"/>
      <c r="AD2920" s="154"/>
      <c r="AE2920" s="154"/>
      <c r="AF2920" s="154"/>
      <c r="AG2920" s="154"/>
      <c r="AH2920" s="154"/>
      <c r="AI2920" s="154"/>
      <c r="AJ2920" s="154"/>
      <c r="AK2920" s="154"/>
      <c r="AL2920" s="154"/>
      <c r="AM2920" s="154"/>
      <c r="AN2920" s="154"/>
      <c r="AO2920" s="154"/>
      <c r="AP2920" s="154"/>
      <c r="AQ2920" s="154"/>
      <c r="AR2920" s="154"/>
      <c r="AS2920" s="154"/>
      <c r="AT2920" s="154"/>
      <c r="AU2920" s="154"/>
      <c r="AV2920" s="154"/>
      <c r="AW2920" s="154"/>
      <c r="AX2920" s="154"/>
      <c r="AY2920" s="154"/>
      <c r="AZ2920" s="154"/>
      <c r="BA2920" s="154"/>
      <c r="BB2920" s="154"/>
      <c r="BC2920" s="154"/>
      <c r="BD2920" s="154"/>
      <c r="BE2920" s="154"/>
      <c r="BF2920" s="154"/>
      <c r="BG2920" s="154"/>
      <c r="BH2920" s="154"/>
      <c r="BI2920" s="154"/>
      <c r="BJ2920" s="154"/>
      <c r="BK2920" s="154"/>
      <c r="BL2920" s="154"/>
      <c r="BM2920" s="154"/>
      <c r="BN2920" s="154"/>
      <c r="BO2920" s="154"/>
      <c r="BP2920" s="154"/>
      <c r="BQ2920" s="154"/>
      <c r="BR2920" s="154"/>
      <c r="BS2920" s="154"/>
      <c r="BT2920" s="154"/>
      <c r="BU2920" s="154"/>
      <c r="BV2920" s="154"/>
    </row>
    <row r="2921" spans="1:74" x14ac:dyDescent="0.25">
      <c r="A2921" s="154"/>
      <c r="B2921" s="154"/>
      <c r="C2921" s="154"/>
      <c r="D2921" s="154"/>
      <c r="E2921" s="154"/>
      <c r="F2921" s="154"/>
      <c r="G2921" s="154"/>
      <c r="H2921" s="154"/>
      <c r="I2921" s="154"/>
      <c r="J2921" s="154"/>
      <c r="K2921" s="154"/>
      <c r="L2921" s="154"/>
      <c r="M2921" s="154"/>
      <c r="N2921" s="154"/>
      <c r="O2921" s="154"/>
      <c r="P2921" s="154"/>
      <c r="Q2921" s="154"/>
      <c r="R2921" s="154"/>
      <c r="S2921" s="154"/>
      <c r="T2921" s="154"/>
      <c r="U2921" s="154"/>
      <c r="V2921" s="154"/>
      <c r="W2921" s="154"/>
      <c r="X2921" s="154"/>
      <c r="Y2921" s="154"/>
      <c r="Z2921" s="154"/>
      <c r="AA2921" s="154"/>
      <c r="AB2921" s="154"/>
      <c r="AC2921" s="154"/>
      <c r="AD2921" s="154"/>
      <c r="AE2921" s="154"/>
      <c r="AF2921" s="154"/>
      <c r="AG2921" s="154"/>
      <c r="AH2921" s="154"/>
      <c r="AI2921" s="154"/>
      <c r="AJ2921" s="154"/>
      <c r="AK2921" s="154"/>
      <c r="AL2921" s="154"/>
      <c r="AM2921" s="154"/>
      <c r="AN2921" s="154"/>
      <c r="AO2921" s="154"/>
      <c r="AP2921" s="154"/>
      <c r="AQ2921" s="154"/>
      <c r="AR2921" s="154"/>
      <c r="AS2921" s="154"/>
      <c r="AT2921" s="154"/>
      <c r="AU2921" s="154"/>
      <c r="AV2921" s="154"/>
      <c r="AW2921" s="154"/>
      <c r="AX2921" s="154"/>
      <c r="AY2921" s="154"/>
      <c r="AZ2921" s="154"/>
      <c r="BA2921" s="154"/>
      <c r="BB2921" s="154"/>
      <c r="BC2921" s="154"/>
      <c r="BD2921" s="154"/>
      <c r="BE2921" s="154"/>
      <c r="BF2921" s="154"/>
      <c r="BG2921" s="154"/>
      <c r="BH2921" s="154"/>
      <c r="BI2921" s="154"/>
      <c r="BJ2921" s="154"/>
      <c r="BK2921" s="154"/>
      <c r="BL2921" s="154"/>
      <c r="BM2921" s="154"/>
      <c r="BN2921" s="154"/>
      <c r="BO2921" s="154"/>
      <c r="BP2921" s="154"/>
      <c r="BQ2921" s="154"/>
      <c r="BR2921" s="154"/>
      <c r="BS2921" s="154"/>
      <c r="BT2921" s="154"/>
      <c r="BU2921" s="154"/>
      <c r="BV2921" s="154"/>
    </row>
    <row r="2922" spans="1:74" x14ac:dyDescent="0.25">
      <c r="A2922" s="154"/>
      <c r="B2922" s="154"/>
      <c r="C2922" s="154"/>
      <c r="D2922" s="154"/>
      <c r="E2922" s="154"/>
      <c r="F2922" s="154"/>
      <c r="G2922" s="154"/>
      <c r="H2922" s="154"/>
      <c r="I2922" s="154"/>
      <c r="J2922" s="154"/>
      <c r="K2922" s="154"/>
      <c r="L2922" s="154"/>
      <c r="M2922" s="154"/>
      <c r="N2922" s="154"/>
      <c r="O2922" s="154"/>
      <c r="P2922" s="154"/>
      <c r="Q2922" s="154"/>
      <c r="R2922" s="154"/>
      <c r="S2922" s="154"/>
      <c r="T2922" s="154"/>
      <c r="U2922" s="154"/>
      <c r="V2922" s="154"/>
      <c r="W2922" s="154"/>
      <c r="X2922" s="154"/>
      <c r="Y2922" s="154"/>
      <c r="Z2922" s="154"/>
      <c r="AA2922" s="154"/>
      <c r="AB2922" s="154"/>
      <c r="AC2922" s="154"/>
      <c r="AD2922" s="154"/>
      <c r="AE2922" s="154"/>
      <c r="AF2922" s="154"/>
      <c r="AG2922" s="154"/>
      <c r="AH2922" s="154"/>
      <c r="AI2922" s="154"/>
      <c r="AJ2922" s="154"/>
      <c r="AK2922" s="154"/>
      <c r="AL2922" s="154"/>
      <c r="AM2922" s="154"/>
      <c r="AN2922" s="154"/>
      <c r="AO2922" s="154"/>
      <c r="AP2922" s="154"/>
      <c r="AQ2922" s="154"/>
      <c r="AR2922" s="154"/>
      <c r="AS2922" s="154"/>
      <c r="AT2922" s="154"/>
      <c r="AU2922" s="154"/>
      <c r="AV2922" s="154"/>
      <c r="AW2922" s="154"/>
      <c r="AX2922" s="154"/>
      <c r="AY2922" s="154"/>
      <c r="AZ2922" s="154"/>
      <c r="BA2922" s="154"/>
      <c r="BB2922" s="154"/>
      <c r="BC2922" s="154"/>
      <c r="BD2922" s="154"/>
      <c r="BE2922" s="154"/>
      <c r="BF2922" s="154"/>
      <c r="BG2922" s="154"/>
      <c r="BH2922" s="154"/>
      <c r="BI2922" s="154"/>
      <c r="BJ2922" s="154"/>
      <c r="BK2922" s="154"/>
      <c r="BL2922" s="154"/>
      <c r="BM2922" s="154"/>
      <c r="BN2922" s="154"/>
      <c r="BO2922" s="154"/>
      <c r="BP2922" s="154"/>
      <c r="BQ2922" s="154"/>
      <c r="BR2922" s="154"/>
      <c r="BS2922" s="154"/>
      <c r="BT2922" s="154"/>
      <c r="BU2922" s="154"/>
      <c r="BV2922" s="154"/>
    </row>
    <row r="2923" spans="1:74" x14ac:dyDescent="0.25">
      <c r="A2923" s="154"/>
      <c r="B2923" s="154"/>
      <c r="C2923" s="154"/>
      <c r="D2923" s="154"/>
      <c r="E2923" s="154"/>
      <c r="F2923" s="154"/>
      <c r="G2923" s="154"/>
      <c r="H2923" s="154"/>
      <c r="I2923" s="154"/>
      <c r="J2923" s="154"/>
      <c r="K2923" s="154"/>
      <c r="L2923" s="154"/>
      <c r="M2923" s="154"/>
      <c r="N2923" s="154"/>
      <c r="O2923" s="154"/>
      <c r="P2923" s="154"/>
      <c r="Q2923" s="154"/>
      <c r="R2923" s="154"/>
      <c r="S2923" s="154"/>
      <c r="T2923" s="154"/>
      <c r="U2923" s="154"/>
      <c r="V2923" s="154"/>
      <c r="W2923" s="154"/>
      <c r="X2923" s="154"/>
      <c r="Y2923" s="154"/>
      <c r="Z2923" s="154"/>
      <c r="AA2923" s="154"/>
      <c r="AB2923" s="154"/>
      <c r="AC2923" s="154"/>
      <c r="AD2923" s="154"/>
      <c r="AE2923" s="154"/>
      <c r="AF2923" s="154"/>
      <c r="AG2923" s="154"/>
      <c r="AH2923" s="154"/>
      <c r="AI2923" s="154"/>
      <c r="AJ2923" s="154"/>
      <c r="AK2923" s="154"/>
      <c r="AL2923" s="154"/>
      <c r="AM2923" s="154"/>
      <c r="AN2923" s="154"/>
      <c r="AO2923" s="154"/>
      <c r="AP2923" s="154"/>
      <c r="AQ2923" s="154"/>
      <c r="AR2923" s="154"/>
      <c r="AS2923" s="154"/>
      <c r="AT2923" s="154"/>
      <c r="AU2923" s="154"/>
      <c r="AV2923" s="154"/>
      <c r="AW2923" s="154"/>
      <c r="AX2923" s="154"/>
      <c r="AY2923" s="154"/>
      <c r="AZ2923" s="154"/>
      <c r="BA2923" s="154"/>
      <c r="BB2923" s="154"/>
      <c r="BC2923" s="154"/>
      <c r="BD2923" s="154"/>
      <c r="BE2923" s="154"/>
      <c r="BF2923" s="154"/>
      <c r="BG2923" s="154"/>
      <c r="BH2923" s="154"/>
      <c r="BI2923" s="154"/>
      <c r="BJ2923" s="154"/>
      <c r="BK2923" s="154"/>
      <c r="BL2923" s="154"/>
      <c r="BM2923" s="154"/>
      <c r="BN2923" s="154"/>
      <c r="BO2923" s="154"/>
      <c r="BP2923" s="154"/>
      <c r="BQ2923" s="154"/>
      <c r="BR2923" s="154"/>
      <c r="BS2923" s="154"/>
      <c r="BT2923" s="154"/>
      <c r="BU2923" s="154"/>
      <c r="BV2923" s="154"/>
    </row>
    <row r="2924" spans="1:74" x14ac:dyDescent="0.25">
      <c r="A2924" s="154"/>
      <c r="B2924" s="154"/>
      <c r="C2924" s="154"/>
      <c r="D2924" s="154"/>
      <c r="E2924" s="154"/>
      <c r="F2924" s="154"/>
      <c r="G2924" s="154"/>
      <c r="H2924" s="154"/>
      <c r="I2924" s="154"/>
      <c r="J2924" s="154"/>
      <c r="K2924" s="154"/>
      <c r="L2924" s="154"/>
      <c r="M2924" s="154"/>
      <c r="N2924" s="154"/>
      <c r="O2924" s="154"/>
      <c r="P2924" s="154"/>
      <c r="Q2924" s="154"/>
      <c r="R2924" s="154"/>
      <c r="S2924" s="154"/>
      <c r="T2924" s="154"/>
      <c r="U2924" s="154"/>
      <c r="V2924" s="154"/>
      <c r="W2924" s="154"/>
      <c r="X2924" s="154"/>
      <c r="Y2924" s="154"/>
      <c r="Z2924" s="154"/>
      <c r="AA2924" s="154"/>
      <c r="AB2924" s="154"/>
      <c r="AC2924" s="154"/>
      <c r="AD2924" s="154"/>
      <c r="AE2924" s="154"/>
      <c r="AF2924" s="154"/>
      <c r="AG2924" s="154"/>
      <c r="AH2924" s="154"/>
      <c r="AI2924" s="154"/>
      <c r="AJ2924" s="154"/>
      <c r="AK2924" s="154"/>
      <c r="AL2924" s="154"/>
      <c r="AM2924" s="154"/>
      <c r="AN2924" s="154"/>
      <c r="AO2924" s="154"/>
      <c r="AP2924" s="154"/>
      <c r="AQ2924" s="154"/>
      <c r="AR2924" s="154"/>
      <c r="AS2924" s="154"/>
      <c r="AT2924" s="154"/>
      <c r="AU2924" s="154"/>
      <c r="AV2924" s="154"/>
      <c r="AW2924" s="154"/>
      <c r="AX2924" s="154"/>
      <c r="AY2924" s="154"/>
      <c r="AZ2924" s="154"/>
      <c r="BA2924" s="154"/>
      <c r="BB2924" s="154"/>
      <c r="BC2924" s="154"/>
      <c r="BD2924" s="154"/>
      <c r="BE2924" s="154"/>
      <c r="BF2924" s="154"/>
      <c r="BG2924" s="154"/>
      <c r="BH2924" s="154"/>
      <c r="BI2924" s="154"/>
      <c r="BJ2924" s="154"/>
      <c r="BK2924" s="154"/>
      <c r="BL2924" s="154"/>
      <c r="BM2924" s="154"/>
      <c r="BN2924" s="154"/>
      <c r="BO2924" s="154"/>
      <c r="BP2924" s="154"/>
      <c r="BQ2924" s="154"/>
      <c r="BR2924" s="154"/>
      <c r="BS2924" s="154"/>
      <c r="BT2924" s="154"/>
      <c r="BU2924" s="154"/>
      <c r="BV2924" s="154"/>
    </row>
    <row r="2925" spans="1:74" x14ac:dyDescent="0.25">
      <c r="A2925" s="154"/>
      <c r="B2925" s="154"/>
      <c r="C2925" s="154"/>
      <c r="D2925" s="154"/>
      <c r="E2925" s="154"/>
      <c r="F2925" s="154"/>
      <c r="G2925" s="154"/>
      <c r="H2925" s="154"/>
      <c r="I2925" s="154"/>
      <c r="J2925" s="154"/>
      <c r="K2925" s="154"/>
      <c r="L2925" s="154"/>
      <c r="M2925" s="154"/>
      <c r="N2925" s="154"/>
      <c r="O2925" s="154"/>
      <c r="P2925" s="154"/>
      <c r="Q2925" s="154"/>
      <c r="R2925" s="154"/>
      <c r="S2925" s="154"/>
      <c r="T2925" s="154"/>
      <c r="U2925" s="154"/>
      <c r="V2925" s="154"/>
      <c r="W2925" s="154"/>
      <c r="X2925" s="154"/>
      <c r="Y2925" s="154"/>
      <c r="Z2925" s="154"/>
      <c r="AA2925" s="154"/>
      <c r="AB2925" s="154"/>
      <c r="AC2925" s="154"/>
      <c r="AD2925" s="154"/>
      <c r="AE2925" s="154"/>
      <c r="AF2925" s="154"/>
      <c r="AG2925" s="154"/>
      <c r="AH2925" s="154"/>
      <c r="AI2925" s="154"/>
      <c r="AJ2925" s="154"/>
      <c r="AK2925" s="154"/>
      <c r="AL2925" s="154"/>
      <c r="AM2925" s="154"/>
      <c r="AN2925" s="154"/>
      <c r="AO2925" s="154"/>
      <c r="AP2925" s="154"/>
      <c r="AQ2925" s="154"/>
      <c r="AR2925" s="154"/>
      <c r="AS2925" s="154"/>
      <c r="AT2925" s="154"/>
      <c r="AU2925" s="154"/>
      <c r="AV2925" s="154"/>
      <c r="AW2925" s="154"/>
      <c r="AX2925" s="154"/>
      <c r="AY2925" s="154"/>
      <c r="AZ2925" s="154"/>
      <c r="BA2925" s="154"/>
      <c r="BB2925" s="154"/>
      <c r="BC2925" s="154"/>
      <c r="BD2925" s="154"/>
      <c r="BE2925" s="154"/>
      <c r="BF2925" s="154"/>
      <c r="BG2925" s="154"/>
      <c r="BH2925" s="154"/>
      <c r="BI2925" s="154"/>
      <c r="BJ2925" s="154"/>
      <c r="BK2925" s="154"/>
      <c r="BL2925" s="154"/>
      <c r="BM2925" s="154"/>
      <c r="BN2925" s="154"/>
      <c r="BO2925" s="154"/>
      <c r="BP2925" s="154"/>
      <c r="BQ2925" s="154"/>
      <c r="BR2925" s="154"/>
      <c r="BS2925" s="154"/>
      <c r="BT2925" s="154"/>
      <c r="BU2925" s="154"/>
      <c r="BV2925" s="154"/>
    </row>
    <row r="2926" spans="1:74" x14ac:dyDescent="0.25">
      <c r="A2926" s="154"/>
      <c r="B2926" s="154"/>
      <c r="C2926" s="154"/>
      <c r="D2926" s="154"/>
      <c r="E2926" s="154"/>
      <c r="F2926" s="154"/>
      <c r="G2926" s="154"/>
      <c r="H2926" s="154"/>
      <c r="I2926" s="154"/>
      <c r="J2926" s="154"/>
      <c r="K2926" s="154"/>
      <c r="L2926" s="154"/>
      <c r="M2926" s="154"/>
      <c r="N2926" s="154"/>
      <c r="O2926" s="154"/>
      <c r="P2926" s="154"/>
      <c r="Q2926" s="154"/>
      <c r="R2926" s="154"/>
      <c r="S2926" s="154"/>
      <c r="T2926" s="154"/>
      <c r="U2926" s="154"/>
      <c r="V2926" s="154"/>
      <c r="W2926" s="154"/>
      <c r="X2926" s="154"/>
      <c r="Y2926" s="154"/>
      <c r="Z2926" s="154"/>
      <c r="AA2926" s="154"/>
      <c r="AB2926" s="154"/>
      <c r="AC2926" s="154"/>
      <c r="AD2926" s="154"/>
      <c r="AE2926" s="154"/>
      <c r="AF2926" s="154"/>
      <c r="AG2926" s="154"/>
      <c r="AH2926" s="154"/>
      <c r="AI2926" s="154"/>
      <c r="AJ2926" s="154"/>
      <c r="AK2926" s="154"/>
      <c r="AL2926" s="154"/>
      <c r="AM2926" s="154"/>
      <c r="AN2926" s="154"/>
      <c r="AO2926" s="154"/>
      <c r="AP2926" s="154"/>
      <c r="AQ2926" s="154"/>
      <c r="AR2926" s="154"/>
      <c r="AS2926" s="154"/>
      <c r="AT2926" s="154"/>
      <c r="AU2926" s="154"/>
      <c r="AV2926" s="154"/>
      <c r="AW2926" s="154"/>
      <c r="AX2926" s="154"/>
      <c r="AY2926" s="154"/>
      <c r="AZ2926" s="154"/>
      <c r="BA2926" s="154"/>
      <c r="BB2926" s="154"/>
      <c r="BC2926" s="154"/>
      <c r="BD2926" s="154"/>
      <c r="BE2926" s="154"/>
      <c r="BF2926" s="154"/>
      <c r="BG2926" s="154"/>
      <c r="BH2926" s="154"/>
      <c r="BI2926" s="154"/>
      <c r="BJ2926" s="154"/>
      <c r="BK2926" s="154"/>
      <c r="BL2926" s="154"/>
      <c r="BM2926" s="154"/>
      <c r="BN2926" s="154"/>
      <c r="BO2926" s="154"/>
      <c r="BP2926" s="154"/>
      <c r="BQ2926" s="154"/>
      <c r="BR2926" s="154"/>
      <c r="BS2926" s="154"/>
      <c r="BT2926" s="154"/>
      <c r="BU2926" s="154"/>
      <c r="BV2926" s="154"/>
    </row>
    <row r="2927" spans="1:74" x14ac:dyDescent="0.25">
      <c r="A2927" s="154"/>
      <c r="B2927" s="154"/>
      <c r="C2927" s="154"/>
      <c r="D2927" s="154"/>
      <c r="E2927" s="154"/>
      <c r="F2927" s="154"/>
      <c r="G2927" s="154"/>
      <c r="H2927" s="154"/>
      <c r="I2927" s="154"/>
      <c r="J2927" s="154"/>
      <c r="K2927" s="154"/>
      <c r="L2927" s="154"/>
      <c r="M2927" s="154"/>
      <c r="N2927" s="154"/>
      <c r="O2927" s="154"/>
      <c r="P2927" s="154"/>
      <c r="Q2927" s="154"/>
      <c r="R2927" s="154"/>
      <c r="S2927" s="154"/>
      <c r="T2927" s="154"/>
      <c r="U2927" s="154"/>
      <c r="V2927" s="154"/>
      <c r="W2927" s="154"/>
      <c r="X2927" s="154"/>
      <c r="Y2927" s="154"/>
      <c r="Z2927" s="154"/>
      <c r="AA2927" s="154"/>
      <c r="AB2927" s="154"/>
      <c r="AC2927" s="154"/>
      <c r="AD2927" s="154"/>
      <c r="AE2927" s="154"/>
      <c r="AF2927" s="154"/>
      <c r="AG2927" s="154"/>
      <c r="AH2927" s="154"/>
      <c r="AI2927" s="154"/>
      <c r="AJ2927" s="154"/>
      <c r="AK2927" s="154"/>
      <c r="AL2927" s="154"/>
      <c r="AM2927" s="154"/>
      <c r="AN2927" s="154"/>
      <c r="AO2927" s="154"/>
      <c r="AP2927" s="154"/>
      <c r="AQ2927" s="154"/>
      <c r="AR2927" s="154"/>
      <c r="AS2927" s="154"/>
      <c r="AT2927" s="154"/>
      <c r="AU2927" s="154"/>
      <c r="AV2927" s="154"/>
      <c r="AW2927" s="154"/>
      <c r="AX2927" s="154"/>
      <c r="AY2927" s="154"/>
      <c r="AZ2927" s="154"/>
      <c r="BA2927" s="154"/>
      <c r="BB2927" s="154"/>
      <c r="BC2927" s="154"/>
      <c r="BD2927" s="154"/>
      <c r="BE2927" s="154"/>
      <c r="BF2927" s="154"/>
      <c r="BG2927" s="154"/>
      <c r="BH2927" s="154"/>
      <c r="BI2927" s="154"/>
      <c r="BJ2927" s="154"/>
      <c r="BK2927" s="154"/>
      <c r="BL2927" s="154"/>
      <c r="BM2927" s="154"/>
      <c r="BN2927" s="154"/>
      <c r="BO2927" s="154"/>
      <c r="BP2927" s="154"/>
      <c r="BQ2927" s="154"/>
      <c r="BR2927" s="154"/>
      <c r="BS2927" s="154"/>
      <c r="BT2927" s="154"/>
      <c r="BU2927" s="154"/>
      <c r="BV2927" s="154"/>
    </row>
    <row r="2928" spans="1:74" x14ac:dyDescent="0.25">
      <c r="A2928" s="154"/>
      <c r="B2928" s="154"/>
      <c r="C2928" s="154"/>
      <c r="D2928" s="154"/>
      <c r="E2928" s="154"/>
      <c r="F2928" s="154"/>
      <c r="G2928" s="154"/>
      <c r="H2928" s="154"/>
      <c r="I2928" s="154"/>
      <c r="J2928" s="154"/>
      <c r="K2928" s="154"/>
      <c r="L2928" s="154"/>
      <c r="M2928" s="154"/>
      <c r="N2928" s="154"/>
      <c r="O2928" s="154"/>
      <c r="P2928" s="154"/>
      <c r="Q2928" s="154"/>
      <c r="R2928" s="154"/>
      <c r="S2928" s="154"/>
      <c r="T2928" s="154"/>
      <c r="U2928" s="154"/>
      <c r="V2928" s="154"/>
      <c r="W2928" s="154"/>
      <c r="X2928" s="154"/>
      <c r="Y2928" s="154"/>
      <c r="Z2928" s="154"/>
      <c r="AA2928" s="154"/>
      <c r="AB2928" s="154"/>
      <c r="AC2928" s="154"/>
      <c r="AD2928" s="154"/>
      <c r="AE2928" s="154"/>
      <c r="AF2928" s="154"/>
      <c r="AG2928" s="154"/>
      <c r="AH2928" s="154"/>
      <c r="AI2928" s="154"/>
      <c r="AJ2928" s="154"/>
      <c r="AK2928" s="154"/>
      <c r="AL2928" s="154"/>
      <c r="AM2928" s="154"/>
      <c r="AN2928" s="154"/>
      <c r="AO2928" s="154"/>
      <c r="AP2928" s="154"/>
      <c r="AQ2928" s="154"/>
      <c r="AR2928" s="154"/>
      <c r="AS2928" s="154"/>
      <c r="AT2928" s="154"/>
      <c r="AU2928" s="154"/>
      <c r="AV2928" s="154"/>
      <c r="AW2928" s="154"/>
      <c r="AX2928" s="154"/>
      <c r="AY2928" s="154"/>
      <c r="AZ2928" s="154"/>
      <c r="BA2928" s="154"/>
      <c r="BB2928" s="154"/>
      <c r="BC2928" s="154"/>
      <c r="BD2928" s="154"/>
      <c r="BE2928" s="154"/>
      <c r="BF2928" s="154"/>
      <c r="BG2928" s="154"/>
      <c r="BH2928" s="154"/>
      <c r="BI2928" s="154"/>
      <c r="BJ2928" s="154"/>
      <c r="BK2928" s="154"/>
      <c r="BL2928" s="154"/>
      <c r="BM2928" s="154"/>
      <c r="BN2928" s="154"/>
      <c r="BO2928" s="154"/>
      <c r="BP2928" s="154"/>
      <c r="BQ2928" s="154"/>
      <c r="BR2928" s="154"/>
      <c r="BS2928" s="154"/>
      <c r="BT2928" s="154"/>
      <c r="BU2928" s="154"/>
      <c r="BV2928" s="154"/>
    </row>
    <row r="2929" spans="1:74" x14ac:dyDescent="0.25">
      <c r="A2929" s="154"/>
      <c r="B2929" s="154"/>
      <c r="C2929" s="154"/>
      <c r="D2929" s="154"/>
      <c r="E2929" s="154"/>
      <c r="F2929" s="154"/>
      <c r="G2929" s="154"/>
      <c r="H2929" s="154"/>
      <c r="I2929" s="154"/>
      <c r="J2929" s="154"/>
      <c r="K2929" s="154"/>
      <c r="L2929" s="154"/>
      <c r="M2929" s="154"/>
      <c r="N2929" s="154"/>
      <c r="O2929" s="154"/>
      <c r="P2929" s="154"/>
      <c r="Q2929" s="154"/>
      <c r="R2929" s="154"/>
      <c r="S2929" s="154"/>
      <c r="T2929" s="154"/>
      <c r="U2929" s="154"/>
      <c r="V2929" s="154"/>
      <c r="W2929" s="154"/>
      <c r="X2929" s="154"/>
      <c r="Y2929" s="154"/>
      <c r="Z2929" s="154"/>
      <c r="AA2929" s="154"/>
      <c r="AB2929" s="154"/>
      <c r="AC2929" s="154"/>
      <c r="AD2929" s="154"/>
      <c r="AE2929" s="154"/>
      <c r="AF2929" s="154"/>
      <c r="AG2929" s="154"/>
      <c r="AH2929" s="154"/>
      <c r="AI2929" s="154"/>
      <c r="AJ2929" s="154"/>
      <c r="AK2929" s="154"/>
      <c r="AL2929" s="154"/>
      <c r="AM2929" s="154"/>
      <c r="AN2929" s="154"/>
      <c r="AO2929" s="154"/>
      <c r="AP2929" s="154"/>
      <c r="AQ2929" s="154"/>
      <c r="AR2929" s="154"/>
      <c r="AS2929" s="154"/>
      <c r="AT2929" s="154"/>
      <c r="AU2929" s="154"/>
      <c r="AV2929" s="154"/>
      <c r="AW2929" s="154"/>
      <c r="AX2929" s="154"/>
      <c r="AY2929" s="154"/>
      <c r="AZ2929" s="154"/>
      <c r="BA2929" s="154"/>
      <c r="BB2929" s="154"/>
      <c r="BC2929" s="154"/>
      <c r="BD2929" s="154"/>
      <c r="BE2929" s="154"/>
      <c r="BF2929" s="154"/>
      <c r="BG2929" s="154"/>
      <c r="BH2929" s="154"/>
      <c r="BI2929" s="154"/>
      <c r="BJ2929" s="154"/>
      <c r="BK2929" s="154"/>
      <c r="BL2929" s="154"/>
      <c r="BM2929" s="154"/>
      <c r="BN2929" s="154"/>
      <c r="BO2929" s="154"/>
      <c r="BP2929" s="154"/>
      <c r="BQ2929" s="154"/>
      <c r="BR2929" s="154"/>
      <c r="BS2929" s="154"/>
      <c r="BT2929" s="154"/>
      <c r="BU2929" s="154"/>
      <c r="BV2929" s="154"/>
    </row>
  </sheetData>
  <sheetProtection algorithmName="SHA-512" hashValue="nZAcMRS+xpePlDQJ6R+dIcC1EJi9xdEiBuEj2/nHRFqwXUJ5IpZu10TUlBIz5a2TSf2iTeZlNgqwXLwouhA3qg==" saltValue="+4NcmVaWAbibriALC1Otew==" spinCount="100000" sheet="1"/>
  <mergeCells count="644">
    <mergeCell ref="A4:E4"/>
    <mergeCell ref="F4:J4"/>
    <mergeCell ref="K4:Q4"/>
    <mergeCell ref="A3:E3"/>
    <mergeCell ref="F3:J3"/>
    <mergeCell ref="K3:Q3"/>
    <mergeCell ref="A1:C1"/>
    <mergeCell ref="D1:O1"/>
    <mergeCell ref="P1:Q1"/>
    <mergeCell ref="A2:Q2"/>
    <mergeCell ref="Q11:Q12"/>
    <mergeCell ref="A5:E6"/>
    <mergeCell ref="F5:J5"/>
    <mergeCell ref="K5:Q5"/>
    <mergeCell ref="F6:J6"/>
    <mergeCell ref="K6:Q6"/>
    <mergeCell ref="A7:E7"/>
    <mergeCell ref="F7:J7"/>
    <mergeCell ref="K7:Q7"/>
    <mergeCell ref="A8:E8"/>
    <mergeCell ref="F8:J8"/>
    <mergeCell ref="K8:Q8"/>
    <mergeCell ref="D11:E12"/>
    <mergeCell ref="F11:F12"/>
    <mergeCell ref="G11:G12"/>
    <mergeCell ref="H11:H12"/>
    <mergeCell ref="I11:I12"/>
    <mergeCell ref="J11:J12"/>
    <mergeCell ref="K11:K12"/>
    <mergeCell ref="O11:O12"/>
    <mergeCell ref="P11:P12"/>
    <mergeCell ref="A9:F10"/>
    <mergeCell ref="G9:I10"/>
    <mergeCell ref="J9:K10"/>
    <mergeCell ref="L9:L12"/>
    <mergeCell ref="M9:M12"/>
    <mergeCell ref="N9:N10"/>
    <mergeCell ref="N11:N12"/>
    <mergeCell ref="O9:P9"/>
    <mergeCell ref="A16:C16"/>
    <mergeCell ref="F16:F17"/>
    <mergeCell ref="G16:G17"/>
    <mergeCell ref="H16:H17"/>
    <mergeCell ref="I16:I17"/>
    <mergeCell ref="K16:K17"/>
    <mergeCell ref="L16:L17"/>
    <mergeCell ref="M16:M17"/>
    <mergeCell ref="N16:N17"/>
    <mergeCell ref="A13:Q13"/>
    <mergeCell ref="A14:C14"/>
    <mergeCell ref="F14:F15"/>
    <mergeCell ref="G14:G15"/>
    <mergeCell ref="H14:H15"/>
    <mergeCell ref="Q9:Q10"/>
    <mergeCell ref="A11:C12"/>
    <mergeCell ref="I14:I15"/>
    <mergeCell ref="K14:K15"/>
    <mergeCell ref="L14:L15"/>
    <mergeCell ref="M14:M15"/>
    <mergeCell ref="N14:N15"/>
    <mergeCell ref="O14:O15"/>
    <mergeCell ref="A15:C15"/>
    <mergeCell ref="A18:C18"/>
    <mergeCell ref="F18:F19"/>
    <mergeCell ref="G18:G19"/>
    <mergeCell ref="H18:H19"/>
    <mergeCell ref="I18:I19"/>
    <mergeCell ref="K18:K19"/>
    <mergeCell ref="L18:L19"/>
    <mergeCell ref="M18:M19"/>
    <mergeCell ref="N18:N19"/>
    <mergeCell ref="O18:O19"/>
    <mergeCell ref="A19:C19"/>
    <mergeCell ref="O16:O17"/>
    <mergeCell ref="A17:C17"/>
    <mergeCell ref="A20:Q20"/>
    <mergeCell ref="A21:C21"/>
    <mergeCell ref="D21:E29"/>
    <mergeCell ref="F21:F23"/>
    <mergeCell ref="G21:G23"/>
    <mergeCell ref="H21:H23"/>
    <mergeCell ref="I21:I23"/>
    <mergeCell ref="K21:K22"/>
    <mergeCell ref="L21:L22"/>
    <mergeCell ref="M21:M23"/>
    <mergeCell ref="N21:N23"/>
    <mergeCell ref="O21:O23"/>
    <mergeCell ref="A22:C22"/>
    <mergeCell ref="P22:P23"/>
    <mergeCell ref="A23:C23"/>
    <mergeCell ref="A24:C24"/>
    <mergeCell ref="F24:F26"/>
    <mergeCell ref="G24:G26"/>
    <mergeCell ref="H24:H26"/>
    <mergeCell ref="I24:I26"/>
    <mergeCell ref="K24:K25"/>
    <mergeCell ref="L24:L25"/>
    <mergeCell ref="M24:M26"/>
    <mergeCell ref="N24:N26"/>
    <mergeCell ref="O24:O26"/>
    <mergeCell ref="A25:C25"/>
    <mergeCell ref="N27:N29"/>
    <mergeCell ref="O27:O29"/>
    <mergeCell ref="A28:C28"/>
    <mergeCell ref="I30:I32"/>
    <mergeCell ref="P25:P26"/>
    <mergeCell ref="A26:C26"/>
    <mergeCell ref="A27:C27"/>
    <mergeCell ref="F27:F29"/>
    <mergeCell ref="G27:G29"/>
    <mergeCell ref="H27:H29"/>
    <mergeCell ref="I27:I29"/>
    <mergeCell ref="K27:K28"/>
    <mergeCell ref="L27:L28"/>
    <mergeCell ref="M27:M29"/>
    <mergeCell ref="P28:P29"/>
    <mergeCell ref="A29:C29"/>
    <mergeCell ref="P34:P35"/>
    <mergeCell ref="N30:N32"/>
    <mergeCell ref="O30:O32"/>
    <mergeCell ref="P31:P32"/>
    <mergeCell ref="A30:C30"/>
    <mergeCell ref="D30:E38"/>
    <mergeCell ref="F30:F32"/>
    <mergeCell ref="G30:G32"/>
    <mergeCell ref="H30:H32"/>
    <mergeCell ref="K33:K34"/>
    <mergeCell ref="A31:C31"/>
    <mergeCell ref="A32:C32"/>
    <mergeCell ref="A33:C34"/>
    <mergeCell ref="F33:F35"/>
    <mergeCell ref="K30:K31"/>
    <mergeCell ref="L30:L31"/>
    <mergeCell ref="M30:M32"/>
    <mergeCell ref="A36:C36"/>
    <mergeCell ref="F36:F38"/>
    <mergeCell ref="G36:G38"/>
    <mergeCell ref="H36:H38"/>
    <mergeCell ref="I36:I38"/>
    <mergeCell ref="K36:K37"/>
    <mergeCell ref="A35:C35"/>
    <mergeCell ref="G33:G35"/>
    <mergeCell ref="H33:H35"/>
    <mergeCell ref="I33:I35"/>
    <mergeCell ref="O39:O41"/>
    <mergeCell ref="I39:I41"/>
    <mergeCell ref="K39:K40"/>
    <mergeCell ref="L39:L40"/>
    <mergeCell ref="N36:N38"/>
    <mergeCell ref="O36:O38"/>
    <mergeCell ref="L33:L34"/>
    <mergeCell ref="M33:M35"/>
    <mergeCell ref="N33:N35"/>
    <mergeCell ref="O33:O35"/>
    <mergeCell ref="L36:L37"/>
    <mergeCell ref="M36:M38"/>
    <mergeCell ref="A47:C47"/>
    <mergeCell ref="A45:C45"/>
    <mergeCell ref="F45:F47"/>
    <mergeCell ref="G45:G47"/>
    <mergeCell ref="H45:H47"/>
    <mergeCell ref="I45:I47"/>
    <mergeCell ref="A37:C37"/>
    <mergeCell ref="A40:C40"/>
    <mergeCell ref="P40:P41"/>
    <mergeCell ref="A41:C41"/>
    <mergeCell ref="P37:P38"/>
    <mergeCell ref="A38:C38"/>
    <mergeCell ref="A39:C39"/>
    <mergeCell ref="D39:E47"/>
    <mergeCell ref="A46:C46"/>
    <mergeCell ref="P46:P47"/>
    <mergeCell ref="N42:N44"/>
    <mergeCell ref="O42:O44"/>
    <mergeCell ref="F39:F41"/>
    <mergeCell ref="G39:G41"/>
    <mergeCell ref="H39:H41"/>
    <mergeCell ref="K42:K43"/>
    <mergeCell ref="M39:M41"/>
    <mergeCell ref="N39:N41"/>
    <mergeCell ref="A43:C43"/>
    <mergeCell ref="P43:P44"/>
    <mergeCell ref="A44:C44"/>
    <mergeCell ref="A42:C42"/>
    <mergeCell ref="F42:F44"/>
    <mergeCell ref="G42:G44"/>
    <mergeCell ref="H42:H44"/>
    <mergeCell ref="I42:I44"/>
    <mergeCell ref="L42:L43"/>
    <mergeCell ref="M42:M44"/>
    <mergeCell ref="M45:M47"/>
    <mergeCell ref="N45:N47"/>
    <mergeCell ref="O45:O47"/>
    <mergeCell ref="K48:K49"/>
    <mergeCell ref="L48:L49"/>
    <mergeCell ref="M48:M50"/>
    <mergeCell ref="N48:N50"/>
    <mergeCell ref="O48:O50"/>
    <mergeCell ref="K45:K46"/>
    <mergeCell ref="L45:L46"/>
    <mergeCell ref="A48:C48"/>
    <mergeCell ref="D48:E56"/>
    <mergeCell ref="F48:F50"/>
    <mergeCell ref="G48:G50"/>
    <mergeCell ref="N51:N53"/>
    <mergeCell ref="M54:M56"/>
    <mergeCell ref="H48:H50"/>
    <mergeCell ref="I48:I50"/>
    <mergeCell ref="A50:C50"/>
    <mergeCell ref="A52:C52"/>
    <mergeCell ref="N54:N56"/>
    <mergeCell ref="A54:C54"/>
    <mergeCell ref="F54:F56"/>
    <mergeCell ref="G54:G56"/>
    <mergeCell ref="H54:H56"/>
    <mergeCell ref="I54:I56"/>
    <mergeCell ref="K54:K55"/>
    <mergeCell ref="L54:L55"/>
    <mergeCell ref="P49:P50"/>
    <mergeCell ref="K51:K52"/>
    <mergeCell ref="L51:L52"/>
    <mergeCell ref="M51:M53"/>
    <mergeCell ref="P52:P53"/>
    <mergeCell ref="A51:C51"/>
    <mergeCell ref="F51:F53"/>
    <mergeCell ref="G51:G53"/>
    <mergeCell ref="H51:H53"/>
    <mergeCell ref="I51:I53"/>
    <mergeCell ref="A53:C53"/>
    <mergeCell ref="A49:C49"/>
    <mergeCell ref="O51:O53"/>
    <mergeCell ref="O54:O56"/>
    <mergeCell ref="A55:C55"/>
    <mergeCell ref="P55:P56"/>
    <mergeCell ref="A56:C56"/>
    <mergeCell ref="A57:C57"/>
    <mergeCell ref="D57:E65"/>
    <mergeCell ref="F57:F59"/>
    <mergeCell ref="G57:G59"/>
    <mergeCell ref="K57:K58"/>
    <mergeCell ref="L57:L58"/>
    <mergeCell ref="M57:M59"/>
    <mergeCell ref="N57:N59"/>
    <mergeCell ref="H57:H59"/>
    <mergeCell ref="I57:I59"/>
    <mergeCell ref="N60:N62"/>
    <mergeCell ref="H60:H62"/>
    <mergeCell ref="I60:I62"/>
    <mergeCell ref="L60:L61"/>
    <mergeCell ref="M60:M62"/>
    <mergeCell ref="K60:K61"/>
    <mergeCell ref="H63:H65"/>
    <mergeCell ref="I63:I65"/>
    <mergeCell ref="K63:K64"/>
    <mergeCell ref="A60:C61"/>
    <mergeCell ref="F60:F62"/>
    <mergeCell ref="G60:G62"/>
    <mergeCell ref="P58:P59"/>
    <mergeCell ref="A59:C59"/>
    <mergeCell ref="O60:O62"/>
    <mergeCell ref="P61:P62"/>
    <mergeCell ref="A62:C62"/>
    <mergeCell ref="P64:P65"/>
    <mergeCell ref="A65:C65"/>
    <mergeCell ref="A63:C63"/>
    <mergeCell ref="F63:F65"/>
    <mergeCell ref="G63:G65"/>
    <mergeCell ref="O57:O59"/>
    <mergeCell ref="A58:C58"/>
    <mergeCell ref="A66:Q66"/>
    <mergeCell ref="L63:L64"/>
    <mergeCell ref="M63:M65"/>
    <mergeCell ref="N63:N65"/>
    <mergeCell ref="O63:O65"/>
    <mergeCell ref="A67:C69"/>
    <mergeCell ref="A70:C71"/>
    <mergeCell ref="F70:F71"/>
    <mergeCell ref="A64:C64"/>
    <mergeCell ref="G70:G71"/>
    <mergeCell ref="H70:H71"/>
    <mergeCell ref="I70:I71"/>
    <mergeCell ref="J70:J71"/>
    <mergeCell ref="D67:E68"/>
    <mergeCell ref="D69:E69"/>
    <mergeCell ref="D70:E71"/>
    <mergeCell ref="Q72:Q73"/>
    <mergeCell ref="F74:F77"/>
    <mergeCell ref="G74:G75"/>
    <mergeCell ref="H74:H75"/>
    <mergeCell ref="I74:I75"/>
    <mergeCell ref="J74:J77"/>
    <mergeCell ref="K70:K71"/>
    <mergeCell ref="L70:L71"/>
    <mergeCell ref="M70:M71"/>
    <mergeCell ref="N70:N71"/>
    <mergeCell ref="O70:O71"/>
    <mergeCell ref="P70:P71"/>
    <mergeCell ref="M72:M73"/>
    <mergeCell ref="M74:M77"/>
    <mergeCell ref="N74:N77"/>
    <mergeCell ref="O74:O75"/>
    <mergeCell ref="Q70:Q71"/>
    <mergeCell ref="N72:N73"/>
    <mergeCell ref="O72:O73"/>
    <mergeCell ref="P72:P73"/>
    <mergeCell ref="L72:L73"/>
    <mergeCell ref="P74:P75"/>
    <mergeCell ref="I82:I83"/>
    <mergeCell ref="K74:K77"/>
    <mergeCell ref="G76:G77"/>
    <mergeCell ref="I72:I73"/>
    <mergeCell ref="J72:J73"/>
    <mergeCell ref="K72:K73"/>
    <mergeCell ref="A72:C77"/>
    <mergeCell ref="D72:E77"/>
    <mergeCell ref="F72:F73"/>
    <mergeCell ref="G72:G73"/>
    <mergeCell ref="H72:H73"/>
    <mergeCell ref="K82:K83"/>
    <mergeCell ref="L79:L80"/>
    <mergeCell ref="I84:I86"/>
    <mergeCell ref="K84:K85"/>
    <mergeCell ref="Q74:Q75"/>
    <mergeCell ref="O76:O77"/>
    <mergeCell ref="P76:P77"/>
    <mergeCell ref="Q76:Q77"/>
    <mergeCell ref="A78:Q78"/>
    <mergeCell ref="A79:C79"/>
    <mergeCell ref="M79:M81"/>
    <mergeCell ref="N79:N81"/>
    <mergeCell ref="O79:O81"/>
    <mergeCell ref="A80:C80"/>
    <mergeCell ref="H76:H77"/>
    <mergeCell ref="I76:I77"/>
    <mergeCell ref="K79:K80"/>
    <mergeCell ref="P80:P81"/>
    <mergeCell ref="A81:C81"/>
    <mergeCell ref="F79:F81"/>
    <mergeCell ref="G79:G81"/>
    <mergeCell ref="H79:H81"/>
    <mergeCell ref="A84:C86"/>
    <mergeCell ref="I79:I81"/>
    <mergeCell ref="L74:L77"/>
    <mergeCell ref="F84:F86"/>
    <mergeCell ref="G84:G86"/>
    <mergeCell ref="H84:H86"/>
    <mergeCell ref="A87:C87"/>
    <mergeCell ref="D87:E94"/>
    <mergeCell ref="F87:F89"/>
    <mergeCell ref="G87:G89"/>
    <mergeCell ref="D79:E86"/>
    <mergeCell ref="G90:G91"/>
    <mergeCell ref="H90:H91"/>
    <mergeCell ref="A82:C82"/>
    <mergeCell ref="F82:F83"/>
    <mergeCell ref="G82:G83"/>
    <mergeCell ref="H82:H83"/>
    <mergeCell ref="P85:P86"/>
    <mergeCell ref="L82:L83"/>
    <mergeCell ref="M82:M83"/>
    <mergeCell ref="N82:N83"/>
    <mergeCell ref="O82:O83"/>
    <mergeCell ref="M84:M86"/>
    <mergeCell ref="N84:N86"/>
    <mergeCell ref="L84:L85"/>
    <mergeCell ref="O84:O86"/>
    <mergeCell ref="I90:I91"/>
    <mergeCell ref="K90:K91"/>
    <mergeCell ref="O92:O94"/>
    <mergeCell ref="O87:O89"/>
    <mergeCell ref="A88:C88"/>
    <mergeCell ref="P93:P94"/>
    <mergeCell ref="A91:C91"/>
    <mergeCell ref="A92:C94"/>
    <mergeCell ref="H87:H89"/>
    <mergeCell ref="I87:I89"/>
    <mergeCell ref="M87:M89"/>
    <mergeCell ref="N87:N89"/>
    <mergeCell ref="P88:P89"/>
    <mergeCell ref="A89:C89"/>
    <mergeCell ref="F90:F91"/>
    <mergeCell ref="N92:N94"/>
    <mergeCell ref="K87:K88"/>
    <mergeCell ref="L87:L88"/>
    <mergeCell ref="N90:N91"/>
    <mergeCell ref="O90:O91"/>
    <mergeCell ref="K92:K93"/>
    <mergeCell ref="L92:L93"/>
    <mergeCell ref="L90:L91"/>
    <mergeCell ref="M90:M91"/>
    <mergeCell ref="K97:K98"/>
    <mergeCell ref="L97:L98"/>
    <mergeCell ref="M100:M102"/>
    <mergeCell ref="N100:N102"/>
    <mergeCell ref="O100:O102"/>
    <mergeCell ref="O110:O111"/>
    <mergeCell ref="P101:P102"/>
    <mergeCell ref="F103:F105"/>
    <mergeCell ref="G103:G105"/>
    <mergeCell ref="H103:H105"/>
    <mergeCell ref="I103:I105"/>
    <mergeCell ref="K103:K104"/>
    <mergeCell ref="L103:L104"/>
    <mergeCell ref="M103:M105"/>
    <mergeCell ref="N103:N105"/>
    <mergeCell ref="O103:O105"/>
    <mergeCell ref="P104:P105"/>
    <mergeCell ref="F100:F102"/>
    <mergeCell ref="G100:G102"/>
    <mergeCell ref="H100:H102"/>
    <mergeCell ref="I100:I102"/>
    <mergeCell ref="K100:K101"/>
    <mergeCell ref="L100:L101"/>
    <mergeCell ref="O106:O107"/>
    <mergeCell ref="P106:P107"/>
    <mergeCell ref="F108:F109"/>
    <mergeCell ref="G108:G109"/>
    <mergeCell ref="H108:H109"/>
    <mergeCell ref="I108:I109"/>
    <mergeCell ref="M108:M109"/>
    <mergeCell ref="N108:N109"/>
    <mergeCell ref="O108:O109"/>
    <mergeCell ref="P108:P109"/>
    <mergeCell ref="D106:E111"/>
    <mergeCell ref="F106:F107"/>
    <mergeCell ref="G106:G107"/>
    <mergeCell ref="H106:H107"/>
    <mergeCell ref="I106:I107"/>
    <mergeCell ref="N116:N117"/>
    <mergeCell ref="M106:M107"/>
    <mergeCell ref="F116:F117"/>
    <mergeCell ref="G116:G117"/>
    <mergeCell ref="H116:H117"/>
    <mergeCell ref="I116:I117"/>
    <mergeCell ref="M116:M117"/>
    <mergeCell ref="N106:N107"/>
    <mergeCell ref="F110:F111"/>
    <mergeCell ref="G110:G111"/>
    <mergeCell ref="H110:H111"/>
    <mergeCell ref="I110:I111"/>
    <mergeCell ref="M110:M111"/>
    <mergeCell ref="N110:N111"/>
    <mergeCell ref="G112:G113"/>
    <mergeCell ref="H112:H113"/>
    <mergeCell ref="I112:I113"/>
    <mergeCell ref="M112:M113"/>
    <mergeCell ref="N112:N113"/>
    <mergeCell ref="O112:O113"/>
    <mergeCell ref="P112:P113"/>
    <mergeCell ref="F114:F115"/>
    <mergeCell ref="G114:G115"/>
    <mergeCell ref="H114:H115"/>
    <mergeCell ref="I114:I115"/>
    <mergeCell ref="M114:M115"/>
    <mergeCell ref="N114:N115"/>
    <mergeCell ref="O114:O115"/>
    <mergeCell ref="P114:P115"/>
    <mergeCell ref="M129:M130"/>
    <mergeCell ref="N129:N130"/>
    <mergeCell ref="I126:I127"/>
    <mergeCell ref="M126:M127"/>
    <mergeCell ref="N126:N127"/>
    <mergeCell ref="K122:K124"/>
    <mergeCell ref="O129:O130"/>
    <mergeCell ref="P129:P130"/>
    <mergeCell ref="O116:O117"/>
    <mergeCell ref="P116:P117"/>
    <mergeCell ref="A125:Q125"/>
    <mergeCell ref="A126:C127"/>
    <mergeCell ref="F126:F127"/>
    <mergeCell ref="G126:G127"/>
    <mergeCell ref="H126:H127"/>
    <mergeCell ref="O126:O127"/>
    <mergeCell ref="P126:P127"/>
    <mergeCell ref="D126:E127"/>
    <mergeCell ref="A128:Q128"/>
    <mergeCell ref="A129:C130"/>
    <mergeCell ref="D129:E130"/>
    <mergeCell ref="F129:F130"/>
    <mergeCell ref="G129:G130"/>
    <mergeCell ref="H129:H130"/>
    <mergeCell ref="I129:I130"/>
    <mergeCell ref="J129:J130"/>
    <mergeCell ref="K129:K130"/>
    <mergeCell ref="Q129:Q130"/>
    <mergeCell ref="L129:L130"/>
    <mergeCell ref="Q133:Q136"/>
    <mergeCell ref="A131:C132"/>
    <mergeCell ref="D131:E132"/>
    <mergeCell ref="F131:F132"/>
    <mergeCell ref="G131:G132"/>
    <mergeCell ref="H131:H132"/>
    <mergeCell ref="I131:I132"/>
    <mergeCell ref="J131:J132"/>
    <mergeCell ref="K131:K132"/>
    <mergeCell ref="P131:P132"/>
    <mergeCell ref="Q131:Q132"/>
    <mergeCell ref="A133:C136"/>
    <mergeCell ref="D133:E136"/>
    <mergeCell ref="F133:F136"/>
    <mergeCell ref="G133:G136"/>
    <mergeCell ref="H133:H136"/>
    <mergeCell ref="I133:I136"/>
    <mergeCell ref="J133:J136"/>
    <mergeCell ref="K133:K136"/>
    <mergeCell ref="O131:O132"/>
    <mergeCell ref="L133:L136"/>
    <mergeCell ref="M133:M136"/>
    <mergeCell ref="N133:N136"/>
    <mergeCell ref="O133:O136"/>
    <mergeCell ref="A137:C140"/>
    <mergeCell ref="D137:E140"/>
    <mergeCell ref="F137:F140"/>
    <mergeCell ref="G137:G140"/>
    <mergeCell ref="H137:H140"/>
    <mergeCell ref="M131:M132"/>
    <mergeCell ref="N131:N132"/>
    <mergeCell ref="L131:L132"/>
    <mergeCell ref="M137:M140"/>
    <mergeCell ref="N137:N140"/>
    <mergeCell ref="O137:O140"/>
    <mergeCell ref="Q137:Q140"/>
    <mergeCell ref="Q141:Q144"/>
    <mergeCell ref="O141:O144"/>
    <mergeCell ref="A141:C144"/>
    <mergeCell ref="D141:E144"/>
    <mergeCell ref="F141:F144"/>
    <mergeCell ref="G141:G144"/>
    <mergeCell ref="H141:H144"/>
    <mergeCell ref="I141:I144"/>
    <mergeCell ref="I137:I140"/>
    <mergeCell ref="J141:J144"/>
    <mergeCell ref="K141:K144"/>
    <mergeCell ref="L141:L144"/>
    <mergeCell ref="M141:M144"/>
    <mergeCell ref="N141:N144"/>
    <mergeCell ref="J137:J140"/>
    <mergeCell ref="K137:K140"/>
    <mergeCell ref="L137:L140"/>
    <mergeCell ref="A145:Q145"/>
    <mergeCell ref="A146:C147"/>
    <mergeCell ref="D146:E147"/>
    <mergeCell ref="J146:J147"/>
    <mergeCell ref="L146:L147"/>
    <mergeCell ref="M146:M147"/>
    <mergeCell ref="N146:N147"/>
    <mergeCell ref="O146:O147"/>
    <mergeCell ref="P146:P147"/>
    <mergeCell ref="Q146:Q147"/>
    <mergeCell ref="A148:Q148"/>
    <mergeCell ref="A149:C150"/>
    <mergeCell ref="D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A151:Q151"/>
    <mergeCell ref="A152:C154"/>
    <mergeCell ref="D152:E154"/>
    <mergeCell ref="F152:F154"/>
    <mergeCell ref="G152:G154"/>
    <mergeCell ref="H152:H154"/>
    <mergeCell ref="I152:I154"/>
    <mergeCell ref="K152:K153"/>
    <mergeCell ref="L152:L153"/>
    <mergeCell ref="M152:M154"/>
    <mergeCell ref="N152:N154"/>
    <mergeCell ref="O152:O154"/>
    <mergeCell ref="P153:P154"/>
    <mergeCell ref="A172:Q173"/>
    <mergeCell ref="A174:Q174"/>
    <mergeCell ref="A175:Q175"/>
    <mergeCell ref="B163:E163"/>
    <mergeCell ref="B164:E164"/>
    <mergeCell ref="A165:F165"/>
    <mergeCell ref="B166:E166"/>
    <mergeCell ref="B167:E167"/>
    <mergeCell ref="B168:E168"/>
    <mergeCell ref="A169:F169"/>
    <mergeCell ref="A155:Q155"/>
    <mergeCell ref="A156:F156"/>
    <mergeCell ref="G156:J156"/>
    <mergeCell ref="A157:F157"/>
    <mergeCell ref="G157:J157"/>
    <mergeCell ref="B158:E158"/>
    <mergeCell ref="G158:J158"/>
    <mergeCell ref="A170:F170"/>
    <mergeCell ref="B159:E159"/>
    <mergeCell ref="G159:J159"/>
    <mergeCell ref="B160:E160"/>
    <mergeCell ref="G160:J160"/>
    <mergeCell ref="A161:F161"/>
    <mergeCell ref="B162:E162"/>
    <mergeCell ref="A97:C117"/>
    <mergeCell ref="D97:E105"/>
    <mergeCell ref="A90:C90"/>
    <mergeCell ref="A83:C83"/>
    <mergeCell ref="D14:E15"/>
    <mergeCell ref="D16:E19"/>
    <mergeCell ref="A95:Q95"/>
    <mergeCell ref="A96:Q96"/>
    <mergeCell ref="F97:F99"/>
    <mergeCell ref="G97:G99"/>
    <mergeCell ref="H97:H99"/>
    <mergeCell ref="I97:I99"/>
    <mergeCell ref="M97:M99"/>
    <mergeCell ref="N97:N99"/>
    <mergeCell ref="O97:O99"/>
    <mergeCell ref="P98:P99"/>
    <mergeCell ref="F92:F94"/>
    <mergeCell ref="G92:G94"/>
    <mergeCell ref="H92:H94"/>
    <mergeCell ref="I92:I94"/>
    <mergeCell ref="M92:M94"/>
    <mergeCell ref="P110:P111"/>
    <mergeCell ref="D112:E117"/>
    <mergeCell ref="F112:F113"/>
    <mergeCell ref="D119:E124"/>
    <mergeCell ref="F119:F124"/>
    <mergeCell ref="G119:G124"/>
    <mergeCell ref="H119:H124"/>
    <mergeCell ref="I119:I124"/>
    <mergeCell ref="J119:J121"/>
    <mergeCell ref="J122:J124"/>
    <mergeCell ref="A124:C124"/>
    <mergeCell ref="A119:C119"/>
    <mergeCell ref="A120:C123"/>
    <mergeCell ref="K119:K121"/>
    <mergeCell ref="L122:L124"/>
    <mergeCell ref="Q122:Q124"/>
    <mergeCell ref="L119:L121"/>
    <mergeCell ref="M119:M124"/>
    <mergeCell ref="N119:N124"/>
    <mergeCell ref="O119:O124"/>
    <mergeCell ref="P119:P124"/>
    <mergeCell ref="Q119:Q121"/>
  </mergeCells>
  <pageMargins left="0.75" right="0.75" top="1" bottom="1" header="0.5" footer="0.5"/>
  <pageSetup orientation="portrait" r:id="rId1"/>
  <headerFooter alignWithMargins="0">
    <oddFooter xml:space="preserve">&amp;C&amp;"Arial,Bold"AT&amp;&amp;T Proprietary (Internal Use Only)&amp;"Arial,Regular"
Not for use or disclosure outside the AT&amp;&amp;T companies
except under written agreement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Z111"/>
  <sheetViews>
    <sheetView showGridLines="0" workbookViewId="0">
      <pane ySplit="6" topLeftCell="A7" activePane="bottomLeft" state="frozenSplit"/>
      <selection pane="bottomLeft" activeCell="C62" sqref="C62:K76"/>
    </sheetView>
  </sheetViews>
  <sheetFormatPr defaultColWidth="0" defaultRowHeight="14.25" customHeight="1" zeroHeight="1" x14ac:dyDescent="0.25"/>
  <cols>
    <col min="1" max="1" width="1" style="81" customWidth="1"/>
    <col min="2" max="13" width="9.6640625" style="81" customWidth="1"/>
    <col min="14" max="14" width="4.6640625" style="81" customWidth="1"/>
    <col min="15" max="26" width="9.6640625" style="81" customWidth="1"/>
    <col min="27" max="27" width="1" style="81" customWidth="1"/>
    <col min="28" max="16384" width="0" style="81" hidden="1"/>
  </cols>
  <sheetData>
    <row r="1" spans="2:26" ht="4.4000000000000004" customHeight="1" thickBot="1" x14ac:dyDescent="0.3"/>
    <row r="2" spans="2:26" ht="42" customHeight="1" thickTop="1" thickBot="1" x14ac:dyDescent="0.3">
      <c r="B2" s="827" t="s">
        <v>1085</v>
      </c>
      <c r="C2" s="828"/>
      <c r="D2" s="828"/>
      <c r="E2" s="828"/>
      <c r="F2" s="828"/>
      <c r="G2" s="828"/>
      <c r="H2" s="828"/>
      <c r="I2" s="828"/>
      <c r="J2" s="828"/>
      <c r="K2" s="828"/>
      <c r="L2" s="828"/>
      <c r="M2" s="829"/>
      <c r="N2" s="18"/>
      <c r="O2" s="827" t="s">
        <v>1197</v>
      </c>
      <c r="P2" s="828"/>
      <c r="Q2" s="828"/>
      <c r="R2" s="828"/>
      <c r="S2" s="828"/>
      <c r="T2" s="828"/>
      <c r="U2" s="828"/>
      <c r="V2" s="828"/>
      <c r="W2" s="828"/>
      <c r="X2" s="828"/>
      <c r="Y2" s="828"/>
      <c r="Z2" s="829"/>
    </row>
    <row r="3" spans="2:26" ht="15" customHeight="1" thickTop="1" x14ac:dyDescent="0.25">
      <c r="B3" s="111" t="s">
        <v>644</v>
      </c>
      <c r="C3" s="82"/>
      <c r="D3" s="822" t="s">
        <v>641</v>
      </c>
      <c r="E3" s="822"/>
      <c r="F3" s="822"/>
      <c r="G3" s="100"/>
      <c r="H3" s="100"/>
      <c r="I3" s="822" t="s">
        <v>121</v>
      </c>
      <c r="J3" s="822"/>
      <c r="K3" s="822"/>
      <c r="L3" s="100"/>
      <c r="M3" s="101"/>
      <c r="N3" s="102"/>
      <c r="O3" s="103" t="s">
        <v>644</v>
      </c>
      <c r="P3" s="104"/>
      <c r="Q3" s="822" t="s">
        <v>641</v>
      </c>
      <c r="R3" s="822"/>
      <c r="S3" s="822"/>
      <c r="T3" s="100"/>
      <c r="U3" s="100"/>
      <c r="V3" s="822" t="s">
        <v>121</v>
      </c>
      <c r="W3" s="822"/>
      <c r="X3" s="822"/>
      <c r="Y3" s="83"/>
      <c r="Z3" s="84"/>
    </row>
    <row r="4" spans="2:26" ht="15" customHeight="1" x14ac:dyDescent="0.25">
      <c r="B4" s="85"/>
      <c r="C4" s="86"/>
      <c r="D4" s="823" t="s">
        <v>642</v>
      </c>
      <c r="E4" s="823"/>
      <c r="F4" s="823"/>
      <c r="G4" s="105"/>
      <c r="H4" s="105"/>
      <c r="I4" s="823" t="s">
        <v>640</v>
      </c>
      <c r="J4" s="823"/>
      <c r="K4" s="823"/>
      <c r="L4" s="105"/>
      <c r="M4" s="106"/>
      <c r="N4" s="102"/>
      <c r="O4" s="107"/>
      <c r="P4" s="105"/>
      <c r="Q4" s="823" t="s">
        <v>642</v>
      </c>
      <c r="R4" s="823"/>
      <c r="S4" s="823"/>
      <c r="T4" s="105"/>
      <c r="U4" s="105"/>
      <c r="V4" s="823" t="s">
        <v>640</v>
      </c>
      <c r="W4" s="823"/>
      <c r="X4" s="823"/>
      <c r="Y4" s="86"/>
      <c r="Z4" s="87"/>
    </row>
    <row r="5" spans="2:26" ht="15" customHeight="1" x14ac:dyDescent="0.25">
      <c r="B5" s="85"/>
      <c r="C5" s="86"/>
      <c r="D5" s="823" t="s">
        <v>169</v>
      </c>
      <c r="E5" s="823"/>
      <c r="F5" s="823"/>
      <c r="G5" s="105"/>
      <c r="H5" s="105"/>
      <c r="I5" s="823" t="s">
        <v>645</v>
      </c>
      <c r="J5" s="823"/>
      <c r="K5" s="823"/>
      <c r="L5" s="105"/>
      <c r="M5" s="106"/>
      <c r="N5" s="102"/>
      <c r="O5" s="107"/>
      <c r="P5" s="105"/>
      <c r="Q5" s="823" t="s">
        <v>169</v>
      </c>
      <c r="R5" s="823"/>
      <c r="S5" s="823"/>
      <c r="T5" s="105"/>
      <c r="U5" s="105"/>
      <c r="V5" s="823" t="s">
        <v>645</v>
      </c>
      <c r="W5" s="823"/>
      <c r="X5" s="823"/>
      <c r="Y5" s="86"/>
      <c r="Z5" s="87"/>
    </row>
    <row r="6" spans="2:26" ht="15" customHeight="1" thickBot="1" x14ac:dyDescent="0.3">
      <c r="B6" s="88"/>
      <c r="C6" s="89"/>
      <c r="D6" s="821" t="s">
        <v>643</v>
      </c>
      <c r="E6" s="821"/>
      <c r="F6" s="821"/>
      <c r="G6" s="108"/>
      <c r="H6" s="108"/>
      <c r="I6" s="108"/>
      <c r="J6" s="108"/>
      <c r="K6" s="108"/>
      <c r="L6" s="108"/>
      <c r="M6" s="109"/>
      <c r="N6" s="102"/>
      <c r="O6" s="110"/>
      <c r="P6" s="108"/>
      <c r="Q6" s="821" t="s">
        <v>643</v>
      </c>
      <c r="R6" s="821"/>
      <c r="S6" s="821"/>
      <c r="T6" s="108"/>
      <c r="U6" s="108"/>
      <c r="V6" s="108"/>
      <c r="W6" s="108"/>
      <c r="X6" s="108"/>
      <c r="Y6" s="89"/>
      <c r="Z6" s="90"/>
    </row>
    <row r="7" spans="2:26" ht="28.4" customHeight="1" thickTop="1" x14ac:dyDescent="0.25">
      <c r="B7" s="824" t="s">
        <v>1087</v>
      </c>
      <c r="C7" s="825"/>
      <c r="D7" s="825"/>
      <c r="E7" s="825"/>
      <c r="F7" s="825"/>
      <c r="G7" s="825"/>
      <c r="H7" s="825"/>
      <c r="I7" s="825"/>
      <c r="J7" s="825"/>
      <c r="K7" s="825"/>
      <c r="L7" s="825"/>
      <c r="M7" s="826"/>
      <c r="N7" s="99"/>
      <c r="O7" s="824" t="s">
        <v>1200</v>
      </c>
      <c r="P7" s="825"/>
      <c r="Q7" s="825"/>
      <c r="R7" s="825"/>
      <c r="S7" s="825"/>
      <c r="T7" s="825"/>
      <c r="U7" s="825"/>
      <c r="V7" s="825"/>
      <c r="W7" s="825"/>
      <c r="X7" s="825"/>
      <c r="Y7" s="825"/>
      <c r="Z7" s="826"/>
    </row>
    <row r="8" spans="2:26" ht="14.25" customHeight="1" x14ac:dyDescent="0.25">
      <c r="B8" s="91"/>
      <c r="C8" s="18"/>
      <c r="D8" s="18"/>
      <c r="E8" s="18"/>
      <c r="F8" s="18"/>
      <c r="G8" s="18"/>
      <c r="H8" s="18"/>
      <c r="I8" s="18"/>
      <c r="J8" s="18"/>
      <c r="K8" s="18"/>
      <c r="L8" s="18"/>
      <c r="M8" s="92"/>
      <c r="N8" s="18"/>
      <c r="O8" s="91"/>
      <c r="P8" s="18"/>
      <c r="Q8" s="18"/>
      <c r="R8" s="18"/>
      <c r="S8" s="18"/>
      <c r="T8" s="18"/>
      <c r="U8" s="18"/>
      <c r="V8" s="18"/>
      <c r="W8" s="18"/>
      <c r="X8" s="18"/>
      <c r="Y8" s="18"/>
      <c r="Z8" s="92"/>
    </row>
    <row r="9" spans="2:26" ht="14.25" customHeight="1" x14ac:dyDescent="0.25">
      <c r="B9" s="91"/>
      <c r="C9" s="93"/>
      <c r="D9" s="94"/>
      <c r="E9" s="94"/>
      <c r="F9" s="18"/>
      <c r="G9" s="18"/>
      <c r="H9" s="18"/>
      <c r="I9" s="18"/>
      <c r="J9" s="18"/>
      <c r="K9" s="18"/>
      <c r="L9" s="18"/>
      <c r="M9" s="92"/>
      <c r="N9" s="18"/>
      <c r="O9" s="91"/>
      <c r="P9" s="93"/>
      <c r="Q9" s="94"/>
      <c r="R9" s="94"/>
      <c r="S9" s="18"/>
      <c r="T9" s="18"/>
      <c r="U9" s="18"/>
      <c r="V9" s="18"/>
      <c r="W9" s="18"/>
      <c r="X9" s="18"/>
      <c r="Y9" s="18"/>
      <c r="Z9" s="92"/>
    </row>
    <row r="10" spans="2:26" ht="14.25" customHeight="1" x14ac:dyDescent="0.25">
      <c r="B10" s="95"/>
      <c r="C10" s="93"/>
      <c r="D10" s="93"/>
      <c r="E10" s="93"/>
      <c r="F10" s="18"/>
      <c r="G10" s="18"/>
      <c r="H10" s="18"/>
      <c r="I10" s="18"/>
      <c r="J10" s="18"/>
      <c r="K10" s="18"/>
      <c r="L10" s="18"/>
      <c r="M10" s="92"/>
      <c r="N10" s="18"/>
      <c r="O10" s="95"/>
      <c r="P10" s="93"/>
      <c r="Q10" s="93"/>
      <c r="R10" s="93"/>
      <c r="S10" s="18"/>
      <c r="T10" s="18"/>
      <c r="U10" s="18"/>
      <c r="V10" s="18"/>
      <c r="W10" s="18"/>
      <c r="X10" s="18"/>
      <c r="Y10" s="18"/>
      <c r="Z10" s="92"/>
    </row>
    <row r="11" spans="2:26" ht="14.25" customHeight="1" x14ac:dyDescent="0.25">
      <c r="B11" s="91"/>
      <c r="C11" s="93"/>
      <c r="D11" s="93"/>
      <c r="E11" s="93"/>
      <c r="F11" s="18"/>
      <c r="G11" s="18"/>
      <c r="H11" s="18"/>
      <c r="I11" s="18"/>
      <c r="J11" s="18"/>
      <c r="K11" s="18"/>
      <c r="L11" s="18"/>
      <c r="M11" s="92"/>
      <c r="N11" s="18"/>
      <c r="O11" s="91"/>
      <c r="P11" s="93"/>
      <c r="Q11" s="93"/>
      <c r="R11" s="93"/>
      <c r="S11" s="18"/>
      <c r="T11" s="18"/>
      <c r="U11" s="18"/>
      <c r="V11" s="18"/>
      <c r="W11" s="18"/>
      <c r="X11" s="18"/>
      <c r="Y11" s="18"/>
      <c r="Z11" s="92"/>
    </row>
    <row r="12" spans="2:26" ht="14.25" customHeight="1" x14ac:dyDescent="0.25">
      <c r="B12" s="91"/>
      <c r="C12" s="93"/>
      <c r="D12" s="93"/>
      <c r="E12" s="93"/>
      <c r="F12" s="18"/>
      <c r="G12" s="18"/>
      <c r="H12" s="18"/>
      <c r="I12" s="18"/>
      <c r="J12" s="18"/>
      <c r="K12" s="18"/>
      <c r="L12" s="18"/>
      <c r="M12" s="92"/>
      <c r="N12" s="18"/>
      <c r="O12" s="91"/>
      <c r="P12" s="93"/>
      <c r="Q12" s="93"/>
      <c r="R12" s="93"/>
      <c r="S12" s="18"/>
      <c r="T12" s="18"/>
      <c r="U12" s="18"/>
      <c r="V12" s="18"/>
      <c r="W12" s="18"/>
      <c r="X12" s="18"/>
      <c r="Y12" s="18"/>
      <c r="Z12" s="92"/>
    </row>
    <row r="13" spans="2:26" ht="14.25" customHeight="1" x14ac:dyDescent="0.25">
      <c r="B13" s="91"/>
      <c r="C13" s="93"/>
      <c r="D13" s="93"/>
      <c r="E13" s="93"/>
      <c r="F13" s="18"/>
      <c r="G13" s="18"/>
      <c r="H13" s="18"/>
      <c r="I13" s="18"/>
      <c r="J13" s="18"/>
      <c r="K13" s="18"/>
      <c r="L13" s="18"/>
      <c r="M13" s="92"/>
      <c r="N13" s="18"/>
      <c r="O13" s="91"/>
      <c r="P13" s="93"/>
      <c r="Q13" s="93"/>
      <c r="R13" s="93"/>
      <c r="S13" s="18"/>
      <c r="T13" s="18"/>
      <c r="U13" s="18"/>
      <c r="V13" s="18"/>
      <c r="W13" s="18"/>
      <c r="X13" s="18"/>
      <c r="Y13" s="18"/>
      <c r="Z13" s="92"/>
    </row>
    <row r="14" spans="2:26" ht="14.25" customHeight="1" x14ac:dyDescent="0.25">
      <c r="B14" s="91"/>
      <c r="C14" s="93"/>
      <c r="D14" s="94"/>
      <c r="E14" s="18"/>
      <c r="F14" s="18"/>
      <c r="G14" s="18"/>
      <c r="H14" s="18"/>
      <c r="I14" s="18"/>
      <c r="J14" s="18"/>
      <c r="K14" s="18"/>
      <c r="L14" s="18"/>
      <c r="M14" s="92"/>
      <c r="N14" s="18"/>
      <c r="O14" s="91"/>
      <c r="P14" s="93"/>
      <c r="Q14" s="94"/>
      <c r="R14" s="18"/>
      <c r="S14" s="18"/>
      <c r="T14" s="18"/>
      <c r="U14" s="18"/>
      <c r="V14" s="18"/>
      <c r="W14" s="18"/>
      <c r="X14" s="18"/>
      <c r="Y14" s="18"/>
      <c r="Z14" s="92"/>
    </row>
    <row r="15" spans="2:26" ht="14.25" customHeight="1" x14ac:dyDescent="0.25">
      <c r="B15" s="91"/>
      <c r="C15" s="18"/>
      <c r="D15" s="18"/>
      <c r="E15" s="18"/>
      <c r="F15" s="18"/>
      <c r="G15" s="18"/>
      <c r="H15" s="18"/>
      <c r="I15" s="18"/>
      <c r="J15" s="18"/>
      <c r="K15" s="18"/>
      <c r="L15" s="18"/>
      <c r="M15" s="92"/>
      <c r="N15" s="18"/>
      <c r="O15" s="91"/>
      <c r="P15" s="18"/>
      <c r="Q15" s="18"/>
      <c r="R15" s="18"/>
      <c r="S15" s="18"/>
      <c r="T15" s="18"/>
      <c r="U15" s="18"/>
      <c r="V15" s="18"/>
      <c r="W15" s="18"/>
      <c r="X15" s="18"/>
      <c r="Y15" s="18"/>
      <c r="Z15" s="92"/>
    </row>
    <row r="16" spans="2:26" ht="14.25" customHeight="1" x14ac:dyDescent="0.25">
      <c r="B16" s="91"/>
      <c r="C16" s="18"/>
      <c r="D16" s="18"/>
      <c r="E16" s="18"/>
      <c r="F16" s="18"/>
      <c r="G16" s="18"/>
      <c r="H16" s="18"/>
      <c r="I16" s="18"/>
      <c r="J16" s="18"/>
      <c r="K16" s="18"/>
      <c r="L16" s="18"/>
      <c r="M16" s="92"/>
      <c r="N16" s="18"/>
      <c r="O16" s="91"/>
      <c r="P16" s="18"/>
      <c r="Q16" s="18"/>
      <c r="R16" s="18"/>
      <c r="S16" s="18"/>
      <c r="T16" s="18"/>
      <c r="U16" s="18"/>
      <c r="V16" s="18"/>
      <c r="W16" s="18"/>
      <c r="X16" s="18"/>
      <c r="Y16" s="18"/>
      <c r="Z16" s="92"/>
    </row>
    <row r="17" spans="2:26" ht="14.25" customHeight="1" x14ac:dyDescent="0.25">
      <c r="B17" s="91"/>
      <c r="C17" s="18"/>
      <c r="D17" s="18"/>
      <c r="E17" s="18"/>
      <c r="F17" s="18"/>
      <c r="G17" s="18"/>
      <c r="H17" s="18"/>
      <c r="I17" s="18"/>
      <c r="J17" s="18"/>
      <c r="K17" s="18"/>
      <c r="L17" s="18"/>
      <c r="M17" s="92"/>
      <c r="N17" s="18"/>
      <c r="O17" s="91"/>
      <c r="P17" s="18"/>
      <c r="Q17" s="18"/>
      <c r="R17" s="18"/>
      <c r="S17" s="18"/>
      <c r="T17" s="18"/>
      <c r="U17" s="18"/>
      <c r="V17" s="18"/>
      <c r="W17" s="18"/>
      <c r="X17" s="18"/>
      <c r="Y17" s="18"/>
      <c r="Z17" s="92"/>
    </row>
    <row r="18" spans="2:26" ht="14.25" customHeight="1" x14ac:dyDescent="0.25">
      <c r="B18" s="91"/>
      <c r="C18" s="18"/>
      <c r="D18" s="18"/>
      <c r="E18" s="18"/>
      <c r="F18" s="18"/>
      <c r="G18" s="18"/>
      <c r="H18" s="18"/>
      <c r="I18" s="18"/>
      <c r="J18" s="18"/>
      <c r="K18" s="18"/>
      <c r="L18" s="18"/>
      <c r="M18" s="92"/>
      <c r="N18" s="18"/>
      <c r="O18" s="91"/>
      <c r="P18" s="18"/>
      <c r="Q18" s="18"/>
      <c r="R18" s="18"/>
      <c r="S18" s="18"/>
      <c r="T18" s="18"/>
      <c r="U18" s="18"/>
      <c r="V18" s="18"/>
      <c r="W18" s="18"/>
      <c r="X18" s="18"/>
      <c r="Y18" s="18"/>
      <c r="Z18" s="92"/>
    </row>
    <row r="19" spans="2:26" ht="14.25" customHeight="1" x14ac:dyDescent="0.25">
      <c r="B19" s="91"/>
      <c r="C19" s="18"/>
      <c r="D19" s="18"/>
      <c r="E19" s="18"/>
      <c r="F19" s="18"/>
      <c r="G19" s="18"/>
      <c r="H19" s="18"/>
      <c r="I19" s="18"/>
      <c r="J19" s="18"/>
      <c r="K19" s="18"/>
      <c r="L19" s="18"/>
      <c r="M19" s="92"/>
      <c r="N19" s="18"/>
      <c r="O19" s="91"/>
      <c r="P19" s="18"/>
      <c r="Q19" s="18"/>
      <c r="R19" s="18"/>
      <c r="S19" s="18"/>
      <c r="T19" s="18"/>
      <c r="U19" s="18"/>
      <c r="V19" s="18"/>
      <c r="W19" s="18"/>
      <c r="X19" s="18"/>
      <c r="Y19" s="18"/>
      <c r="Z19" s="92"/>
    </row>
    <row r="20" spans="2:26" ht="14.25" customHeight="1" x14ac:dyDescent="0.25">
      <c r="B20" s="91"/>
      <c r="C20" s="18"/>
      <c r="D20" s="18"/>
      <c r="E20" s="18"/>
      <c r="F20" s="18"/>
      <c r="G20" s="18"/>
      <c r="H20" s="18"/>
      <c r="I20" s="18"/>
      <c r="J20" s="18"/>
      <c r="K20" s="18"/>
      <c r="L20" s="18"/>
      <c r="M20" s="92"/>
      <c r="N20" s="18"/>
      <c r="O20" s="91"/>
      <c r="P20" s="18"/>
      <c r="Q20" s="18"/>
      <c r="R20" s="18"/>
      <c r="S20" s="18"/>
      <c r="T20" s="18"/>
      <c r="U20" s="18"/>
      <c r="V20" s="18"/>
      <c r="W20" s="18"/>
      <c r="X20" s="18"/>
      <c r="Y20" s="18"/>
      <c r="Z20" s="92"/>
    </row>
    <row r="21" spans="2:26" ht="14.25" customHeight="1" x14ac:dyDescent="0.25">
      <c r="B21" s="91"/>
      <c r="C21" s="18"/>
      <c r="D21" s="18"/>
      <c r="E21" s="18"/>
      <c r="F21" s="18"/>
      <c r="G21" s="18"/>
      <c r="H21" s="18"/>
      <c r="I21" s="18"/>
      <c r="J21" s="18"/>
      <c r="K21" s="18"/>
      <c r="L21" s="18"/>
      <c r="M21" s="92"/>
      <c r="N21" s="18"/>
      <c r="O21" s="91"/>
      <c r="P21" s="18"/>
      <c r="Q21" s="18"/>
      <c r="R21" s="18"/>
      <c r="S21" s="18"/>
      <c r="T21" s="18"/>
      <c r="U21" s="18"/>
      <c r="V21" s="18"/>
      <c r="W21" s="18"/>
      <c r="X21" s="18"/>
      <c r="Y21" s="18"/>
      <c r="Z21" s="92"/>
    </row>
    <row r="22" spans="2:26" ht="14.25" customHeight="1" x14ac:dyDescent="0.25">
      <c r="B22" s="91"/>
      <c r="C22" s="18"/>
      <c r="D22" s="18"/>
      <c r="E22" s="18"/>
      <c r="F22" s="18"/>
      <c r="G22" s="18"/>
      <c r="H22" s="18"/>
      <c r="I22" s="18"/>
      <c r="J22" s="18"/>
      <c r="K22" s="18"/>
      <c r="L22" s="18"/>
      <c r="M22" s="92"/>
      <c r="N22" s="18"/>
      <c r="O22" s="91"/>
      <c r="P22" s="18"/>
      <c r="Q22" s="18"/>
      <c r="R22" s="18"/>
      <c r="S22" s="18"/>
      <c r="T22" s="18"/>
      <c r="U22" s="18"/>
      <c r="V22" s="18"/>
      <c r="W22" s="18"/>
      <c r="X22" s="18"/>
      <c r="Y22" s="18"/>
      <c r="Z22" s="92"/>
    </row>
    <row r="23" spans="2:26" ht="14.25" customHeight="1" x14ac:dyDescent="0.25">
      <c r="B23" s="91"/>
      <c r="C23" s="18"/>
      <c r="D23" s="18"/>
      <c r="E23" s="18"/>
      <c r="F23" s="18"/>
      <c r="G23" s="18"/>
      <c r="H23" s="18"/>
      <c r="I23" s="18"/>
      <c r="J23" s="18"/>
      <c r="K23" s="18"/>
      <c r="L23" s="18"/>
      <c r="M23" s="92"/>
      <c r="N23" s="18"/>
      <c r="O23" s="91"/>
      <c r="P23" s="18"/>
      <c r="Q23" s="18"/>
      <c r="R23" s="18"/>
      <c r="S23" s="18"/>
      <c r="T23" s="18"/>
      <c r="U23" s="18"/>
      <c r="V23" s="18"/>
      <c r="W23" s="18"/>
      <c r="X23" s="18"/>
      <c r="Y23" s="18"/>
      <c r="Z23" s="92"/>
    </row>
    <row r="24" spans="2:26" ht="14.25" customHeight="1" x14ac:dyDescent="0.25">
      <c r="B24" s="91"/>
      <c r="C24" s="18"/>
      <c r="D24" s="18"/>
      <c r="E24" s="18"/>
      <c r="F24" s="18"/>
      <c r="G24" s="18"/>
      <c r="H24" s="18"/>
      <c r="I24" s="18"/>
      <c r="J24" s="18"/>
      <c r="K24" s="18"/>
      <c r="L24" s="18"/>
      <c r="M24" s="92"/>
      <c r="N24" s="18"/>
      <c r="O24" s="91"/>
      <c r="P24" s="18"/>
      <c r="Q24" s="18"/>
      <c r="R24" s="18"/>
      <c r="S24" s="18"/>
      <c r="T24" s="18"/>
      <c r="U24" s="18"/>
      <c r="V24" s="18"/>
      <c r="W24" s="18"/>
      <c r="X24" s="18"/>
      <c r="Y24" s="18"/>
      <c r="Z24" s="92"/>
    </row>
    <row r="25" spans="2:26" ht="14.25" customHeight="1" x14ac:dyDescent="0.25">
      <c r="B25" s="91"/>
      <c r="C25" s="18"/>
      <c r="D25" s="18"/>
      <c r="E25" s="18"/>
      <c r="F25" s="18"/>
      <c r="G25" s="18"/>
      <c r="H25" s="18"/>
      <c r="I25" s="18"/>
      <c r="J25" s="18"/>
      <c r="K25" s="18"/>
      <c r="L25" s="18"/>
      <c r="M25" s="92"/>
      <c r="N25" s="18"/>
      <c r="O25" s="91"/>
      <c r="P25" s="18"/>
      <c r="Q25" s="18"/>
      <c r="R25" s="18"/>
      <c r="S25" s="18"/>
      <c r="T25" s="18"/>
      <c r="U25" s="18"/>
      <c r="V25" s="18"/>
      <c r="W25" s="18"/>
      <c r="X25" s="18"/>
      <c r="Y25" s="18"/>
      <c r="Z25" s="92"/>
    </row>
    <row r="26" spans="2:26" ht="14.25" customHeight="1" x14ac:dyDescent="0.25">
      <c r="B26" s="91"/>
      <c r="C26" s="18"/>
      <c r="D26" s="18"/>
      <c r="E26" s="18"/>
      <c r="F26" s="18"/>
      <c r="G26" s="18"/>
      <c r="H26" s="18"/>
      <c r="I26" s="18"/>
      <c r="J26" s="18"/>
      <c r="K26" s="18"/>
      <c r="L26" s="18"/>
      <c r="M26" s="92"/>
      <c r="N26" s="18"/>
      <c r="O26" s="91"/>
      <c r="P26" s="18"/>
      <c r="Q26" s="18"/>
      <c r="R26" s="18"/>
      <c r="S26" s="18"/>
      <c r="T26" s="18"/>
      <c r="U26" s="18"/>
      <c r="V26" s="18"/>
      <c r="W26" s="18"/>
      <c r="X26" s="18"/>
      <c r="Y26" s="18"/>
      <c r="Z26" s="92"/>
    </row>
    <row r="27" spans="2:26" ht="14.25" customHeight="1" x14ac:dyDescent="0.25">
      <c r="B27" s="91"/>
      <c r="C27" s="18"/>
      <c r="D27" s="18"/>
      <c r="E27" s="18"/>
      <c r="F27" s="18"/>
      <c r="G27" s="18"/>
      <c r="H27" s="18"/>
      <c r="I27" s="18"/>
      <c r="J27" s="18"/>
      <c r="K27" s="18"/>
      <c r="L27" s="18"/>
      <c r="M27" s="92"/>
      <c r="N27" s="18"/>
      <c r="O27" s="91"/>
      <c r="P27" s="18"/>
      <c r="Q27" s="18"/>
      <c r="R27" s="18"/>
      <c r="S27" s="18"/>
      <c r="T27" s="18"/>
      <c r="U27" s="18"/>
      <c r="V27" s="18"/>
      <c r="W27" s="18"/>
      <c r="X27" s="18"/>
      <c r="Y27" s="18"/>
      <c r="Z27" s="92"/>
    </row>
    <row r="28" spans="2:26" ht="14.25" customHeight="1" x14ac:dyDescent="0.25">
      <c r="B28" s="91"/>
      <c r="C28" s="18"/>
      <c r="D28" s="18"/>
      <c r="E28" s="18"/>
      <c r="F28" s="18"/>
      <c r="G28" s="18"/>
      <c r="H28" s="18"/>
      <c r="I28" s="18"/>
      <c r="J28" s="18"/>
      <c r="K28" s="18"/>
      <c r="L28" s="18"/>
      <c r="M28" s="92"/>
      <c r="N28" s="18"/>
      <c r="O28" s="91"/>
      <c r="P28" s="18"/>
      <c r="Q28" s="18"/>
      <c r="R28" s="18"/>
      <c r="S28" s="18"/>
      <c r="T28" s="18"/>
      <c r="U28" s="18"/>
      <c r="V28" s="18"/>
      <c r="W28" s="18"/>
      <c r="X28" s="18"/>
      <c r="Y28" s="18"/>
      <c r="Z28" s="92"/>
    </row>
    <row r="29" spans="2:26" ht="14.25" customHeight="1" x14ac:dyDescent="0.25">
      <c r="B29" s="91"/>
      <c r="C29" s="18"/>
      <c r="D29" s="18"/>
      <c r="E29" s="18"/>
      <c r="F29" s="18"/>
      <c r="G29" s="18"/>
      <c r="H29" s="18"/>
      <c r="I29" s="18"/>
      <c r="J29" s="18"/>
      <c r="K29" s="18"/>
      <c r="L29" s="18"/>
      <c r="M29" s="92"/>
      <c r="N29" s="18"/>
      <c r="O29" s="91"/>
      <c r="P29" s="18"/>
      <c r="Q29" s="18"/>
      <c r="R29" s="18"/>
      <c r="S29" s="18"/>
      <c r="T29" s="18"/>
      <c r="U29" s="18"/>
      <c r="V29" s="18"/>
      <c r="W29" s="18"/>
      <c r="X29" s="18"/>
      <c r="Y29" s="18"/>
      <c r="Z29" s="92"/>
    </row>
    <row r="30" spans="2:26" ht="14.25" customHeight="1" x14ac:dyDescent="0.25">
      <c r="B30" s="91"/>
      <c r="C30" s="18"/>
      <c r="D30" s="18"/>
      <c r="E30" s="18"/>
      <c r="F30" s="18"/>
      <c r="G30" s="18"/>
      <c r="H30" s="18"/>
      <c r="I30" s="18"/>
      <c r="J30" s="18"/>
      <c r="K30" s="18"/>
      <c r="L30" s="18"/>
      <c r="M30" s="92"/>
      <c r="N30" s="18"/>
      <c r="O30" s="91"/>
      <c r="P30" s="18"/>
      <c r="Q30" s="18"/>
      <c r="R30" s="18"/>
      <c r="S30" s="18"/>
      <c r="T30" s="18"/>
      <c r="U30" s="18"/>
      <c r="V30" s="18"/>
      <c r="W30" s="18"/>
      <c r="X30" s="18"/>
      <c r="Y30" s="18"/>
      <c r="Z30" s="92"/>
    </row>
    <row r="31" spans="2:26" ht="14.25" customHeight="1" x14ac:dyDescent="0.25">
      <c r="B31" s="91"/>
      <c r="C31" s="18"/>
      <c r="D31" s="18"/>
      <c r="E31" s="18"/>
      <c r="F31" s="18"/>
      <c r="G31" s="18"/>
      <c r="H31" s="18"/>
      <c r="I31" s="18"/>
      <c r="J31" s="18"/>
      <c r="K31" s="18"/>
      <c r="L31" s="18"/>
      <c r="M31" s="92"/>
      <c r="N31" s="18"/>
      <c r="O31" s="91"/>
      <c r="P31" s="18"/>
      <c r="Q31" s="18"/>
      <c r="R31" s="18"/>
      <c r="S31" s="18"/>
      <c r="T31" s="18"/>
      <c r="U31" s="18"/>
      <c r="V31" s="18"/>
      <c r="W31" s="18"/>
      <c r="X31" s="18"/>
      <c r="Y31" s="18"/>
      <c r="Z31" s="92"/>
    </row>
    <row r="32" spans="2:26" ht="14.25" customHeight="1" thickBot="1" x14ac:dyDescent="0.3">
      <c r="B32" s="96"/>
      <c r="C32" s="97"/>
      <c r="D32" s="97"/>
      <c r="E32" s="97"/>
      <c r="F32" s="97"/>
      <c r="G32" s="97"/>
      <c r="H32" s="97"/>
      <c r="I32" s="97"/>
      <c r="J32" s="97"/>
      <c r="K32" s="97"/>
      <c r="L32" s="97"/>
      <c r="M32" s="98"/>
      <c r="N32" s="18"/>
      <c r="O32" s="96"/>
      <c r="P32" s="97"/>
      <c r="Q32" s="97"/>
      <c r="R32" s="97"/>
      <c r="S32" s="97"/>
      <c r="T32" s="97"/>
      <c r="U32" s="97"/>
      <c r="V32" s="97"/>
      <c r="W32" s="97"/>
      <c r="X32" s="97"/>
      <c r="Y32" s="97"/>
      <c r="Z32" s="98"/>
    </row>
    <row r="33" spans="2:26" ht="28.4" customHeight="1" thickTop="1" x14ac:dyDescent="0.25">
      <c r="B33" s="824" t="s">
        <v>1086</v>
      </c>
      <c r="C33" s="825"/>
      <c r="D33" s="825"/>
      <c r="E33" s="825"/>
      <c r="F33" s="825"/>
      <c r="G33" s="825"/>
      <c r="H33" s="825"/>
      <c r="I33" s="825"/>
      <c r="J33" s="825"/>
      <c r="K33" s="825"/>
      <c r="L33" s="825"/>
      <c r="M33" s="826"/>
      <c r="N33" s="18"/>
      <c r="O33" s="824" t="s">
        <v>1201</v>
      </c>
      <c r="P33" s="825"/>
      <c r="Q33" s="825"/>
      <c r="R33" s="825"/>
      <c r="S33" s="825"/>
      <c r="T33" s="825"/>
      <c r="U33" s="825"/>
      <c r="V33" s="825"/>
      <c r="W33" s="825"/>
      <c r="X33" s="825"/>
      <c r="Y33" s="825"/>
      <c r="Z33" s="826"/>
    </row>
    <row r="34" spans="2:26" ht="14.25" customHeight="1" x14ac:dyDescent="0.25">
      <c r="B34" s="91"/>
      <c r="C34" s="18"/>
      <c r="D34" s="18"/>
      <c r="E34" s="18"/>
      <c r="F34" s="18"/>
      <c r="G34" s="18"/>
      <c r="H34" s="18"/>
      <c r="I34" s="18"/>
      <c r="J34" s="18"/>
      <c r="K34" s="18"/>
      <c r="L34" s="18"/>
      <c r="M34" s="92"/>
      <c r="N34" s="18"/>
      <c r="O34" s="91"/>
      <c r="P34" s="18"/>
      <c r="Q34" s="18"/>
      <c r="R34" s="18"/>
      <c r="S34" s="18"/>
      <c r="T34" s="18"/>
      <c r="U34" s="18"/>
      <c r="V34" s="18"/>
      <c r="W34" s="18"/>
      <c r="X34" s="18"/>
      <c r="Y34" s="18"/>
      <c r="Z34" s="92"/>
    </row>
    <row r="35" spans="2:26" ht="14.25" customHeight="1" x14ac:dyDescent="0.25">
      <c r="B35" s="91"/>
      <c r="C35" s="93"/>
      <c r="D35" s="94"/>
      <c r="E35" s="94"/>
      <c r="F35" s="18"/>
      <c r="G35" s="18"/>
      <c r="H35" s="18"/>
      <c r="I35" s="18"/>
      <c r="J35" s="18"/>
      <c r="K35" s="18"/>
      <c r="L35" s="18"/>
      <c r="M35" s="92"/>
      <c r="N35" s="18"/>
      <c r="O35" s="91"/>
      <c r="P35" s="93"/>
      <c r="Q35" s="94"/>
      <c r="R35" s="94"/>
      <c r="S35" s="18"/>
      <c r="T35" s="18"/>
      <c r="U35" s="18"/>
      <c r="V35" s="18"/>
      <c r="W35" s="18"/>
      <c r="X35" s="18"/>
      <c r="Y35" s="18"/>
      <c r="Z35" s="92"/>
    </row>
    <row r="36" spans="2:26" ht="14.25" customHeight="1" x14ac:dyDescent="0.25">
      <c r="B36" s="95"/>
      <c r="C36" s="93"/>
      <c r="D36" s="93"/>
      <c r="E36" s="93"/>
      <c r="F36" s="18"/>
      <c r="G36" s="18"/>
      <c r="H36" s="18"/>
      <c r="I36" s="18"/>
      <c r="J36" s="18"/>
      <c r="K36" s="18"/>
      <c r="L36" s="18"/>
      <c r="M36" s="92"/>
      <c r="N36" s="18"/>
      <c r="O36" s="95"/>
      <c r="P36" s="93"/>
      <c r="Q36" s="93"/>
      <c r="R36" s="93"/>
      <c r="S36" s="18"/>
      <c r="T36" s="18"/>
      <c r="U36" s="18"/>
      <c r="V36" s="18"/>
      <c r="W36" s="18"/>
      <c r="X36" s="18"/>
      <c r="Y36" s="18"/>
      <c r="Z36" s="92"/>
    </row>
    <row r="37" spans="2:26" ht="14.25" customHeight="1" x14ac:dyDescent="0.25">
      <c r="B37" s="91"/>
      <c r="C37" s="93"/>
      <c r="D37" s="93"/>
      <c r="E37" s="93"/>
      <c r="F37" s="18"/>
      <c r="G37" s="18"/>
      <c r="H37" s="18"/>
      <c r="I37" s="18"/>
      <c r="J37" s="18"/>
      <c r="K37" s="18"/>
      <c r="L37" s="18"/>
      <c r="M37" s="92"/>
      <c r="N37" s="18"/>
      <c r="O37" s="91"/>
      <c r="P37" s="93"/>
      <c r="Q37" s="93"/>
      <c r="R37" s="93"/>
      <c r="S37" s="18"/>
      <c r="T37" s="18"/>
      <c r="U37" s="18"/>
      <c r="V37" s="18"/>
      <c r="W37" s="18"/>
      <c r="X37" s="18"/>
      <c r="Y37" s="18"/>
      <c r="Z37" s="92"/>
    </row>
    <row r="38" spans="2:26" ht="14.25" customHeight="1" x14ac:dyDescent="0.25">
      <c r="B38" s="91"/>
      <c r="C38" s="93"/>
      <c r="D38" s="93"/>
      <c r="E38" s="93"/>
      <c r="F38" s="18"/>
      <c r="G38" s="18"/>
      <c r="H38" s="18"/>
      <c r="I38" s="18"/>
      <c r="J38" s="18"/>
      <c r="K38" s="18"/>
      <c r="L38" s="18"/>
      <c r="M38" s="92"/>
      <c r="N38" s="18"/>
      <c r="O38" s="91"/>
      <c r="P38" s="93"/>
      <c r="Q38" s="93"/>
      <c r="R38" s="93"/>
      <c r="S38" s="18"/>
      <c r="T38" s="18"/>
      <c r="U38" s="18"/>
      <c r="V38" s="18"/>
      <c r="W38" s="18"/>
      <c r="X38" s="18"/>
      <c r="Y38" s="18"/>
      <c r="Z38" s="92"/>
    </row>
    <row r="39" spans="2:26" ht="14.25" customHeight="1" x14ac:dyDescent="0.25">
      <c r="B39" s="91"/>
      <c r="C39" s="93"/>
      <c r="D39" s="93"/>
      <c r="E39" s="93"/>
      <c r="F39" s="18"/>
      <c r="G39" s="18"/>
      <c r="H39" s="18"/>
      <c r="I39" s="18"/>
      <c r="J39" s="18"/>
      <c r="K39" s="18"/>
      <c r="L39" s="18"/>
      <c r="M39" s="92"/>
      <c r="N39" s="18"/>
      <c r="O39" s="91"/>
      <c r="P39" s="93"/>
      <c r="Q39" s="93"/>
      <c r="R39" s="93"/>
      <c r="S39" s="18"/>
      <c r="T39" s="18"/>
      <c r="U39" s="18"/>
      <c r="V39" s="18"/>
      <c r="W39" s="18"/>
      <c r="X39" s="18"/>
      <c r="Y39" s="18"/>
      <c r="Z39" s="92"/>
    </row>
    <row r="40" spans="2:26" ht="14.25" customHeight="1" x14ac:dyDescent="0.25">
      <c r="B40" s="91"/>
      <c r="C40" s="93"/>
      <c r="D40" s="94"/>
      <c r="E40" s="18"/>
      <c r="F40" s="18"/>
      <c r="G40" s="18"/>
      <c r="H40" s="18"/>
      <c r="I40" s="18"/>
      <c r="J40" s="18"/>
      <c r="K40" s="18"/>
      <c r="L40" s="18"/>
      <c r="M40" s="92"/>
      <c r="N40" s="18"/>
      <c r="O40" s="91"/>
      <c r="P40" s="93"/>
      <c r="Q40" s="94"/>
      <c r="R40" s="18"/>
      <c r="S40" s="18"/>
      <c r="T40" s="18"/>
      <c r="U40" s="18"/>
      <c r="V40" s="18"/>
      <c r="W40" s="18"/>
      <c r="X40" s="18"/>
      <c r="Y40" s="18"/>
      <c r="Z40" s="92"/>
    </row>
    <row r="41" spans="2:26" ht="14.25" customHeight="1" x14ac:dyDescent="0.25">
      <c r="B41" s="91"/>
      <c r="C41" s="18"/>
      <c r="D41" s="18"/>
      <c r="E41" s="18"/>
      <c r="F41" s="18"/>
      <c r="G41" s="18"/>
      <c r="H41" s="18"/>
      <c r="I41" s="18"/>
      <c r="J41" s="18"/>
      <c r="K41" s="18"/>
      <c r="L41" s="18"/>
      <c r="M41" s="92"/>
      <c r="N41" s="18"/>
      <c r="O41" s="91"/>
      <c r="P41" s="18"/>
      <c r="Q41" s="18"/>
      <c r="R41" s="18"/>
      <c r="S41" s="18"/>
      <c r="T41" s="18"/>
      <c r="U41" s="18"/>
      <c r="V41" s="18"/>
      <c r="W41" s="18"/>
      <c r="X41" s="18"/>
      <c r="Y41" s="18"/>
      <c r="Z41" s="92"/>
    </row>
    <row r="42" spans="2:26" ht="14.25" customHeight="1" x14ac:dyDescent="0.25">
      <c r="B42" s="91"/>
      <c r="C42" s="18"/>
      <c r="D42" s="18"/>
      <c r="E42" s="18"/>
      <c r="F42" s="18"/>
      <c r="G42" s="18"/>
      <c r="H42" s="18"/>
      <c r="I42" s="18"/>
      <c r="J42" s="18"/>
      <c r="K42" s="18"/>
      <c r="L42" s="18"/>
      <c r="M42" s="92"/>
      <c r="N42" s="18"/>
      <c r="O42" s="91"/>
      <c r="P42" s="18"/>
      <c r="Q42" s="18"/>
      <c r="R42" s="18"/>
      <c r="S42" s="18"/>
      <c r="T42" s="18"/>
      <c r="U42" s="18"/>
      <c r="V42" s="18"/>
      <c r="W42" s="18"/>
      <c r="X42" s="18"/>
      <c r="Y42" s="18"/>
      <c r="Z42" s="92"/>
    </row>
    <row r="43" spans="2:26" ht="14.25" customHeight="1" x14ac:dyDescent="0.25">
      <c r="B43" s="91"/>
      <c r="C43" s="18"/>
      <c r="D43" s="18"/>
      <c r="E43" s="18"/>
      <c r="F43" s="18"/>
      <c r="G43" s="18"/>
      <c r="H43" s="18"/>
      <c r="I43" s="18"/>
      <c r="J43" s="18"/>
      <c r="K43" s="18"/>
      <c r="L43" s="18"/>
      <c r="M43" s="92"/>
      <c r="N43" s="18"/>
      <c r="O43" s="91"/>
      <c r="P43" s="18"/>
      <c r="Q43" s="18"/>
      <c r="R43" s="18"/>
      <c r="S43" s="18"/>
      <c r="T43" s="18"/>
      <c r="U43" s="18"/>
      <c r="V43" s="18"/>
      <c r="W43" s="18"/>
      <c r="X43" s="18"/>
      <c r="Y43" s="18"/>
      <c r="Z43" s="92"/>
    </row>
    <row r="44" spans="2:26" ht="14.25" customHeight="1" x14ac:dyDescent="0.25">
      <c r="B44" s="91"/>
      <c r="C44" s="18"/>
      <c r="D44" s="18"/>
      <c r="E44" s="18"/>
      <c r="F44" s="18"/>
      <c r="G44" s="18"/>
      <c r="H44" s="18"/>
      <c r="I44" s="18"/>
      <c r="J44" s="18"/>
      <c r="K44" s="18"/>
      <c r="L44" s="18"/>
      <c r="M44" s="92"/>
      <c r="N44" s="18"/>
      <c r="O44" s="91"/>
      <c r="P44" s="18"/>
      <c r="Q44" s="18"/>
      <c r="R44" s="18"/>
      <c r="S44" s="18"/>
      <c r="T44" s="18"/>
      <c r="U44" s="18"/>
      <c r="V44" s="18"/>
      <c r="W44" s="18"/>
      <c r="X44" s="18"/>
      <c r="Y44" s="18"/>
      <c r="Z44" s="92"/>
    </row>
    <row r="45" spans="2:26" ht="14.25" customHeight="1" x14ac:dyDescent="0.25">
      <c r="B45" s="91"/>
      <c r="C45" s="18"/>
      <c r="D45" s="18"/>
      <c r="E45" s="18"/>
      <c r="F45" s="18"/>
      <c r="G45" s="18"/>
      <c r="H45" s="18"/>
      <c r="I45" s="18"/>
      <c r="J45" s="18"/>
      <c r="K45" s="18"/>
      <c r="L45" s="18"/>
      <c r="M45" s="92"/>
      <c r="N45" s="18"/>
      <c r="O45" s="91"/>
      <c r="P45" s="18"/>
      <c r="Q45" s="18"/>
      <c r="R45" s="18"/>
      <c r="S45" s="18"/>
      <c r="T45" s="18"/>
      <c r="U45" s="18"/>
      <c r="V45" s="18"/>
      <c r="W45" s="18"/>
      <c r="X45" s="18"/>
      <c r="Y45" s="18"/>
      <c r="Z45" s="92"/>
    </row>
    <row r="46" spans="2:26" ht="14.25" customHeight="1" x14ac:dyDescent="0.25">
      <c r="B46" s="91"/>
      <c r="C46" s="18"/>
      <c r="D46" s="18"/>
      <c r="E46" s="18"/>
      <c r="F46" s="18"/>
      <c r="G46" s="18"/>
      <c r="H46" s="18"/>
      <c r="I46" s="18"/>
      <c r="J46" s="18"/>
      <c r="K46" s="18"/>
      <c r="L46" s="18"/>
      <c r="M46" s="92"/>
      <c r="N46" s="18"/>
      <c r="O46" s="91"/>
      <c r="P46" s="18"/>
      <c r="Q46" s="18"/>
      <c r="R46" s="18"/>
      <c r="S46" s="18"/>
      <c r="T46" s="18"/>
      <c r="U46" s="18"/>
      <c r="V46" s="18"/>
      <c r="W46" s="18"/>
      <c r="X46" s="18"/>
      <c r="Y46" s="18"/>
      <c r="Z46" s="92"/>
    </row>
    <row r="47" spans="2:26" ht="14.25" customHeight="1" x14ac:dyDescent="0.25">
      <c r="B47" s="91"/>
      <c r="C47" s="18"/>
      <c r="D47" s="18"/>
      <c r="E47" s="18"/>
      <c r="F47" s="18"/>
      <c r="G47" s="18"/>
      <c r="H47" s="18"/>
      <c r="I47" s="18"/>
      <c r="J47" s="18"/>
      <c r="K47" s="18"/>
      <c r="L47" s="18"/>
      <c r="M47" s="92"/>
      <c r="N47" s="18"/>
      <c r="O47" s="91"/>
      <c r="P47" s="18"/>
      <c r="Q47" s="18"/>
      <c r="R47" s="18"/>
      <c r="S47" s="18"/>
      <c r="T47" s="18"/>
      <c r="U47" s="18"/>
      <c r="V47" s="18"/>
      <c r="W47" s="18"/>
      <c r="X47" s="18"/>
      <c r="Y47" s="18"/>
      <c r="Z47" s="92"/>
    </row>
    <row r="48" spans="2:26" ht="14.25" customHeight="1" x14ac:dyDescent="0.25">
      <c r="B48" s="91"/>
      <c r="C48" s="18"/>
      <c r="D48" s="18"/>
      <c r="E48" s="18"/>
      <c r="F48" s="18"/>
      <c r="G48" s="18"/>
      <c r="H48" s="18"/>
      <c r="I48" s="18"/>
      <c r="J48" s="18"/>
      <c r="K48" s="18"/>
      <c r="L48" s="18"/>
      <c r="M48" s="92"/>
      <c r="N48" s="18"/>
      <c r="O48" s="91"/>
      <c r="P48" s="18"/>
      <c r="Q48" s="18"/>
      <c r="R48" s="18"/>
      <c r="S48" s="18"/>
      <c r="T48" s="18"/>
      <c r="U48" s="18"/>
      <c r="V48" s="18"/>
      <c r="W48" s="18"/>
      <c r="X48" s="18"/>
      <c r="Y48" s="18"/>
      <c r="Z48" s="92"/>
    </row>
    <row r="49" spans="2:26" ht="14.25" customHeight="1" x14ac:dyDescent="0.25">
      <c r="B49" s="91"/>
      <c r="C49" s="18"/>
      <c r="D49" s="18"/>
      <c r="E49" s="18"/>
      <c r="F49" s="18"/>
      <c r="G49" s="18"/>
      <c r="H49" s="18"/>
      <c r="I49" s="18"/>
      <c r="J49" s="18"/>
      <c r="K49" s="18"/>
      <c r="L49" s="18"/>
      <c r="M49" s="92"/>
      <c r="N49" s="18"/>
      <c r="O49" s="91"/>
      <c r="P49" s="18"/>
      <c r="Q49" s="18"/>
      <c r="R49" s="18"/>
      <c r="S49" s="18"/>
      <c r="T49" s="18"/>
      <c r="U49" s="18"/>
      <c r="V49" s="18"/>
      <c r="W49" s="18"/>
      <c r="X49" s="18"/>
      <c r="Y49" s="18"/>
      <c r="Z49" s="92"/>
    </row>
    <row r="50" spans="2:26" ht="14.25" customHeight="1" x14ac:dyDescent="0.25">
      <c r="B50" s="91"/>
      <c r="C50" s="18"/>
      <c r="D50" s="18"/>
      <c r="E50" s="18"/>
      <c r="F50" s="18"/>
      <c r="G50" s="18"/>
      <c r="H50" s="18"/>
      <c r="I50" s="18"/>
      <c r="J50" s="18"/>
      <c r="K50" s="18"/>
      <c r="L50" s="18"/>
      <c r="M50" s="92"/>
      <c r="N50" s="18"/>
      <c r="O50" s="91"/>
      <c r="P50" s="18"/>
      <c r="Q50" s="18"/>
      <c r="R50" s="18"/>
      <c r="S50" s="18"/>
      <c r="T50" s="18"/>
      <c r="U50" s="18"/>
      <c r="V50" s="18"/>
      <c r="W50" s="18"/>
      <c r="X50" s="18"/>
      <c r="Y50" s="18"/>
      <c r="Z50" s="92"/>
    </row>
    <row r="51" spans="2:26" ht="14.25" customHeight="1" x14ac:dyDescent="0.25">
      <c r="B51" s="91"/>
      <c r="C51" s="18"/>
      <c r="D51" s="18"/>
      <c r="E51" s="18"/>
      <c r="F51" s="18"/>
      <c r="G51" s="18"/>
      <c r="H51" s="18"/>
      <c r="I51" s="18"/>
      <c r="J51" s="18"/>
      <c r="K51" s="18"/>
      <c r="L51" s="18"/>
      <c r="M51" s="92"/>
      <c r="N51" s="18"/>
      <c r="O51" s="91"/>
      <c r="P51" s="18"/>
      <c r="Q51" s="18"/>
      <c r="R51" s="18"/>
      <c r="S51" s="18"/>
      <c r="T51" s="18"/>
      <c r="U51" s="18"/>
      <c r="V51" s="18"/>
      <c r="W51" s="18"/>
      <c r="X51" s="18"/>
      <c r="Y51" s="18"/>
      <c r="Z51" s="92"/>
    </row>
    <row r="52" spans="2:26" ht="14.25" customHeight="1" x14ac:dyDescent="0.25">
      <c r="B52" s="91"/>
      <c r="C52" s="18"/>
      <c r="D52" s="18"/>
      <c r="E52" s="18"/>
      <c r="F52" s="18"/>
      <c r="G52" s="18"/>
      <c r="H52" s="18"/>
      <c r="I52" s="18"/>
      <c r="J52" s="18"/>
      <c r="K52" s="18"/>
      <c r="L52" s="18"/>
      <c r="M52" s="92"/>
      <c r="N52" s="18"/>
      <c r="O52" s="91"/>
      <c r="P52" s="18"/>
      <c r="Q52" s="18"/>
      <c r="R52" s="18"/>
      <c r="S52" s="18"/>
      <c r="T52" s="18"/>
      <c r="U52" s="18"/>
      <c r="V52" s="18"/>
      <c r="W52" s="18"/>
      <c r="X52" s="18"/>
      <c r="Y52" s="18"/>
      <c r="Z52" s="92"/>
    </row>
    <row r="53" spans="2:26" ht="14.25" customHeight="1" x14ac:dyDescent="0.25">
      <c r="B53" s="91"/>
      <c r="C53" s="18"/>
      <c r="D53" s="18"/>
      <c r="E53" s="18"/>
      <c r="F53" s="18"/>
      <c r="G53" s="18"/>
      <c r="H53" s="18"/>
      <c r="I53" s="18"/>
      <c r="J53" s="18"/>
      <c r="K53" s="18"/>
      <c r="L53" s="18"/>
      <c r="M53" s="92"/>
      <c r="N53" s="18"/>
      <c r="O53" s="91"/>
      <c r="P53" s="18"/>
      <c r="Q53" s="18"/>
      <c r="R53" s="18"/>
      <c r="S53" s="18"/>
      <c r="T53" s="18"/>
      <c r="U53" s="18"/>
      <c r="V53" s="18"/>
      <c r="W53" s="18"/>
      <c r="X53" s="18"/>
      <c r="Y53" s="18"/>
      <c r="Z53" s="92"/>
    </row>
    <row r="54" spans="2:26" ht="14.25" customHeight="1" x14ac:dyDescent="0.25">
      <c r="B54" s="91"/>
      <c r="C54" s="18"/>
      <c r="D54" s="18"/>
      <c r="E54" s="18"/>
      <c r="F54" s="18"/>
      <c r="G54" s="18"/>
      <c r="H54" s="18"/>
      <c r="I54" s="18"/>
      <c r="J54" s="18"/>
      <c r="K54" s="18"/>
      <c r="L54" s="18"/>
      <c r="M54" s="92"/>
      <c r="N54" s="18"/>
      <c r="O54" s="91"/>
      <c r="P54" s="18"/>
      <c r="Q54" s="18"/>
      <c r="R54" s="18"/>
      <c r="S54" s="18"/>
      <c r="T54" s="18"/>
      <c r="U54" s="18"/>
      <c r="V54" s="18"/>
      <c r="W54" s="18"/>
      <c r="X54" s="18"/>
      <c r="Y54" s="18"/>
      <c r="Z54" s="92"/>
    </row>
    <row r="55" spans="2:26" ht="14.25" customHeight="1" x14ac:dyDescent="0.25">
      <c r="B55" s="91"/>
      <c r="C55" s="18"/>
      <c r="D55" s="18"/>
      <c r="E55" s="18"/>
      <c r="F55" s="18"/>
      <c r="G55" s="18"/>
      <c r="H55" s="18"/>
      <c r="I55" s="18"/>
      <c r="J55" s="18"/>
      <c r="K55" s="18"/>
      <c r="L55" s="18"/>
      <c r="M55" s="92"/>
      <c r="N55" s="18"/>
      <c r="O55" s="91"/>
      <c r="P55" s="18"/>
      <c r="Q55" s="18"/>
      <c r="R55" s="18"/>
      <c r="S55" s="18"/>
      <c r="T55" s="18"/>
      <c r="U55" s="18"/>
      <c r="V55" s="18"/>
      <c r="W55" s="18"/>
      <c r="X55" s="18"/>
      <c r="Y55" s="18"/>
      <c r="Z55" s="92"/>
    </row>
    <row r="56" spans="2:26" ht="14.25" customHeight="1" x14ac:dyDescent="0.25">
      <c r="B56" s="91"/>
      <c r="C56" s="18"/>
      <c r="D56" s="18"/>
      <c r="E56" s="18"/>
      <c r="F56" s="18"/>
      <c r="G56" s="18"/>
      <c r="H56" s="18"/>
      <c r="I56" s="18"/>
      <c r="J56" s="18"/>
      <c r="K56" s="18"/>
      <c r="L56" s="18"/>
      <c r="M56" s="92"/>
      <c r="N56" s="18"/>
      <c r="O56" s="91"/>
      <c r="P56" s="18"/>
      <c r="Q56" s="18"/>
      <c r="R56" s="18"/>
      <c r="S56" s="18"/>
      <c r="T56" s="18"/>
      <c r="U56" s="18"/>
      <c r="V56" s="18"/>
      <c r="W56" s="18"/>
      <c r="X56" s="18"/>
      <c r="Y56" s="18"/>
      <c r="Z56" s="92"/>
    </row>
    <row r="57" spans="2:26" ht="14.25" customHeight="1" x14ac:dyDescent="0.25">
      <c r="B57" s="91"/>
      <c r="C57" s="18"/>
      <c r="D57" s="18"/>
      <c r="E57" s="18"/>
      <c r="F57" s="18"/>
      <c r="G57" s="18"/>
      <c r="H57" s="18"/>
      <c r="I57" s="18"/>
      <c r="J57" s="18"/>
      <c r="K57" s="18"/>
      <c r="L57" s="18"/>
      <c r="M57" s="92"/>
      <c r="N57" s="18"/>
      <c r="O57" s="91"/>
      <c r="P57" s="18"/>
      <c r="Q57" s="18"/>
      <c r="R57" s="18"/>
      <c r="S57" s="18"/>
      <c r="T57" s="18"/>
      <c r="U57" s="18"/>
      <c r="V57" s="18"/>
      <c r="W57" s="18"/>
      <c r="X57" s="18"/>
      <c r="Y57" s="18"/>
      <c r="Z57" s="92"/>
    </row>
    <row r="58" spans="2:26" ht="14.25" customHeight="1" thickBot="1" x14ac:dyDescent="0.3">
      <c r="B58" s="96"/>
      <c r="C58" s="97"/>
      <c r="D58" s="97"/>
      <c r="E58" s="97"/>
      <c r="F58" s="97"/>
      <c r="G58" s="97"/>
      <c r="H58" s="97"/>
      <c r="I58" s="97"/>
      <c r="J58" s="97"/>
      <c r="K58" s="97"/>
      <c r="L58" s="97"/>
      <c r="M58" s="98"/>
      <c r="N58" s="18"/>
      <c r="O58" s="96"/>
      <c r="P58" s="97"/>
      <c r="Q58" s="97"/>
      <c r="R58" s="97"/>
      <c r="S58" s="97"/>
      <c r="T58" s="97"/>
      <c r="U58" s="97"/>
      <c r="V58" s="97"/>
      <c r="W58" s="97"/>
      <c r="X58" s="97"/>
      <c r="Y58" s="97"/>
      <c r="Z58" s="98"/>
    </row>
    <row r="59" spans="2:26" ht="28.4" customHeight="1" thickTop="1" x14ac:dyDescent="0.25">
      <c r="B59" s="18"/>
      <c r="C59" s="18"/>
      <c r="D59" s="18"/>
      <c r="E59" s="18"/>
      <c r="F59" s="18"/>
      <c r="G59" s="18"/>
      <c r="H59" s="18"/>
      <c r="I59" s="18"/>
      <c r="J59" s="18"/>
      <c r="K59" s="18"/>
      <c r="L59" s="18"/>
      <c r="M59" s="18"/>
      <c r="N59" s="18"/>
      <c r="O59" s="824" t="s">
        <v>1198</v>
      </c>
      <c r="P59" s="825"/>
      <c r="Q59" s="825"/>
      <c r="R59" s="825"/>
      <c r="S59" s="825"/>
      <c r="T59" s="825"/>
      <c r="U59" s="825"/>
      <c r="V59" s="825"/>
      <c r="W59" s="825"/>
      <c r="X59" s="825"/>
      <c r="Y59" s="825"/>
      <c r="Z59" s="826"/>
    </row>
    <row r="60" spans="2:26" ht="14.25" customHeight="1" x14ac:dyDescent="0.25">
      <c r="B60" s="18"/>
      <c r="C60" s="18"/>
      <c r="D60" s="18"/>
      <c r="E60" s="18"/>
      <c r="F60" s="18"/>
      <c r="G60" s="18"/>
      <c r="H60" s="18"/>
      <c r="I60" s="18"/>
      <c r="J60" s="18"/>
      <c r="K60" s="18"/>
      <c r="L60" s="18"/>
      <c r="M60" s="18"/>
      <c r="N60" s="18"/>
      <c r="O60" s="91"/>
      <c r="P60" s="18"/>
      <c r="Q60" s="18"/>
      <c r="R60" s="18"/>
      <c r="S60" s="18"/>
      <c r="T60" s="18"/>
      <c r="U60" s="18"/>
      <c r="V60" s="18"/>
      <c r="W60" s="18"/>
      <c r="X60" s="18"/>
      <c r="Y60" s="18"/>
      <c r="Z60" s="92"/>
    </row>
    <row r="61" spans="2:26" ht="14.25" customHeight="1" thickBot="1" x14ac:dyDescent="0.3">
      <c r="B61" s="18"/>
      <c r="C61" s="18"/>
      <c r="D61" s="18"/>
      <c r="E61" s="18"/>
      <c r="F61" s="18"/>
      <c r="G61" s="18"/>
      <c r="H61" s="18"/>
      <c r="I61" s="18"/>
      <c r="J61" s="18"/>
      <c r="K61" s="18"/>
      <c r="L61" s="18"/>
      <c r="M61" s="18"/>
      <c r="N61" s="18"/>
      <c r="O61" s="91"/>
      <c r="P61" s="93"/>
      <c r="Q61" s="94"/>
      <c r="R61" s="94"/>
      <c r="S61" s="18"/>
      <c r="T61" s="18"/>
      <c r="U61" s="18"/>
      <c r="V61" s="18"/>
      <c r="W61" s="18"/>
      <c r="X61" s="18"/>
      <c r="Y61" s="18"/>
      <c r="Z61" s="92"/>
    </row>
    <row r="62" spans="2:26" ht="14.25" customHeight="1" x14ac:dyDescent="0.25">
      <c r="B62" s="18"/>
      <c r="C62" s="830" t="s">
        <v>1454</v>
      </c>
      <c r="D62" s="831"/>
      <c r="E62" s="831"/>
      <c r="F62" s="831"/>
      <c r="G62" s="831"/>
      <c r="H62" s="831"/>
      <c r="I62" s="831"/>
      <c r="J62" s="831"/>
      <c r="K62" s="832"/>
      <c r="L62" s="18"/>
      <c r="M62" s="18"/>
      <c r="N62" s="18"/>
      <c r="O62" s="95"/>
      <c r="P62" s="93"/>
      <c r="Q62" s="93"/>
      <c r="R62" s="93"/>
      <c r="S62" s="18"/>
      <c r="T62" s="18"/>
      <c r="U62" s="18"/>
      <c r="V62" s="18"/>
      <c r="W62" s="18"/>
      <c r="X62" s="18"/>
      <c r="Y62" s="18"/>
      <c r="Z62" s="92"/>
    </row>
    <row r="63" spans="2:26" ht="14.25" customHeight="1" x14ac:dyDescent="0.25">
      <c r="B63" s="18"/>
      <c r="C63" s="833"/>
      <c r="D63" s="834"/>
      <c r="E63" s="834"/>
      <c r="F63" s="834"/>
      <c r="G63" s="834"/>
      <c r="H63" s="834"/>
      <c r="I63" s="834"/>
      <c r="J63" s="834"/>
      <c r="K63" s="835"/>
      <c r="L63" s="18"/>
      <c r="M63" s="18"/>
      <c r="N63" s="18"/>
      <c r="O63" s="91"/>
      <c r="P63" s="93"/>
      <c r="Q63" s="93"/>
      <c r="R63" s="93"/>
      <c r="S63" s="18"/>
      <c r="T63" s="18"/>
      <c r="U63" s="18"/>
      <c r="V63" s="18"/>
      <c r="W63" s="18"/>
      <c r="X63" s="18"/>
      <c r="Y63" s="18"/>
      <c r="Z63" s="92"/>
    </row>
    <row r="64" spans="2:26" ht="14.25" customHeight="1" x14ac:dyDescent="0.25">
      <c r="B64" s="18"/>
      <c r="C64" s="833"/>
      <c r="D64" s="834"/>
      <c r="E64" s="834"/>
      <c r="F64" s="834"/>
      <c r="G64" s="834"/>
      <c r="H64" s="834"/>
      <c r="I64" s="834"/>
      <c r="J64" s="834"/>
      <c r="K64" s="835"/>
      <c r="L64" s="18"/>
      <c r="M64" s="18"/>
      <c r="N64" s="18"/>
      <c r="O64" s="91"/>
      <c r="P64" s="93"/>
      <c r="Q64" s="93"/>
      <c r="R64" s="93"/>
      <c r="S64" s="18"/>
      <c r="T64" s="18"/>
      <c r="U64" s="18"/>
      <c r="V64" s="18"/>
      <c r="W64" s="18"/>
      <c r="X64" s="18"/>
      <c r="Y64" s="18"/>
      <c r="Z64" s="92"/>
    </row>
    <row r="65" spans="2:26" ht="14.25" customHeight="1" x14ac:dyDescent="0.25">
      <c r="B65" s="18"/>
      <c r="C65" s="833"/>
      <c r="D65" s="834"/>
      <c r="E65" s="834"/>
      <c r="F65" s="834"/>
      <c r="G65" s="834"/>
      <c r="H65" s="834"/>
      <c r="I65" s="834"/>
      <c r="J65" s="834"/>
      <c r="K65" s="835"/>
      <c r="L65" s="18"/>
      <c r="M65" s="18"/>
      <c r="N65" s="18"/>
      <c r="O65" s="91"/>
      <c r="P65" s="93"/>
      <c r="Q65" s="93"/>
      <c r="R65" s="93"/>
      <c r="S65" s="18"/>
      <c r="T65" s="18"/>
      <c r="U65" s="18"/>
      <c r="V65" s="18"/>
      <c r="W65" s="18"/>
      <c r="X65" s="18"/>
      <c r="Y65" s="18"/>
      <c r="Z65" s="92"/>
    </row>
    <row r="66" spans="2:26" ht="14.25" customHeight="1" x14ac:dyDescent="0.25">
      <c r="B66" s="18"/>
      <c r="C66" s="833"/>
      <c r="D66" s="834"/>
      <c r="E66" s="834"/>
      <c r="F66" s="834"/>
      <c r="G66" s="834"/>
      <c r="H66" s="834"/>
      <c r="I66" s="834"/>
      <c r="J66" s="834"/>
      <c r="K66" s="835"/>
      <c r="L66" s="18"/>
      <c r="M66" s="18"/>
      <c r="N66" s="18"/>
      <c r="O66" s="91"/>
      <c r="P66" s="93"/>
      <c r="Q66" s="94"/>
      <c r="R66" s="18"/>
      <c r="S66" s="18"/>
      <c r="T66" s="18"/>
      <c r="U66" s="18"/>
      <c r="V66" s="18"/>
      <c r="W66" s="18"/>
      <c r="X66" s="18"/>
      <c r="Y66" s="18"/>
      <c r="Z66" s="92"/>
    </row>
    <row r="67" spans="2:26" ht="14.25" customHeight="1" x14ac:dyDescent="0.25">
      <c r="B67" s="18"/>
      <c r="C67" s="833"/>
      <c r="D67" s="834"/>
      <c r="E67" s="834"/>
      <c r="F67" s="834"/>
      <c r="G67" s="834"/>
      <c r="H67" s="834"/>
      <c r="I67" s="834"/>
      <c r="J67" s="834"/>
      <c r="K67" s="835"/>
      <c r="L67" s="18"/>
      <c r="M67" s="18"/>
      <c r="N67" s="18"/>
      <c r="O67" s="91"/>
      <c r="P67" s="18"/>
      <c r="Q67" s="18"/>
      <c r="R67" s="18"/>
      <c r="S67" s="18"/>
      <c r="T67" s="18"/>
      <c r="U67" s="18"/>
      <c r="V67" s="18"/>
      <c r="W67" s="18"/>
      <c r="X67" s="18"/>
      <c r="Y67" s="18"/>
      <c r="Z67" s="92"/>
    </row>
    <row r="68" spans="2:26" ht="14.25" customHeight="1" x14ac:dyDescent="0.25">
      <c r="B68" s="18"/>
      <c r="C68" s="833"/>
      <c r="D68" s="834"/>
      <c r="E68" s="834"/>
      <c r="F68" s="834"/>
      <c r="G68" s="834"/>
      <c r="H68" s="834"/>
      <c r="I68" s="834"/>
      <c r="J68" s="834"/>
      <c r="K68" s="835"/>
      <c r="L68" s="18"/>
      <c r="M68" s="18"/>
      <c r="N68" s="18"/>
      <c r="O68" s="91"/>
      <c r="P68" s="18"/>
      <c r="Q68" s="18"/>
      <c r="R68" s="18"/>
      <c r="S68" s="18"/>
      <c r="T68" s="18"/>
      <c r="U68" s="18"/>
      <c r="V68" s="18"/>
      <c r="W68" s="18"/>
      <c r="X68" s="18"/>
      <c r="Y68" s="18"/>
      <c r="Z68" s="92"/>
    </row>
    <row r="69" spans="2:26" ht="14.25" customHeight="1" x14ac:dyDescent="0.25">
      <c r="B69" s="18"/>
      <c r="C69" s="833"/>
      <c r="D69" s="834"/>
      <c r="E69" s="834"/>
      <c r="F69" s="834"/>
      <c r="G69" s="834"/>
      <c r="H69" s="834"/>
      <c r="I69" s="834"/>
      <c r="J69" s="834"/>
      <c r="K69" s="835"/>
      <c r="L69" s="18"/>
      <c r="M69" s="18"/>
      <c r="N69" s="18"/>
      <c r="O69" s="91"/>
      <c r="P69" s="18"/>
      <c r="Q69" s="18"/>
      <c r="R69" s="18"/>
      <c r="S69" s="18"/>
      <c r="T69" s="18"/>
      <c r="U69" s="18"/>
      <c r="V69" s="18"/>
      <c r="W69" s="18"/>
      <c r="X69" s="18"/>
      <c r="Y69" s="18"/>
      <c r="Z69" s="92"/>
    </row>
    <row r="70" spans="2:26" ht="14.25" customHeight="1" x14ac:dyDescent="0.25">
      <c r="B70" s="18"/>
      <c r="C70" s="833"/>
      <c r="D70" s="834"/>
      <c r="E70" s="834"/>
      <c r="F70" s="834"/>
      <c r="G70" s="834"/>
      <c r="H70" s="834"/>
      <c r="I70" s="834"/>
      <c r="J70" s="834"/>
      <c r="K70" s="835"/>
      <c r="L70" s="18"/>
      <c r="M70" s="18"/>
      <c r="N70" s="18"/>
      <c r="O70" s="91"/>
      <c r="P70" s="18"/>
      <c r="Q70" s="18"/>
      <c r="R70" s="18"/>
      <c r="S70" s="18"/>
      <c r="T70" s="18"/>
      <c r="U70" s="18"/>
      <c r="V70" s="18"/>
      <c r="W70" s="18"/>
      <c r="X70" s="18"/>
      <c r="Y70" s="18"/>
      <c r="Z70" s="92"/>
    </row>
    <row r="71" spans="2:26" ht="14.25" customHeight="1" x14ac:dyDescent="0.25">
      <c r="B71" s="18"/>
      <c r="C71" s="833"/>
      <c r="D71" s="834"/>
      <c r="E71" s="834"/>
      <c r="F71" s="834"/>
      <c r="G71" s="834"/>
      <c r="H71" s="834"/>
      <c r="I71" s="834"/>
      <c r="J71" s="834"/>
      <c r="K71" s="835"/>
      <c r="L71" s="18"/>
      <c r="M71" s="18"/>
      <c r="N71" s="18"/>
      <c r="O71" s="91"/>
      <c r="P71" s="18"/>
      <c r="Q71" s="18"/>
      <c r="R71" s="18"/>
      <c r="S71" s="18"/>
      <c r="T71" s="18"/>
      <c r="U71" s="18"/>
      <c r="V71" s="18"/>
      <c r="W71" s="18"/>
      <c r="X71" s="18"/>
      <c r="Y71" s="18"/>
      <c r="Z71" s="92"/>
    </row>
    <row r="72" spans="2:26" ht="14.25" customHeight="1" x14ac:dyDescent="0.25">
      <c r="B72" s="18"/>
      <c r="C72" s="833"/>
      <c r="D72" s="834"/>
      <c r="E72" s="834"/>
      <c r="F72" s="834"/>
      <c r="G72" s="834"/>
      <c r="H72" s="834"/>
      <c r="I72" s="834"/>
      <c r="J72" s="834"/>
      <c r="K72" s="835"/>
      <c r="L72" s="18"/>
      <c r="M72" s="18"/>
      <c r="N72" s="18"/>
      <c r="O72" s="91"/>
      <c r="P72" s="18"/>
      <c r="Q72" s="18"/>
      <c r="R72" s="18"/>
      <c r="S72" s="18"/>
      <c r="T72" s="18"/>
      <c r="U72" s="18"/>
      <c r="V72" s="18"/>
      <c r="W72" s="18"/>
      <c r="X72" s="18"/>
      <c r="Y72" s="18"/>
      <c r="Z72" s="92"/>
    </row>
    <row r="73" spans="2:26" ht="14.25" customHeight="1" x14ac:dyDescent="0.25">
      <c r="B73" s="18"/>
      <c r="C73" s="833"/>
      <c r="D73" s="834"/>
      <c r="E73" s="834"/>
      <c r="F73" s="834"/>
      <c r="G73" s="834"/>
      <c r="H73" s="834"/>
      <c r="I73" s="834"/>
      <c r="J73" s="834"/>
      <c r="K73" s="835"/>
      <c r="L73" s="18"/>
      <c r="M73" s="18"/>
      <c r="N73" s="18"/>
      <c r="O73" s="91"/>
      <c r="P73" s="18"/>
      <c r="Q73" s="18"/>
      <c r="R73" s="18"/>
      <c r="S73" s="18"/>
      <c r="T73" s="18"/>
      <c r="U73" s="18"/>
      <c r="V73" s="18"/>
      <c r="W73" s="18"/>
      <c r="X73" s="18"/>
      <c r="Y73" s="18"/>
      <c r="Z73" s="92"/>
    </row>
    <row r="74" spans="2:26" ht="14.25" customHeight="1" x14ac:dyDescent="0.25">
      <c r="B74" s="18"/>
      <c r="C74" s="833"/>
      <c r="D74" s="834"/>
      <c r="E74" s="834"/>
      <c r="F74" s="834"/>
      <c r="G74" s="834"/>
      <c r="H74" s="834"/>
      <c r="I74" s="834"/>
      <c r="J74" s="834"/>
      <c r="K74" s="835"/>
      <c r="L74" s="18"/>
      <c r="M74" s="18"/>
      <c r="N74" s="18"/>
      <c r="O74" s="91"/>
      <c r="P74" s="18"/>
      <c r="Q74" s="18"/>
      <c r="R74" s="18"/>
      <c r="S74" s="18"/>
      <c r="T74" s="18"/>
      <c r="U74" s="18"/>
      <c r="V74" s="18"/>
      <c r="W74" s="18"/>
      <c r="X74" s="18"/>
      <c r="Y74" s="18"/>
      <c r="Z74" s="92"/>
    </row>
    <row r="75" spans="2:26" ht="14.25" customHeight="1" x14ac:dyDescent="0.25">
      <c r="B75" s="18"/>
      <c r="C75" s="833"/>
      <c r="D75" s="834"/>
      <c r="E75" s="834"/>
      <c r="F75" s="834"/>
      <c r="G75" s="834"/>
      <c r="H75" s="834"/>
      <c r="I75" s="834"/>
      <c r="J75" s="834"/>
      <c r="K75" s="835"/>
      <c r="L75" s="18"/>
      <c r="M75" s="18"/>
      <c r="N75" s="18"/>
      <c r="O75" s="91"/>
      <c r="P75" s="18"/>
      <c r="Q75" s="18"/>
      <c r="R75" s="18"/>
      <c r="S75" s="18"/>
      <c r="T75" s="18"/>
      <c r="U75" s="18"/>
      <c r="V75" s="18"/>
      <c r="W75" s="18"/>
      <c r="X75" s="18"/>
      <c r="Y75" s="18"/>
      <c r="Z75" s="92"/>
    </row>
    <row r="76" spans="2:26" ht="14.25" customHeight="1" thickBot="1" x14ac:dyDescent="0.3">
      <c r="B76" s="18"/>
      <c r="C76" s="836"/>
      <c r="D76" s="837"/>
      <c r="E76" s="837"/>
      <c r="F76" s="837"/>
      <c r="G76" s="837"/>
      <c r="H76" s="837"/>
      <c r="I76" s="837"/>
      <c r="J76" s="837"/>
      <c r="K76" s="838"/>
      <c r="L76" s="18"/>
      <c r="M76" s="18"/>
      <c r="N76" s="18"/>
      <c r="O76" s="91"/>
      <c r="P76" s="18"/>
      <c r="Q76" s="18"/>
      <c r="R76" s="18"/>
      <c r="S76" s="18"/>
      <c r="T76" s="18"/>
      <c r="U76" s="18"/>
      <c r="V76" s="18"/>
      <c r="W76" s="18"/>
      <c r="X76" s="18"/>
      <c r="Y76" s="18"/>
      <c r="Z76" s="92"/>
    </row>
    <row r="77" spans="2:26" ht="14.25" customHeight="1" x14ac:dyDescent="0.25">
      <c r="B77" s="18"/>
      <c r="C77" s="18"/>
      <c r="D77" s="18"/>
      <c r="E77" s="18"/>
      <c r="F77" s="18"/>
      <c r="G77" s="18"/>
      <c r="H77" s="18"/>
      <c r="I77" s="18"/>
      <c r="J77" s="18"/>
      <c r="K77" s="18"/>
      <c r="L77" s="18"/>
      <c r="M77" s="18"/>
      <c r="N77" s="18"/>
      <c r="O77" s="91"/>
      <c r="P77" s="18"/>
      <c r="Q77" s="18"/>
      <c r="R77" s="18"/>
      <c r="S77" s="18"/>
      <c r="T77" s="18"/>
      <c r="U77" s="18"/>
      <c r="V77" s="18"/>
      <c r="W77" s="18"/>
      <c r="X77" s="18"/>
      <c r="Y77" s="18"/>
      <c r="Z77" s="92"/>
    </row>
    <row r="78" spans="2:26" ht="14.25" customHeight="1" x14ac:dyDescent="0.25">
      <c r="B78" s="18"/>
      <c r="C78" s="18"/>
      <c r="D78" s="18"/>
      <c r="E78" s="18"/>
      <c r="F78" s="18"/>
      <c r="G78" s="18"/>
      <c r="H78" s="18"/>
      <c r="I78" s="18"/>
      <c r="J78" s="18"/>
      <c r="K78" s="18"/>
      <c r="L78" s="18"/>
      <c r="M78" s="18"/>
      <c r="N78" s="18"/>
      <c r="O78" s="91"/>
      <c r="P78" s="18"/>
      <c r="Q78" s="18"/>
      <c r="R78" s="18"/>
      <c r="S78" s="18"/>
      <c r="T78" s="18"/>
      <c r="U78" s="18"/>
      <c r="V78" s="18"/>
      <c r="W78" s="18"/>
      <c r="X78" s="18"/>
      <c r="Y78" s="18"/>
      <c r="Z78" s="92"/>
    </row>
    <row r="79" spans="2:26" ht="14.25" customHeight="1" x14ac:dyDescent="0.25">
      <c r="B79" s="18"/>
      <c r="C79" s="18"/>
      <c r="D79" s="18"/>
      <c r="E79" s="18"/>
      <c r="F79" s="18"/>
      <c r="G79" s="18"/>
      <c r="H79" s="18"/>
      <c r="I79" s="18"/>
      <c r="J79" s="18"/>
      <c r="K79" s="18"/>
      <c r="L79" s="18"/>
      <c r="M79" s="18"/>
      <c r="N79" s="18"/>
      <c r="O79" s="91"/>
      <c r="P79" s="18"/>
      <c r="Q79" s="18"/>
      <c r="R79" s="18"/>
      <c r="S79" s="18"/>
      <c r="T79" s="18"/>
      <c r="U79" s="18"/>
      <c r="V79" s="18"/>
      <c r="W79" s="18"/>
      <c r="X79" s="18"/>
      <c r="Y79" s="18"/>
      <c r="Z79" s="92"/>
    </row>
    <row r="80" spans="2:26" ht="14.25" customHeight="1" x14ac:dyDescent="0.25">
      <c r="B80" s="18"/>
      <c r="C80" s="18"/>
      <c r="D80" s="18"/>
      <c r="E80" s="18"/>
      <c r="F80" s="18"/>
      <c r="G80" s="18"/>
      <c r="H80" s="18"/>
      <c r="I80" s="18"/>
      <c r="J80" s="18"/>
      <c r="K80" s="18"/>
      <c r="L80" s="18"/>
      <c r="M80" s="18"/>
      <c r="N80" s="18"/>
      <c r="O80" s="91"/>
      <c r="P80" s="18"/>
      <c r="Q80" s="18"/>
      <c r="R80" s="18"/>
      <c r="S80" s="18"/>
      <c r="T80" s="18"/>
      <c r="U80" s="18"/>
      <c r="V80" s="18"/>
      <c r="W80" s="18"/>
      <c r="X80" s="18"/>
      <c r="Y80" s="18"/>
      <c r="Z80" s="92"/>
    </row>
    <row r="81" spans="2:26" ht="14.25" customHeight="1" x14ac:dyDescent="0.25">
      <c r="B81" s="18"/>
      <c r="C81" s="18"/>
      <c r="D81" s="18"/>
      <c r="E81" s="18"/>
      <c r="F81" s="18"/>
      <c r="G81" s="18"/>
      <c r="H81" s="18"/>
      <c r="I81" s="18"/>
      <c r="J81" s="18"/>
      <c r="K81" s="18"/>
      <c r="L81" s="18"/>
      <c r="M81" s="18"/>
      <c r="N81" s="18"/>
      <c r="O81" s="91"/>
      <c r="P81" s="18"/>
      <c r="Q81" s="18"/>
      <c r="R81" s="18"/>
      <c r="S81" s="18"/>
      <c r="T81" s="18"/>
      <c r="U81" s="18"/>
      <c r="V81" s="18"/>
      <c r="W81" s="18"/>
      <c r="X81" s="18"/>
      <c r="Y81" s="18"/>
      <c r="Z81" s="92"/>
    </row>
    <row r="82" spans="2:26" ht="14.25" customHeight="1" x14ac:dyDescent="0.25">
      <c r="B82" s="18"/>
      <c r="C82" s="18"/>
      <c r="D82" s="18"/>
      <c r="E82" s="18"/>
      <c r="F82" s="18"/>
      <c r="G82" s="18"/>
      <c r="H82" s="18"/>
      <c r="I82" s="18"/>
      <c r="J82" s="18"/>
      <c r="K82" s="18"/>
      <c r="L82" s="18"/>
      <c r="M82" s="18"/>
      <c r="N82" s="18"/>
      <c r="O82" s="91"/>
      <c r="P82" s="18"/>
      <c r="Q82" s="18"/>
      <c r="R82" s="18"/>
      <c r="S82" s="18"/>
      <c r="T82" s="18"/>
      <c r="U82" s="18"/>
      <c r="V82" s="18"/>
      <c r="W82" s="18"/>
      <c r="X82" s="18"/>
      <c r="Y82" s="18"/>
      <c r="Z82" s="92"/>
    </row>
    <row r="83" spans="2:26" ht="14.25" customHeight="1" x14ac:dyDescent="0.25">
      <c r="B83" s="18"/>
      <c r="C83" s="18"/>
      <c r="D83" s="18"/>
      <c r="E83" s="18"/>
      <c r="F83" s="18"/>
      <c r="G83" s="18"/>
      <c r="H83" s="18"/>
      <c r="I83" s="18"/>
      <c r="J83" s="18"/>
      <c r="K83" s="18"/>
      <c r="L83" s="18"/>
      <c r="M83" s="18"/>
      <c r="N83" s="18"/>
      <c r="O83" s="91"/>
      <c r="P83" s="18"/>
      <c r="Q83" s="18"/>
      <c r="R83" s="18"/>
      <c r="S83" s="18"/>
      <c r="T83" s="18"/>
      <c r="U83" s="18"/>
      <c r="V83" s="18"/>
      <c r="W83" s="18"/>
      <c r="X83" s="18"/>
      <c r="Y83" s="18"/>
      <c r="Z83" s="92"/>
    </row>
    <row r="84" spans="2:26" ht="14.25" customHeight="1" thickBot="1" x14ac:dyDescent="0.3">
      <c r="B84" s="18"/>
      <c r="C84" s="18"/>
      <c r="D84" s="18"/>
      <c r="E84" s="18"/>
      <c r="F84" s="18"/>
      <c r="G84" s="18"/>
      <c r="H84" s="18"/>
      <c r="I84" s="18"/>
      <c r="J84" s="18"/>
      <c r="K84" s="18"/>
      <c r="L84" s="18"/>
      <c r="M84" s="18"/>
      <c r="N84" s="18"/>
      <c r="O84" s="96"/>
      <c r="P84" s="97"/>
      <c r="Q84" s="97"/>
      <c r="R84" s="97"/>
      <c r="S84" s="97"/>
      <c r="T84" s="97"/>
      <c r="U84" s="97"/>
      <c r="V84" s="97"/>
      <c r="W84" s="97"/>
      <c r="X84" s="97"/>
      <c r="Y84" s="97"/>
      <c r="Z84" s="98"/>
    </row>
    <row r="85" spans="2:26" ht="28.4" customHeight="1" thickTop="1" x14ac:dyDescent="0.25">
      <c r="B85" s="18"/>
      <c r="C85" s="18"/>
      <c r="D85" s="18"/>
      <c r="E85" s="18"/>
      <c r="F85" s="18"/>
      <c r="G85" s="18"/>
      <c r="H85" s="18"/>
      <c r="I85" s="18"/>
      <c r="J85" s="18"/>
      <c r="K85" s="18"/>
      <c r="L85" s="18"/>
      <c r="M85" s="18"/>
      <c r="N85" s="18"/>
      <c r="O85" s="824" t="s">
        <v>1199</v>
      </c>
      <c r="P85" s="825"/>
      <c r="Q85" s="825"/>
      <c r="R85" s="825"/>
      <c r="S85" s="825"/>
      <c r="T85" s="825"/>
      <c r="U85" s="825"/>
      <c r="V85" s="825"/>
      <c r="W85" s="825"/>
      <c r="X85" s="825"/>
      <c r="Y85" s="825"/>
      <c r="Z85" s="826"/>
    </row>
    <row r="86" spans="2:26" ht="14.25" customHeight="1" x14ac:dyDescent="0.25">
      <c r="B86" s="18"/>
      <c r="C86" s="18"/>
      <c r="D86" s="18"/>
      <c r="E86" s="18"/>
      <c r="F86" s="18"/>
      <c r="G86" s="18"/>
      <c r="H86" s="18"/>
      <c r="I86" s="18"/>
      <c r="J86" s="18"/>
      <c r="K86" s="18"/>
      <c r="L86" s="18"/>
      <c r="M86" s="18"/>
      <c r="N86" s="18"/>
      <c r="O86" s="91"/>
      <c r="P86" s="18"/>
      <c r="Q86" s="18"/>
      <c r="R86" s="18"/>
      <c r="S86" s="18"/>
      <c r="T86" s="18"/>
      <c r="U86" s="18"/>
      <c r="V86" s="18"/>
      <c r="W86" s="18"/>
      <c r="X86" s="18"/>
      <c r="Y86" s="18"/>
      <c r="Z86" s="92"/>
    </row>
    <row r="87" spans="2:26" ht="14.25" customHeight="1" x14ac:dyDescent="0.25">
      <c r="B87" s="18"/>
      <c r="C87" s="18"/>
      <c r="D87" s="18"/>
      <c r="E87" s="18"/>
      <c r="F87" s="18"/>
      <c r="G87" s="18"/>
      <c r="H87" s="18"/>
      <c r="I87" s="18"/>
      <c r="J87" s="18"/>
      <c r="K87" s="18"/>
      <c r="L87" s="18"/>
      <c r="M87" s="18"/>
      <c r="N87" s="18"/>
      <c r="O87" s="91"/>
      <c r="P87" s="93"/>
      <c r="Q87" s="94"/>
      <c r="R87" s="94"/>
      <c r="S87" s="18"/>
      <c r="T87" s="18"/>
      <c r="U87" s="18"/>
      <c r="V87" s="18"/>
      <c r="W87" s="18"/>
      <c r="X87" s="18"/>
      <c r="Y87" s="18"/>
      <c r="Z87" s="92"/>
    </row>
    <row r="88" spans="2:26" ht="14.25" customHeight="1" x14ac:dyDescent="0.25">
      <c r="B88" s="18"/>
      <c r="C88" s="18"/>
      <c r="D88" s="18"/>
      <c r="E88" s="18"/>
      <c r="F88" s="18"/>
      <c r="G88" s="18"/>
      <c r="H88" s="18"/>
      <c r="I88" s="18"/>
      <c r="J88" s="18"/>
      <c r="K88" s="18"/>
      <c r="L88" s="18"/>
      <c r="M88" s="18"/>
      <c r="N88" s="18"/>
      <c r="O88" s="95"/>
      <c r="P88" s="93"/>
      <c r="Q88" s="93"/>
      <c r="R88" s="93"/>
      <c r="S88" s="18"/>
      <c r="T88" s="18"/>
      <c r="U88" s="18"/>
      <c r="V88" s="18"/>
      <c r="W88" s="18"/>
      <c r="X88" s="18"/>
      <c r="Y88" s="18"/>
      <c r="Z88" s="92"/>
    </row>
    <row r="89" spans="2:26" ht="14.25" customHeight="1" x14ac:dyDescent="0.25">
      <c r="B89" s="18"/>
      <c r="C89" s="18"/>
      <c r="D89" s="18"/>
      <c r="E89" s="18"/>
      <c r="F89" s="18"/>
      <c r="G89" s="18"/>
      <c r="H89" s="18"/>
      <c r="I89" s="18"/>
      <c r="J89" s="18"/>
      <c r="K89" s="18"/>
      <c r="L89" s="18"/>
      <c r="M89" s="18"/>
      <c r="N89" s="18"/>
      <c r="O89" s="91"/>
      <c r="P89" s="93"/>
      <c r="Q89" s="93"/>
      <c r="R89" s="93"/>
      <c r="S89" s="18"/>
      <c r="T89" s="18"/>
      <c r="U89" s="18"/>
      <c r="V89" s="18"/>
      <c r="W89" s="18"/>
      <c r="X89" s="18"/>
      <c r="Y89" s="18"/>
      <c r="Z89" s="92"/>
    </row>
    <row r="90" spans="2:26" ht="14.25" customHeight="1" x14ac:dyDescent="0.25">
      <c r="B90" s="18"/>
      <c r="C90" s="18"/>
      <c r="D90" s="18"/>
      <c r="E90" s="18"/>
      <c r="F90" s="18"/>
      <c r="G90" s="18"/>
      <c r="H90" s="18"/>
      <c r="I90" s="18"/>
      <c r="J90" s="18"/>
      <c r="K90" s="18"/>
      <c r="L90" s="18"/>
      <c r="M90" s="18"/>
      <c r="N90" s="18"/>
      <c r="O90" s="91"/>
      <c r="P90" s="93"/>
      <c r="Q90" s="93"/>
      <c r="R90" s="93"/>
      <c r="S90" s="18"/>
      <c r="T90" s="18"/>
      <c r="U90" s="18"/>
      <c r="V90" s="18"/>
      <c r="W90" s="18"/>
      <c r="X90" s="18"/>
      <c r="Y90" s="18"/>
      <c r="Z90" s="92"/>
    </row>
    <row r="91" spans="2:26" ht="14.25" customHeight="1" x14ac:dyDescent="0.25">
      <c r="B91" s="18"/>
      <c r="C91" s="18"/>
      <c r="D91" s="18"/>
      <c r="E91" s="18"/>
      <c r="F91" s="18"/>
      <c r="G91" s="18"/>
      <c r="H91" s="18"/>
      <c r="I91" s="18"/>
      <c r="J91" s="18"/>
      <c r="K91" s="18"/>
      <c r="L91" s="18"/>
      <c r="M91" s="18"/>
      <c r="N91" s="18"/>
      <c r="O91" s="91"/>
      <c r="P91" s="93"/>
      <c r="Q91" s="93"/>
      <c r="R91" s="93"/>
      <c r="S91" s="18"/>
      <c r="T91" s="18"/>
      <c r="U91" s="18"/>
      <c r="V91" s="18"/>
      <c r="W91" s="18"/>
      <c r="X91" s="18"/>
      <c r="Y91" s="18"/>
      <c r="Z91" s="92"/>
    </row>
    <row r="92" spans="2:26" ht="14.25" customHeight="1" x14ac:dyDescent="0.25">
      <c r="B92" s="18"/>
      <c r="C92" s="18"/>
      <c r="D92" s="18"/>
      <c r="E92" s="18"/>
      <c r="F92" s="18"/>
      <c r="G92" s="18"/>
      <c r="H92" s="18"/>
      <c r="I92" s="18"/>
      <c r="J92" s="18"/>
      <c r="K92" s="18"/>
      <c r="L92" s="18"/>
      <c r="M92" s="18"/>
      <c r="N92" s="18"/>
      <c r="O92" s="91"/>
      <c r="P92" s="93"/>
      <c r="Q92" s="94"/>
      <c r="R92" s="18"/>
      <c r="S92" s="18"/>
      <c r="T92" s="18"/>
      <c r="U92" s="18"/>
      <c r="V92" s="18"/>
      <c r="W92" s="18"/>
      <c r="X92" s="18"/>
      <c r="Y92" s="18"/>
      <c r="Z92" s="92"/>
    </row>
    <row r="93" spans="2:26" ht="14.25" customHeight="1" x14ac:dyDescent="0.25">
      <c r="B93" s="18"/>
      <c r="C93" s="18"/>
      <c r="D93" s="18"/>
      <c r="E93" s="18"/>
      <c r="F93" s="18"/>
      <c r="G93" s="18"/>
      <c r="H93" s="18"/>
      <c r="I93" s="18"/>
      <c r="J93" s="18"/>
      <c r="K93" s="18"/>
      <c r="L93" s="18"/>
      <c r="M93" s="18"/>
      <c r="N93" s="18"/>
      <c r="O93" s="91"/>
      <c r="P93" s="18"/>
      <c r="Q93" s="18"/>
      <c r="R93" s="18"/>
      <c r="S93" s="18"/>
      <c r="T93" s="18"/>
      <c r="U93" s="18"/>
      <c r="V93" s="18"/>
      <c r="W93" s="18"/>
      <c r="X93" s="18"/>
      <c r="Y93" s="18"/>
      <c r="Z93" s="92"/>
    </row>
    <row r="94" spans="2:26" ht="14.25" customHeight="1" x14ac:dyDescent="0.25">
      <c r="B94" s="18"/>
      <c r="C94" s="18"/>
      <c r="D94" s="18"/>
      <c r="E94" s="18"/>
      <c r="F94" s="18"/>
      <c r="G94" s="18"/>
      <c r="H94" s="18"/>
      <c r="I94" s="18"/>
      <c r="J94" s="18"/>
      <c r="K94" s="18"/>
      <c r="L94" s="18"/>
      <c r="M94" s="18"/>
      <c r="N94" s="18"/>
      <c r="O94" s="91"/>
      <c r="P94" s="18"/>
      <c r="Q94" s="18"/>
      <c r="R94" s="18"/>
      <c r="S94" s="18"/>
      <c r="T94" s="18"/>
      <c r="U94" s="18"/>
      <c r="V94" s="18"/>
      <c r="W94" s="18"/>
      <c r="X94" s="18"/>
      <c r="Y94" s="18"/>
      <c r="Z94" s="92"/>
    </row>
    <row r="95" spans="2:26" ht="14.25" customHeight="1" x14ac:dyDescent="0.25">
      <c r="B95" s="18"/>
      <c r="C95" s="18"/>
      <c r="D95" s="18"/>
      <c r="E95" s="18"/>
      <c r="F95" s="18"/>
      <c r="G95" s="18"/>
      <c r="H95" s="18"/>
      <c r="I95" s="18"/>
      <c r="J95" s="18"/>
      <c r="K95" s="18"/>
      <c r="L95" s="18"/>
      <c r="M95" s="18"/>
      <c r="N95" s="18"/>
      <c r="O95" s="91"/>
      <c r="P95" s="18"/>
      <c r="Q95" s="18"/>
      <c r="R95" s="18"/>
      <c r="S95" s="18"/>
      <c r="T95" s="18"/>
      <c r="U95" s="18"/>
      <c r="V95" s="18"/>
      <c r="W95" s="18"/>
      <c r="X95" s="18"/>
      <c r="Y95" s="18"/>
      <c r="Z95" s="92"/>
    </row>
    <row r="96" spans="2:26" ht="14.25" customHeight="1" x14ac:dyDescent="0.25">
      <c r="B96" s="18"/>
      <c r="C96" s="18"/>
      <c r="D96" s="18"/>
      <c r="E96" s="18"/>
      <c r="F96" s="18"/>
      <c r="G96" s="18"/>
      <c r="H96" s="18"/>
      <c r="I96" s="18"/>
      <c r="J96" s="18"/>
      <c r="K96" s="18"/>
      <c r="L96" s="18"/>
      <c r="M96" s="18"/>
      <c r="N96" s="18"/>
      <c r="O96" s="91"/>
      <c r="P96" s="18"/>
      <c r="Q96" s="18"/>
      <c r="R96" s="18"/>
      <c r="S96" s="18"/>
      <c r="T96" s="18"/>
      <c r="U96" s="18"/>
      <c r="V96" s="18"/>
      <c r="W96" s="18"/>
      <c r="X96" s="18"/>
      <c r="Y96" s="18"/>
      <c r="Z96" s="92"/>
    </row>
    <row r="97" spans="2:26" ht="14.25" customHeight="1" x14ac:dyDescent="0.25">
      <c r="B97" s="18"/>
      <c r="C97" s="18"/>
      <c r="D97" s="18"/>
      <c r="E97" s="18"/>
      <c r="F97" s="18"/>
      <c r="G97" s="18"/>
      <c r="H97" s="18"/>
      <c r="I97" s="18"/>
      <c r="J97" s="18"/>
      <c r="K97" s="18"/>
      <c r="L97" s="18"/>
      <c r="M97" s="18"/>
      <c r="N97" s="18"/>
      <c r="O97" s="91"/>
      <c r="P97" s="18"/>
      <c r="Q97" s="18"/>
      <c r="R97" s="18"/>
      <c r="S97" s="18"/>
      <c r="T97" s="18"/>
      <c r="U97" s="18"/>
      <c r="V97" s="18"/>
      <c r="W97" s="18"/>
      <c r="X97" s="18"/>
      <c r="Y97" s="18"/>
      <c r="Z97" s="92"/>
    </row>
    <row r="98" spans="2:26" ht="14.25" customHeight="1" x14ac:dyDescent="0.25">
      <c r="B98" s="18"/>
      <c r="C98" s="18"/>
      <c r="D98" s="18"/>
      <c r="E98" s="18"/>
      <c r="F98" s="18"/>
      <c r="G98" s="18"/>
      <c r="H98" s="18"/>
      <c r="I98" s="18"/>
      <c r="J98" s="18"/>
      <c r="K98" s="18"/>
      <c r="L98" s="18"/>
      <c r="M98" s="18"/>
      <c r="N98" s="18"/>
      <c r="O98" s="91"/>
      <c r="P98" s="18"/>
      <c r="Q98" s="18"/>
      <c r="R98" s="18"/>
      <c r="S98" s="18"/>
      <c r="T98" s="18"/>
      <c r="U98" s="18"/>
      <c r="V98" s="18"/>
      <c r="W98" s="18"/>
      <c r="X98" s="18"/>
      <c r="Y98" s="18"/>
      <c r="Z98" s="92"/>
    </row>
    <row r="99" spans="2:26" ht="14.25" customHeight="1" x14ac:dyDescent="0.25">
      <c r="B99" s="18"/>
      <c r="C99" s="18"/>
      <c r="D99" s="18"/>
      <c r="E99" s="18"/>
      <c r="F99" s="18"/>
      <c r="G99" s="18"/>
      <c r="H99" s="18"/>
      <c r="I99" s="18"/>
      <c r="J99" s="18"/>
      <c r="K99" s="18"/>
      <c r="L99" s="18"/>
      <c r="M99" s="18"/>
      <c r="N99" s="18"/>
      <c r="O99" s="91"/>
      <c r="P99" s="18"/>
      <c r="Q99" s="18"/>
      <c r="R99" s="18"/>
      <c r="S99" s="18"/>
      <c r="T99" s="18"/>
      <c r="U99" s="18"/>
      <c r="V99" s="18"/>
      <c r="W99" s="18"/>
      <c r="X99" s="18"/>
      <c r="Y99" s="18"/>
      <c r="Z99" s="92"/>
    </row>
    <row r="100" spans="2:26" ht="14.25" customHeight="1" x14ac:dyDescent="0.25">
      <c r="B100" s="18"/>
      <c r="C100" s="18"/>
      <c r="D100" s="18"/>
      <c r="E100" s="18"/>
      <c r="F100" s="18"/>
      <c r="G100" s="18"/>
      <c r="H100" s="18"/>
      <c r="I100" s="18"/>
      <c r="J100" s="18"/>
      <c r="K100" s="18"/>
      <c r="L100" s="18"/>
      <c r="M100" s="18"/>
      <c r="N100" s="18"/>
      <c r="O100" s="91"/>
      <c r="P100" s="18"/>
      <c r="Q100" s="18"/>
      <c r="R100" s="18"/>
      <c r="S100" s="18"/>
      <c r="T100" s="18"/>
      <c r="U100" s="18"/>
      <c r="V100" s="18"/>
      <c r="W100" s="18"/>
      <c r="X100" s="18"/>
      <c r="Y100" s="18"/>
      <c r="Z100" s="92"/>
    </row>
    <row r="101" spans="2:26" ht="14.25" customHeight="1" x14ac:dyDescent="0.25">
      <c r="B101" s="18"/>
      <c r="C101" s="18"/>
      <c r="D101" s="18"/>
      <c r="E101" s="18"/>
      <c r="F101" s="18"/>
      <c r="G101" s="18"/>
      <c r="H101" s="18"/>
      <c r="I101" s="18"/>
      <c r="J101" s="18"/>
      <c r="K101" s="18"/>
      <c r="L101" s="18"/>
      <c r="M101" s="18"/>
      <c r="N101" s="18"/>
      <c r="O101" s="91"/>
      <c r="P101" s="18"/>
      <c r="Q101" s="18"/>
      <c r="R101" s="18"/>
      <c r="S101" s="18"/>
      <c r="T101" s="18"/>
      <c r="U101" s="18"/>
      <c r="V101" s="18"/>
      <c r="W101" s="18"/>
      <c r="X101" s="18"/>
      <c r="Y101" s="18"/>
      <c r="Z101" s="92"/>
    </row>
    <row r="102" spans="2:26" ht="14.25" customHeight="1" x14ac:dyDescent="0.25">
      <c r="B102" s="18"/>
      <c r="C102" s="18"/>
      <c r="D102" s="18"/>
      <c r="E102" s="18"/>
      <c r="F102" s="18"/>
      <c r="G102" s="18"/>
      <c r="H102" s="18"/>
      <c r="I102" s="18"/>
      <c r="J102" s="18"/>
      <c r="K102" s="18"/>
      <c r="L102" s="18"/>
      <c r="M102" s="18"/>
      <c r="N102" s="18"/>
      <c r="O102" s="91"/>
      <c r="P102" s="18"/>
      <c r="Q102" s="18"/>
      <c r="R102" s="18"/>
      <c r="S102" s="18"/>
      <c r="T102" s="18"/>
      <c r="U102" s="18"/>
      <c r="V102" s="18"/>
      <c r="W102" s="18"/>
      <c r="X102" s="18"/>
      <c r="Y102" s="18"/>
      <c r="Z102" s="92"/>
    </row>
    <row r="103" spans="2:26" ht="14.25" customHeight="1" x14ac:dyDescent="0.25">
      <c r="B103" s="18"/>
      <c r="C103" s="18"/>
      <c r="D103" s="18"/>
      <c r="E103" s="18"/>
      <c r="F103" s="18"/>
      <c r="G103" s="18"/>
      <c r="H103" s="18"/>
      <c r="I103" s="18"/>
      <c r="J103" s="18"/>
      <c r="K103" s="18"/>
      <c r="L103" s="18"/>
      <c r="M103" s="18"/>
      <c r="N103" s="18"/>
      <c r="O103" s="91"/>
      <c r="P103" s="18"/>
      <c r="Q103" s="18"/>
      <c r="R103" s="18"/>
      <c r="S103" s="18"/>
      <c r="T103" s="18"/>
      <c r="U103" s="18"/>
      <c r="V103" s="18"/>
      <c r="W103" s="18"/>
      <c r="X103" s="18"/>
      <c r="Y103" s="18"/>
      <c r="Z103" s="92"/>
    </row>
    <row r="104" spans="2:26" ht="14.25" customHeight="1" x14ac:dyDescent="0.25">
      <c r="B104" s="18"/>
      <c r="C104" s="18"/>
      <c r="D104" s="18"/>
      <c r="E104" s="18"/>
      <c r="F104" s="18"/>
      <c r="G104" s="18"/>
      <c r="H104" s="18"/>
      <c r="I104" s="18"/>
      <c r="J104" s="18"/>
      <c r="K104" s="18"/>
      <c r="L104" s="18"/>
      <c r="M104" s="18"/>
      <c r="N104" s="18"/>
      <c r="O104" s="91"/>
      <c r="P104" s="18"/>
      <c r="Q104" s="18"/>
      <c r="R104" s="18"/>
      <c r="S104" s="18"/>
      <c r="T104" s="18"/>
      <c r="U104" s="18"/>
      <c r="V104" s="18"/>
      <c r="W104" s="18"/>
      <c r="X104" s="18"/>
      <c r="Y104" s="18"/>
      <c r="Z104" s="92"/>
    </row>
    <row r="105" spans="2:26" ht="14.25" customHeight="1" x14ac:dyDescent="0.25">
      <c r="B105" s="18"/>
      <c r="C105" s="18"/>
      <c r="D105" s="18"/>
      <c r="E105" s="18"/>
      <c r="F105" s="18"/>
      <c r="G105" s="18"/>
      <c r="H105" s="18"/>
      <c r="I105" s="18"/>
      <c r="J105" s="18"/>
      <c r="K105" s="18"/>
      <c r="L105" s="18"/>
      <c r="M105" s="18"/>
      <c r="N105" s="18"/>
      <c r="O105" s="91"/>
      <c r="P105" s="18"/>
      <c r="Q105" s="18"/>
      <c r="R105" s="18"/>
      <c r="S105" s="18"/>
      <c r="T105" s="18"/>
      <c r="U105" s="18"/>
      <c r="V105" s="18"/>
      <c r="W105" s="18"/>
      <c r="X105" s="18"/>
      <c r="Y105" s="18"/>
      <c r="Z105" s="92"/>
    </row>
    <row r="106" spans="2:26" ht="14.25" customHeight="1" x14ac:dyDescent="0.25">
      <c r="B106" s="18"/>
      <c r="C106" s="18"/>
      <c r="D106" s="18"/>
      <c r="E106" s="18"/>
      <c r="F106" s="18"/>
      <c r="G106" s="18"/>
      <c r="H106" s="18"/>
      <c r="I106" s="18"/>
      <c r="J106" s="18"/>
      <c r="K106" s="18"/>
      <c r="L106" s="18"/>
      <c r="M106" s="18"/>
      <c r="N106" s="18"/>
      <c r="O106" s="91"/>
      <c r="P106" s="18"/>
      <c r="Q106" s="18"/>
      <c r="R106" s="18"/>
      <c r="S106" s="18"/>
      <c r="T106" s="18"/>
      <c r="U106" s="18"/>
      <c r="V106" s="18"/>
      <c r="W106" s="18"/>
      <c r="X106" s="18"/>
      <c r="Y106" s="18"/>
      <c r="Z106" s="92"/>
    </row>
    <row r="107" spans="2:26" ht="14.25" customHeight="1" x14ac:dyDescent="0.25">
      <c r="B107" s="18"/>
      <c r="C107" s="18"/>
      <c r="D107" s="18"/>
      <c r="E107" s="18"/>
      <c r="F107" s="18"/>
      <c r="G107" s="18"/>
      <c r="H107" s="18"/>
      <c r="I107" s="18"/>
      <c r="J107" s="18"/>
      <c r="K107" s="18"/>
      <c r="L107" s="18"/>
      <c r="M107" s="18"/>
      <c r="N107" s="18"/>
      <c r="O107" s="91"/>
      <c r="P107" s="18"/>
      <c r="Q107" s="18"/>
      <c r="R107" s="18"/>
      <c r="S107" s="18"/>
      <c r="T107" s="18"/>
      <c r="U107" s="18"/>
      <c r="V107" s="18"/>
      <c r="W107" s="18"/>
      <c r="X107" s="18"/>
      <c r="Y107" s="18"/>
      <c r="Z107" s="92"/>
    </row>
    <row r="108" spans="2:26" ht="14.25" customHeight="1" x14ac:dyDescent="0.25">
      <c r="B108" s="18"/>
      <c r="C108" s="18"/>
      <c r="D108" s="18"/>
      <c r="E108" s="18"/>
      <c r="F108" s="18"/>
      <c r="G108" s="18"/>
      <c r="H108" s="18"/>
      <c r="I108" s="18"/>
      <c r="J108" s="18"/>
      <c r="K108" s="18"/>
      <c r="L108" s="18"/>
      <c r="M108" s="18"/>
      <c r="N108" s="18"/>
      <c r="O108" s="91"/>
      <c r="P108" s="18"/>
      <c r="Q108" s="18"/>
      <c r="R108" s="18"/>
      <c r="S108" s="18"/>
      <c r="T108" s="18"/>
      <c r="U108" s="18"/>
      <c r="V108" s="18"/>
      <c r="W108" s="18"/>
      <c r="X108" s="18"/>
      <c r="Y108" s="18"/>
      <c r="Z108" s="92"/>
    </row>
    <row r="109" spans="2:26" ht="14.25" customHeight="1" x14ac:dyDescent="0.25">
      <c r="B109" s="18"/>
      <c r="C109" s="18"/>
      <c r="D109" s="18"/>
      <c r="E109" s="18"/>
      <c r="F109" s="18"/>
      <c r="G109" s="18"/>
      <c r="H109" s="18"/>
      <c r="I109" s="18"/>
      <c r="J109" s="18"/>
      <c r="K109" s="18"/>
      <c r="L109" s="18"/>
      <c r="M109" s="18"/>
      <c r="N109" s="18"/>
      <c r="O109" s="91"/>
      <c r="P109" s="18"/>
      <c r="Q109" s="18"/>
      <c r="R109" s="18"/>
      <c r="S109" s="18"/>
      <c r="T109" s="18"/>
      <c r="U109" s="18"/>
      <c r="V109" s="18"/>
      <c r="W109" s="18"/>
      <c r="X109" s="18"/>
      <c r="Y109" s="18"/>
      <c r="Z109" s="92"/>
    </row>
    <row r="110" spans="2:26" ht="14.25" customHeight="1" thickBot="1" x14ac:dyDescent="0.3">
      <c r="B110" s="18"/>
      <c r="C110" s="18"/>
      <c r="D110" s="18"/>
      <c r="E110" s="18"/>
      <c r="F110" s="18"/>
      <c r="G110" s="18"/>
      <c r="H110" s="18"/>
      <c r="I110" s="18"/>
      <c r="J110" s="18"/>
      <c r="K110" s="18"/>
      <c r="L110" s="18"/>
      <c r="M110" s="18"/>
      <c r="N110" s="18"/>
      <c r="O110" s="96"/>
      <c r="P110" s="97"/>
      <c r="Q110" s="97"/>
      <c r="R110" s="97"/>
      <c r="S110" s="97"/>
      <c r="T110" s="97"/>
      <c r="U110" s="97"/>
      <c r="V110" s="97"/>
      <c r="W110" s="97"/>
      <c r="X110" s="97"/>
      <c r="Y110" s="97"/>
      <c r="Z110" s="98"/>
    </row>
    <row r="111" spans="2:26" ht="14.25" customHeight="1" thickTop="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sheetData>
  <sheetProtection algorithmName="SHA-512" hashValue="Tv1sb7AzV0yDPx8xiO054U+/v7akbbdxBUI1W03MqSb1BjnpFFlG9WHYhbH8usEnu2FURbCiatxors6Ed70vCw==" saltValue="Rt3RY/T978DAYxLf6SLuMQ==" spinCount="100000" sheet="1"/>
  <mergeCells count="23">
    <mergeCell ref="O85:Z85"/>
    <mergeCell ref="B7:M7"/>
    <mergeCell ref="B33:M33"/>
    <mergeCell ref="O2:Z2"/>
    <mergeCell ref="Q3:S3"/>
    <mergeCell ref="Q6:S6"/>
    <mergeCell ref="C62:K76"/>
    <mergeCell ref="B2:M2"/>
    <mergeCell ref="O7:Z7"/>
    <mergeCell ref="O33:Z33"/>
    <mergeCell ref="O59:Z59"/>
    <mergeCell ref="V3:X3"/>
    <mergeCell ref="Q4:S4"/>
    <mergeCell ref="V4:X4"/>
    <mergeCell ref="Q5:S5"/>
    <mergeCell ref="V5:X5"/>
    <mergeCell ref="D6:F6"/>
    <mergeCell ref="D3:F3"/>
    <mergeCell ref="D4:F4"/>
    <mergeCell ref="D5:F5"/>
    <mergeCell ref="I3:K3"/>
    <mergeCell ref="I4:K4"/>
    <mergeCell ref="I5:K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E86C-276C-4DAE-9FC5-CC21261AD950}">
  <sheetPr codeName="Sheet8"/>
  <dimension ref="A1:AG60"/>
  <sheetViews>
    <sheetView workbookViewId="0">
      <selection activeCell="E22" sqref="E22"/>
    </sheetView>
  </sheetViews>
  <sheetFormatPr defaultColWidth="11.6640625" defaultRowHeight="14" x14ac:dyDescent="0.25"/>
  <cols>
    <col min="1" max="1" width="4.33203125" style="238" customWidth="1"/>
    <col min="2" max="2" width="160.44140625" style="239" customWidth="1"/>
    <col min="3" max="16384" width="11.6640625" style="238"/>
  </cols>
  <sheetData>
    <row r="1" spans="1:33" ht="44.5" customHeight="1" x14ac:dyDescent="0.25">
      <c r="B1" s="289" t="s">
        <v>1409</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row>
    <row r="2" spans="1:33" s="243" customFormat="1" ht="20" x14ac:dyDescent="0.25">
      <c r="B2" s="290" t="s">
        <v>1412</v>
      </c>
    </row>
    <row r="3" spans="1:33" s="240" customFormat="1" ht="124" x14ac:dyDescent="0.25">
      <c r="A3" s="243"/>
      <c r="B3" s="244" t="s">
        <v>1411</v>
      </c>
      <c r="C3" s="839" t="s">
        <v>1370</v>
      </c>
      <c r="D3" s="839"/>
      <c r="E3" s="839"/>
      <c r="F3" s="839"/>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row>
    <row r="4" spans="1:33" s="240" customFormat="1" ht="15.5" x14ac:dyDescent="0.25">
      <c r="A4" s="243"/>
      <c r="B4" s="244"/>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s="243" customFormat="1" ht="20" x14ac:dyDescent="0.25">
      <c r="B5" s="290" t="s">
        <v>1413</v>
      </c>
    </row>
    <row r="6" spans="1:33" s="240" customFormat="1" ht="31" x14ac:dyDescent="0.25">
      <c r="A6" s="243"/>
      <c r="B6" s="248" t="s">
        <v>1447</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row>
    <row r="7" spans="1:33" s="240" customFormat="1" ht="15.5" x14ac:dyDescent="0.25">
      <c r="A7" s="243"/>
      <c r="B7" s="248"/>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row>
    <row r="8" spans="1:33" s="240" customFormat="1" ht="46.5" x14ac:dyDescent="0.25">
      <c r="A8" s="243"/>
      <c r="B8" s="244" t="s">
        <v>1446</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row>
    <row r="9" spans="1:33" s="240" customFormat="1" ht="15.5" x14ac:dyDescent="0.25">
      <c r="A9" s="243"/>
      <c r="B9" s="244"/>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row>
    <row r="10" spans="1:33" s="240" customFormat="1" ht="155" x14ac:dyDescent="0.25">
      <c r="A10" s="243"/>
      <c r="B10" s="244" t="s">
        <v>1445</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row>
    <row r="11" spans="1:33" s="240" customFormat="1" ht="15.5" x14ac:dyDescent="0.25">
      <c r="A11" s="243"/>
      <c r="B11" s="248"/>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row>
    <row r="12" spans="1:33" s="240" customFormat="1" ht="139.5" x14ac:dyDescent="0.25">
      <c r="A12" s="243"/>
      <c r="B12" s="244" t="s">
        <v>1444</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row>
    <row r="13" spans="1:33" s="240" customFormat="1" ht="15.5" x14ac:dyDescent="0.25">
      <c r="A13" s="243"/>
      <c r="B13" s="244"/>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row>
    <row r="14" spans="1:33" s="240" customFormat="1" ht="31" x14ac:dyDescent="0.25">
      <c r="A14" s="243"/>
      <c r="B14" s="249" t="s">
        <v>1448</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row>
    <row r="15" spans="1:33" s="240" customFormat="1" ht="15.5" x14ac:dyDescent="0.25">
      <c r="A15" s="243"/>
      <c r="B15" s="244"/>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row>
    <row r="16" spans="1:33" s="243" customFormat="1" ht="20" x14ac:dyDescent="0.25">
      <c r="B16" s="290" t="s">
        <v>1414</v>
      </c>
    </row>
    <row r="17" spans="1:33" s="240" customFormat="1" ht="105" x14ac:dyDescent="0.25">
      <c r="A17" s="243"/>
      <c r="B17" s="245" t="s">
        <v>1408</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row>
    <row r="18" spans="1:33" s="240" customFormat="1" ht="15.5" x14ac:dyDescent="0.25">
      <c r="A18" s="243"/>
      <c r="B18" s="246"/>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row>
    <row r="19" spans="1:33" s="240" customFormat="1" ht="15.5" x14ac:dyDescent="0.25">
      <c r="A19" s="243"/>
      <c r="B19" s="278" t="s">
        <v>1407</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row>
    <row r="20" spans="1:33" s="240" customFormat="1" ht="62" x14ac:dyDescent="0.25">
      <c r="A20" s="243"/>
      <c r="B20" s="244" t="s">
        <v>1406</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row>
    <row r="21" spans="1:33" s="240" customFormat="1" ht="15.5" x14ac:dyDescent="0.25">
      <c r="A21" s="243"/>
      <c r="B21" s="244"/>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row>
    <row r="22" spans="1:33" s="240" customFormat="1" ht="31" x14ac:dyDescent="0.25">
      <c r="A22" s="243"/>
      <c r="B22" s="250" t="s">
        <v>1449</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row>
    <row r="23" spans="1:33" s="240" customFormat="1" ht="15.5" x14ac:dyDescent="0.25">
      <c r="A23" s="243"/>
      <c r="B23" s="246"/>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row>
    <row r="24" spans="1:33" s="240" customFormat="1" ht="15.5" x14ac:dyDescent="0.25">
      <c r="A24" s="243"/>
      <c r="B24" s="278" t="s">
        <v>1405</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row>
    <row r="25" spans="1:33" s="240" customFormat="1" ht="15.5" x14ac:dyDescent="0.25">
      <c r="A25" s="243"/>
      <c r="B25" s="244" t="s">
        <v>1404</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row>
    <row r="26" spans="1:33" s="240" customFormat="1" ht="15.5" x14ac:dyDescent="0.25">
      <c r="A26" s="243"/>
      <c r="B26" s="244" t="s">
        <v>1403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row>
    <row r="27" spans="1:33" s="240" customFormat="1" ht="31" x14ac:dyDescent="0.25">
      <c r="A27" s="243"/>
      <c r="B27" s="244" t="s">
        <v>1424</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row>
    <row r="28" spans="1:33" s="240" customFormat="1" ht="15.5" x14ac:dyDescent="0.25">
      <c r="A28" s="243"/>
      <c r="B28" s="244"/>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row>
    <row r="29" spans="1:33" s="240" customFormat="1" ht="15.5" x14ac:dyDescent="0.25">
      <c r="A29" s="243"/>
      <c r="B29" s="278" t="s">
        <v>1402</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row>
    <row r="30" spans="1:33" s="240" customFormat="1" ht="15.5" x14ac:dyDescent="0.25">
      <c r="A30" s="243"/>
      <c r="B30" s="244" t="s">
        <v>1425</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row>
    <row r="31" spans="1:33" s="240" customFormat="1" ht="15.5" x14ac:dyDescent="0.25">
      <c r="A31" s="243"/>
      <c r="B31" s="244"/>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row>
    <row r="32" spans="1:33" s="240" customFormat="1" ht="20" x14ac:dyDescent="0.25">
      <c r="A32" s="243"/>
      <c r="B32" s="279" t="s">
        <v>1410</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row>
    <row r="33" spans="1:33" s="240" customFormat="1" ht="55.5" customHeight="1" x14ac:dyDescent="0.25">
      <c r="A33" s="243"/>
      <c r="B33" s="250" t="s">
        <v>1453</v>
      </c>
      <c r="C33" s="839" t="s">
        <v>1370</v>
      </c>
      <c r="D33" s="839"/>
      <c r="E33" s="839"/>
      <c r="F33" s="839"/>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row>
    <row r="34" spans="1:33" x14ac:dyDescent="0.25">
      <c r="A34" s="242"/>
      <c r="B34" s="247"/>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row>
    <row r="35" spans="1:33" x14ac:dyDescent="0.25">
      <c r="A35" s="242"/>
      <c r="B35" s="247"/>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row>
    <row r="36" spans="1:33" x14ac:dyDescent="0.25">
      <c r="A36" s="242"/>
      <c r="B36" s="247"/>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row>
    <row r="37" spans="1:33" x14ac:dyDescent="0.25">
      <c r="A37" s="242"/>
      <c r="B37" s="24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1:33" x14ac:dyDescent="0.25">
      <c r="A38" s="242"/>
      <c r="B38" s="247"/>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row>
    <row r="39" spans="1:33" x14ac:dyDescent="0.25">
      <c r="A39" s="242"/>
      <c r="B39" s="247"/>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row>
    <row r="40" spans="1:33" x14ac:dyDescent="0.25">
      <c r="A40" s="242"/>
      <c r="B40" s="247"/>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row>
    <row r="41" spans="1:33" x14ac:dyDescent="0.25">
      <c r="A41" s="242"/>
      <c r="B41" s="247"/>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row>
    <row r="42" spans="1:33" x14ac:dyDescent="0.25">
      <c r="A42" s="242"/>
      <c r="B42" s="247"/>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row>
    <row r="43" spans="1:33" x14ac:dyDescent="0.25">
      <c r="A43" s="242"/>
      <c r="B43" s="247"/>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row>
    <row r="44" spans="1:33" x14ac:dyDescent="0.25">
      <c r="A44" s="242"/>
      <c r="B44" s="247"/>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x14ac:dyDescent="0.25">
      <c r="A45" s="242"/>
      <c r="B45" s="247"/>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row>
    <row r="46" spans="1:33" x14ac:dyDescent="0.25">
      <c r="A46" s="242"/>
      <c r="B46" s="247"/>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row>
    <row r="47" spans="1:33" x14ac:dyDescent="0.25">
      <c r="A47" s="242"/>
      <c r="B47" s="24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row>
    <row r="48" spans="1:33" x14ac:dyDescent="0.25">
      <c r="A48" s="242"/>
      <c r="B48" s="247"/>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row>
    <row r="49" spans="1:33" x14ac:dyDescent="0.25">
      <c r="A49" s="242"/>
      <c r="B49" s="247"/>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row>
    <row r="50" spans="1:33" x14ac:dyDescent="0.25">
      <c r="A50" s="242"/>
      <c r="B50" s="247"/>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row>
    <row r="51" spans="1:33" x14ac:dyDescent="0.25">
      <c r="A51" s="242"/>
      <c r="B51" s="247"/>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row>
    <row r="52" spans="1:33" x14ac:dyDescent="0.25">
      <c r="A52" s="242"/>
      <c r="B52" s="247"/>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row>
    <row r="53" spans="1:33" x14ac:dyDescent="0.25">
      <c r="A53" s="242"/>
      <c r="B53" s="247"/>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row>
    <row r="54" spans="1:33" x14ac:dyDescent="0.25">
      <c r="A54" s="242"/>
      <c r="B54" s="247"/>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row>
    <row r="55" spans="1:33" x14ac:dyDescent="0.25">
      <c r="A55" s="242"/>
      <c r="B55" s="247"/>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3" x14ac:dyDescent="0.25">
      <c r="A56" s="242"/>
      <c r="B56" s="247"/>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row>
    <row r="57" spans="1:33" x14ac:dyDescent="0.25">
      <c r="A57" s="242"/>
      <c r="B57" s="247"/>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row>
    <row r="58" spans="1:33" x14ac:dyDescent="0.25">
      <c r="A58" s="242"/>
      <c r="B58" s="247"/>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row>
    <row r="59" spans="1:33" x14ac:dyDescent="0.25">
      <c r="A59" s="242"/>
      <c r="B59" s="247"/>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row>
    <row r="60" spans="1:33" x14ac:dyDescent="0.25">
      <c r="A60" s="242"/>
      <c r="L60" s="242"/>
      <c r="M60" s="242"/>
      <c r="N60" s="242"/>
      <c r="O60" s="242"/>
      <c r="P60" s="242"/>
      <c r="Q60" s="242"/>
      <c r="R60" s="242"/>
      <c r="S60" s="242"/>
      <c r="T60" s="242"/>
      <c r="U60" s="242"/>
      <c r="V60" s="242"/>
      <c r="W60" s="242"/>
      <c r="X60" s="242"/>
      <c r="Y60" s="242"/>
      <c r="Z60" s="242"/>
      <c r="AA60" s="242"/>
      <c r="AB60" s="242"/>
      <c r="AC60" s="242"/>
      <c r="AD60" s="242"/>
      <c r="AE60" s="242"/>
      <c r="AF60" s="242"/>
      <c r="AG60" s="242"/>
    </row>
  </sheetData>
  <sheetProtection algorithmName="SHA-512" hashValue="MD/H1tRDpYscUmk8I8bkENa8R52arT2RqD87aaap39xhPsaIlnGkYHz4tr4QP9VJ52rqytWvofyLukD0dRkVhA==" saltValue="4tf7G3itaWg77g4IqSgSbw==" spinCount="100000" sheet="1" objects="1" scenarios="1"/>
  <mergeCells count="2">
    <mergeCell ref="C3:F3"/>
    <mergeCell ref="C33:F33"/>
  </mergeCells>
  <hyperlinks>
    <hyperlink ref="C3" r:id="rId1" xr:uid="{99937C2B-31E6-4997-87DF-76B2B5E7E0C8}"/>
    <hyperlink ref="C33" r:id="rId2" xr:uid="{B8449C9F-C03D-4A21-85CC-DBA87F6BCB45}"/>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1515"/>
  </sheetPr>
  <dimension ref="A1:S152"/>
  <sheetViews>
    <sheetView showGridLines="0" workbookViewId="0">
      <selection activeCell="M6" sqref="M6"/>
    </sheetView>
  </sheetViews>
  <sheetFormatPr defaultColWidth="9.33203125" defaultRowHeight="16.399999999999999" customHeight="1" x14ac:dyDescent="0.25"/>
  <cols>
    <col min="1" max="1" width="6.6640625" style="1" customWidth="1"/>
    <col min="2" max="2" width="43.33203125" style="1" bestFit="1" customWidth="1"/>
    <col min="3" max="3" width="48.33203125" style="1" bestFit="1" customWidth="1"/>
    <col min="4" max="6" width="9.6640625" style="1" customWidth="1"/>
    <col min="7" max="16384" width="9.33203125" style="1"/>
  </cols>
  <sheetData>
    <row r="1" spans="1:19" ht="16.399999999999999" customHeight="1" x14ac:dyDescent="0.25">
      <c r="A1" s="857" t="s">
        <v>324</v>
      </c>
      <c r="B1" s="858"/>
      <c r="C1" s="858"/>
      <c r="D1" s="858"/>
      <c r="E1" s="859"/>
      <c r="J1" s="840" t="s">
        <v>1374</v>
      </c>
      <c r="K1" s="840"/>
      <c r="L1" s="840"/>
      <c r="M1" s="840"/>
      <c r="N1" s="840"/>
      <c r="O1" s="214">
        <v>0</v>
      </c>
      <c r="P1" s="841" t="s">
        <v>1375</v>
      </c>
      <c r="Q1" s="841"/>
      <c r="R1" s="841"/>
      <c r="S1" s="841"/>
    </row>
    <row r="2" spans="1:19" ht="16.399999999999999" customHeight="1" x14ac:dyDescent="0.25">
      <c r="A2" s="4">
        <v>1</v>
      </c>
      <c r="B2" s="4" t="s">
        <v>117</v>
      </c>
      <c r="C2" s="2" t="s">
        <v>351</v>
      </c>
      <c r="D2" s="849">
        <v>2</v>
      </c>
      <c r="E2" s="849"/>
    </row>
    <row r="3" spans="1:19" ht="16.399999999999999" customHeight="1" x14ac:dyDescent="0.25">
      <c r="A3" s="4">
        <v>2</v>
      </c>
      <c r="B3" s="4" t="s">
        <v>117</v>
      </c>
      <c r="C3" s="4"/>
      <c r="D3" s="842"/>
      <c r="E3" s="842"/>
      <c r="O3" s="214" t="s">
        <v>1367</v>
      </c>
    </row>
    <row r="4" spans="1:19" ht="16.399999999999999" customHeight="1" x14ac:dyDescent="0.25">
      <c r="A4" s="4"/>
      <c r="B4" s="4"/>
      <c r="C4" s="4"/>
      <c r="D4" s="842"/>
      <c r="E4" s="842"/>
      <c r="O4" s="214" t="s">
        <v>1368</v>
      </c>
    </row>
    <row r="5" spans="1:19" ht="16.399999999999999" customHeight="1" x14ac:dyDescent="0.25">
      <c r="A5" s="857" t="s">
        <v>325</v>
      </c>
      <c r="B5" s="858"/>
      <c r="C5" s="858"/>
      <c r="D5" s="858"/>
      <c r="E5" s="859"/>
    </row>
    <row r="6" spans="1:19" ht="16.399999999999999" customHeight="1" x14ac:dyDescent="0.25">
      <c r="A6" s="4">
        <v>1</v>
      </c>
      <c r="B6" s="4" t="str">
        <f>IF(PROCESS&lt;&gt;1,"Select Comp Yes/No [CELL F13]","Select a Reason for Project")</f>
        <v>Select Comp Yes/No [CELL F13]</v>
      </c>
      <c r="C6" s="2" t="s">
        <v>352</v>
      </c>
      <c r="D6" s="849">
        <v>1</v>
      </c>
      <c r="E6" s="849"/>
    </row>
    <row r="7" spans="1:19" ht="16.399999999999999" customHeight="1" x14ac:dyDescent="0.25">
      <c r="A7" s="4">
        <v>2</v>
      </c>
      <c r="B7" s="4" t="str">
        <f>IF(PROCESS&lt;&gt;1,"","Initial Interconnection")</f>
        <v/>
      </c>
      <c r="C7" s="4"/>
      <c r="D7" s="842"/>
      <c r="E7" s="842"/>
    </row>
    <row r="8" spans="1:19" ht="16.399999999999999" customHeight="1" x14ac:dyDescent="0.25">
      <c r="A8" s="4">
        <v>3</v>
      </c>
      <c r="B8" s="4" t="str">
        <f>IF(PROCESS&lt;&gt;1,"","Major Network Change")</f>
        <v/>
      </c>
      <c r="C8" s="4"/>
      <c r="D8" s="842"/>
      <c r="E8" s="842"/>
    </row>
    <row r="9" spans="1:19" ht="16.399999999999999" customHeight="1" x14ac:dyDescent="0.25">
      <c r="A9" s="4">
        <v>4</v>
      </c>
      <c r="B9" s="4" t="str">
        <f>IF(PROCESS&lt;&gt;1,"","Point Code Change")</f>
        <v/>
      </c>
      <c r="C9" s="4"/>
      <c r="D9" s="842"/>
      <c r="E9" s="842"/>
    </row>
    <row r="10" spans="1:19" ht="16.399999999999999" customHeight="1" x14ac:dyDescent="0.25">
      <c r="A10" s="4">
        <v>5</v>
      </c>
      <c r="B10" s="4" t="str">
        <f>IF(PROCESS&lt;&gt;1,"",IF(CATEGORY=2,"Code Rehome","Code Opening"))</f>
        <v/>
      </c>
      <c r="C10" s="4"/>
      <c r="D10" s="842"/>
      <c r="E10" s="842"/>
    </row>
    <row r="11" spans="1:19" ht="16.399999999999999" customHeight="1" x14ac:dyDescent="0.25">
      <c r="A11" s="4"/>
      <c r="B11" s="4"/>
      <c r="C11" s="4"/>
      <c r="D11" s="842"/>
      <c r="E11" s="842"/>
    </row>
    <row r="12" spans="1:19" ht="16.399999999999999" customHeight="1" x14ac:dyDescent="0.25">
      <c r="A12" s="846" t="s">
        <v>339</v>
      </c>
      <c r="B12" s="847"/>
      <c r="C12" s="847"/>
      <c r="D12" s="847"/>
      <c r="E12" s="848"/>
    </row>
    <row r="13" spans="1:19" ht="16.399999999999999" customHeight="1" x14ac:dyDescent="0.25">
      <c r="A13" s="4">
        <v>1</v>
      </c>
      <c r="B13" s="4" t="str">
        <f>IF(STATE=1,"Select State [CELL F23]","Certified")</f>
        <v>Select State [CELL F23]</v>
      </c>
      <c r="C13" s="4"/>
      <c r="D13" s="842"/>
      <c r="E13" s="842"/>
    </row>
    <row r="14" spans="1:19" ht="16.399999999999999" customHeight="1" x14ac:dyDescent="0.25">
      <c r="A14" s="4">
        <v>2</v>
      </c>
      <c r="B14" s="4" t="str">
        <f>IF(STATE=1,"","Not Certified")</f>
        <v/>
      </c>
      <c r="C14" s="4"/>
      <c r="D14" s="842"/>
      <c r="E14" s="842"/>
    </row>
    <row r="15" spans="1:19" ht="16.399999999999999" customHeight="1" x14ac:dyDescent="0.25">
      <c r="A15" s="4"/>
      <c r="B15" s="4"/>
      <c r="C15" s="4"/>
      <c r="D15" s="842"/>
      <c r="E15" s="842"/>
    </row>
    <row r="16" spans="1:19" ht="16.399999999999999" customHeight="1" x14ac:dyDescent="0.25">
      <c r="A16" s="846" t="s">
        <v>340</v>
      </c>
      <c r="B16" s="847"/>
      <c r="C16" s="847"/>
      <c r="D16" s="847"/>
      <c r="E16" s="848"/>
    </row>
    <row r="17" spans="1:5" ht="16.399999999999999" customHeight="1" x14ac:dyDescent="0.25">
      <c r="A17" s="4">
        <v>1</v>
      </c>
      <c r="B17" s="4" t="str">
        <f>IF(YESNO_STATUS=1,"","Yes")</f>
        <v/>
      </c>
      <c r="C17" s="2" t="s">
        <v>342</v>
      </c>
      <c r="D17" s="849">
        <f>IF(ISBLANK(SWITCH),1,IF(LEN(SWITCH)&lt;&gt;11,2,3))</f>
        <v>1</v>
      </c>
      <c r="E17" s="849"/>
    </row>
    <row r="18" spans="1:5" ht="16.399999999999999" customHeight="1" x14ac:dyDescent="0.25">
      <c r="A18" s="4">
        <v>2</v>
      </c>
      <c r="B18" s="4" t="str">
        <f>IF(YESNO_STATUS=1,"","No")</f>
        <v/>
      </c>
      <c r="C18" s="2" t="s">
        <v>343</v>
      </c>
      <c r="D18" s="849">
        <f>IF(ISBLANK(PSL),1,IF(LEN(PSL)&lt;&gt;11,2,3))</f>
        <v>1</v>
      </c>
      <c r="E18" s="849"/>
    </row>
    <row r="19" spans="1:5" ht="16.399999999999999" customHeight="1" x14ac:dyDescent="0.25">
      <c r="A19" s="4"/>
      <c r="B19" s="4"/>
      <c r="C19" s="2" t="s">
        <v>344</v>
      </c>
      <c r="D19" s="849">
        <f>IF(OR(SWITCH_STATUS&lt;&gt;3,PSL_STATUS&lt;&gt;3),1,IF(UPPER(LEFT(SWITCH,6))=UPPER(LEFT(PSL,6)),2,3))</f>
        <v>1</v>
      </c>
      <c r="E19" s="849"/>
    </row>
    <row r="20" spans="1:5" ht="16.399999999999999" customHeight="1" x14ac:dyDescent="0.25">
      <c r="A20" s="857" t="s">
        <v>188</v>
      </c>
      <c r="B20" s="858"/>
      <c r="C20" s="858"/>
      <c r="D20" s="858"/>
      <c r="E20" s="859"/>
    </row>
    <row r="21" spans="1:5" ht="16.399999999999999" customHeight="1" x14ac:dyDescent="0.25">
      <c r="A21" s="4">
        <v>1</v>
      </c>
      <c r="B21" s="4" t="str">
        <f>IF(REASON=1,"Select a Reason [CELL F14]","Select a State")</f>
        <v>Select a Reason [CELL F14]</v>
      </c>
      <c r="C21" s="2" t="s">
        <v>326</v>
      </c>
      <c r="D21" s="849">
        <v>1</v>
      </c>
      <c r="E21" s="849"/>
    </row>
    <row r="22" spans="1:5" ht="16.399999999999999" customHeight="1" x14ac:dyDescent="0.25">
      <c r="A22" s="4">
        <v>2</v>
      </c>
      <c r="B22" s="4" t="str">
        <f t="shared" ref="B22:B43" si="0">IF(REASON=1,"",VLOOKUP($A22,STATE_TBL,2)&amp;" ▪ "&amp;VLOOKUP($A22,STATE_TBL,3))</f>
        <v/>
      </c>
      <c r="C22" s="2" t="s">
        <v>327</v>
      </c>
      <c r="D22" s="849">
        <f>VLOOKUP(STATE,STATE_TBL,5)</f>
        <v>1</v>
      </c>
      <c r="E22" s="849"/>
    </row>
    <row r="23" spans="1:5" ht="16.399999999999999" customHeight="1" x14ac:dyDescent="0.25">
      <c r="A23" s="4">
        <v>3</v>
      </c>
      <c r="B23" s="4" t="str">
        <f t="shared" si="0"/>
        <v/>
      </c>
      <c r="C23" s="2" t="s">
        <v>328</v>
      </c>
      <c r="D23" s="849" t="str">
        <f>VLOOKUP(STATE,STATE_TBL,2)</f>
        <v>AA</v>
      </c>
      <c r="E23" s="849"/>
    </row>
    <row r="24" spans="1:5" ht="16.399999999999999" customHeight="1" x14ac:dyDescent="0.25">
      <c r="A24" s="4">
        <v>4</v>
      </c>
      <c r="B24" s="4" t="str">
        <f t="shared" si="0"/>
        <v/>
      </c>
      <c r="C24" s="2" t="s">
        <v>329</v>
      </c>
      <c r="D24" s="849">
        <v>1</v>
      </c>
      <c r="E24" s="849"/>
    </row>
    <row r="25" spans="1:5" ht="16.399999999999999" customHeight="1" x14ac:dyDescent="0.25">
      <c r="A25" s="4">
        <v>5</v>
      </c>
      <c r="B25" s="4" t="str">
        <f t="shared" si="0"/>
        <v/>
      </c>
      <c r="C25" s="2" t="s">
        <v>330</v>
      </c>
      <c r="D25" s="849">
        <f>VLOOKUP(LATA,LATA_LST_TBL,4)</f>
        <v>1</v>
      </c>
      <c r="E25" s="849"/>
    </row>
    <row r="26" spans="1:5" ht="16.399999999999999" customHeight="1" x14ac:dyDescent="0.25">
      <c r="A26" s="4">
        <v>6</v>
      </c>
      <c r="B26" s="4" t="str">
        <f t="shared" si="0"/>
        <v/>
      </c>
      <c r="C26" s="2" t="s">
        <v>331</v>
      </c>
      <c r="D26" s="849" t="str">
        <f>IF(OR(STATE=1,LATA=1),"",STATE_CD&amp;VLOOKUP(STATE_CD&amp;LATA,LATA_TBL,2))</f>
        <v/>
      </c>
      <c r="E26" s="849"/>
    </row>
    <row r="27" spans="1:5" ht="16.399999999999999" customHeight="1" x14ac:dyDescent="0.25">
      <c r="A27" s="4">
        <v>7</v>
      </c>
      <c r="B27" s="4" t="str">
        <f t="shared" si="0"/>
        <v/>
      </c>
      <c r="C27" s="2" t="s">
        <v>332</v>
      </c>
      <c r="D27" s="849">
        <f>IF(LATA_STATUS=2,VLOOKUP(LATA,LATA_LST_TBL,5),1)</f>
        <v>1</v>
      </c>
      <c r="E27" s="849"/>
    </row>
    <row r="28" spans="1:5" ht="16.399999999999999" customHeight="1" x14ac:dyDescent="0.25">
      <c r="A28" s="4">
        <v>8</v>
      </c>
      <c r="B28" s="4" t="str">
        <f t="shared" si="0"/>
        <v/>
      </c>
      <c r="C28" s="6"/>
      <c r="D28" s="842"/>
      <c r="E28" s="842"/>
    </row>
    <row r="29" spans="1:5" ht="16.399999999999999" customHeight="1" x14ac:dyDescent="0.25">
      <c r="A29" s="4">
        <v>9</v>
      </c>
      <c r="B29" s="4" t="str">
        <f t="shared" si="0"/>
        <v/>
      </c>
      <c r="C29" s="6"/>
      <c r="D29" s="842"/>
      <c r="E29" s="842"/>
    </row>
    <row r="30" spans="1:5" ht="16.399999999999999" customHeight="1" x14ac:dyDescent="0.25">
      <c r="A30" s="4">
        <v>10</v>
      </c>
      <c r="B30" s="4" t="str">
        <f t="shared" si="0"/>
        <v/>
      </c>
      <c r="C30" s="6"/>
      <c r="D30" s="842"/>
      <c r="E30" s="842"/>
    </row>
    <row r="31" spans="1:5" ht="16.399999999999999" customHeight="1" x14ac:dyDescent="0.25">
      <c r="A31" s="4">
        <v>11</v>
      </c>
      <c r="B31" s="4" t="str">
        <f t="shared" si="0"/>
        <v/>
      </c>
      <c r="C31" s="6"/>
      <c r="D31" s="842"/>
      <c r="E31" s="842"/>
    </row>
    <row r="32" spans="1:5" ht="16.399999999999999" customHeight="1" x14ac:dyDescent="0.25">
      <c r="A32" s="4">
        <v>12</v>
      </c>
      <c r="B32" s="4" t="str">
        <f t="shared" si="0"/>
        <v/>
      </c>
      <c r="C32" s="6"/>
      <c r="D32" s="842"/>
      <c r="E32" s="842"/>
    </row>
    <row r="33" spans="1:5" ht="16.399999999999999" customHeight="1" x14ac:dyDescent="0.25">
      <c r="A33" s="4">
        <v>13</v>
      </c>
      <c r="B33" s="4" t="str">
        <f t="shared" si="0"/>
        <v/>
      </c>
      <c r="C33" s="6"/>
      <c r="D33" s="842"/>
      <c r="E33" s="842"/>
    </row>
    <row r="34" spans="1:5" ht="16.399999999999999" customHeight="1" x14ac:dyDescent="0.25">
      <c r="A34" s="4">
        <v>14</v>
      </c>
      <c r="B34" s="4" t="str">
        <f t="shared" si="0"/>
        <v/>
      </c>
      <c r="C34" s="6"/>
      <c r="D34" s="842"/>
      <c r="E34" s="842"/>
    </row>
    <row r="35" spans="1:5" ht="16.399999999999999" customHeight="1" x14ac:dyDescent="0.25">
      <c r="A35" s="4">
        <v>15</v>
      </c>
      <c r="B35" s="4" t="str">
        <f t="shared" si="0"/>
        <v/>
      </c>
      <c r="C35" s="6"/>
      <c r="D35" s="842"/>
      <c r="E35" s="842"/>
    </row>
    <row r="36" spans="1:5" ht="16.399999999999999" customHeight="1" x14ac:dyDescent="0.25">
      <c r="A36" s="4">
        <v>16</v>
      </c>
      <c r="B36" s="4" t="str">
        <f t="shared" si="0"/>
        <v/>
      </c>
      <c r="C36" s="6"/>
      <c r="D36" s="842"/>
      <c r="E36" s="842"/>
    </row>
    <row r="37" spans="1:5" ht="16.399999999999999" customHeight="1" x14ac:dyDescent="0.25">
      <c r="A37" s="4">
        <v>17</v>
      </c>
      <c r="B37" s="4" t="str">
        <f t="shared" si="0"/>
        <v/>
      </c>
      <c r="C37" s="6"/>
      <c r="D37" s="842"/>
      <c r="E37" s="842"/>
    </row>
    <row r="38" spans="1:5" ht="16.399999999999999" customHeight="1" x14ac:dyDescent="0.25">
      <c r="A38" s="4">
        <v>18</v>
      </c>
      <c r="B38" s="4" t="str">
        <f t="shared" si="0"/>
        <v/>
      </c>
      <c r="C38" s="6"/>
      <c r="D38" s="842"/>
      <c r="E38" s="842"/>
    </row>
    <row r="39" spans="1:5" ht="16.399999999999999" customHeight="1" x14ac:dyDescent="0.25">
      <c r="A39" s="4">
        <v>19</v>
      </c>
      <c r="B39" s="4" t="str">
        <f t="shared" si="0"/>
        <v/>
      </c>
      <c r="C39" s="6"/>
      <c r="D39" s="842"/>
      <c r="E39" s="842"/>
    </row>
    <row r="40" spans="1:5" ht="16.399999999999999" customHeight="1" x14ac:dyDescent="0.25">
      <c r="A40" s="4">
        <v>20</v>
      </c>
      <c r="B40" s="4" t="str">
        <f t="shared" si="0"/>
        <v/>
      </c>
      <c r="C40" s="6"/>
      <c r="D40" s="842"/>
      <c r="E40" s="842"/>
    </row>
    <row r="41" spans="1:5" ht="16.399999999999999" customHeight="1" x14ac:dyDescent="0.25">
      <c r="A41" s="4">
        <v>21</v>
      </c>
      <c r="B41" s="4" t="str">
        <f t="shared" si="0"/>
        <v/>
      </c>
      <c r="C41" s="6"/>
      <c r="D41" s="842"/>
      <c r="E41" s="842"/>
    </row>
    <row r="42" spans="1:5" ht="16.399999999999999" customHeight="1" x14ac:dyDescent="0.25">
      <c r="A42" s="4">
        <v>22</v>
      </c>
      <c r="B42" s="4" t="str">
        <f t="shared" si="0"/>
        <v/>
      </c>
      <c r="C42" s="6"/>
      <c r="D42" s="842"/>
      <c r="E42" s="842"/>
    </row>
    <row r="43" spans="1:5" ht="16.399999999999999" customHeight="1" x14ac:dyDescent="0.25">
      <c r="A43" s="4">
        <v>23</v>
      </c>
      <c r="B43" s="4" t="str">
        <f t="shared" si="0"/>
        <v/>
      </c>
      <c r="C43" s="6"/>
      <c r="D43" s="842"/>
      <c r="E43" s="842"/>
    </row>
    <row r="44" spans="1:5" ht="16.399999999999999" customHeight="1" x14ac:dyDescent="0.25">
      <c r="A44" s="4"/>
      <c r="B44" s="7"/>
      <c r="C44" s="6"/>
      <c r="D44" s="842"/>
      <c r="E44" s="842"/>
    </row>
    <row r="45" spans="1:5" ht="16.399999999999999" customHeight="1" x14ac:dyDescent="0.25">
      <c r="A45" s="857" t="s">
        <v>23</v>
      </c>
      <c r="B45" s="858"/>
      <c r="C45" s="858"/>
      <c r="D45" s="858"/>
      <c r="E45" s="859"/>
    </row>
    <row r="46" spans="1:5" ht="16.399999999999999" customHeight="1" x14ac:dyDescent="0.25">
      <c r="A46" s="4">
        <v>1</v>
      </c>
      <c r="B46" s="4" t="str">
        <f>IF(OR(REASON=1,STATE=1),"Select a State [CELL F24]","Select A LATA")</f>
        <v>Select a State [CELL F24]</v>
      </c>
      <c r="C46" s="4"/>
      <c r="D46" s="5">
        <v>1</v>
      </c>
      <c r="E46" s="5">
        <v>1</v>
      </c>
    </row>
    <row r="47" spans="1:5" ht="16.399999999999999" customHeight="1" x14ac:dyDescent="0.25">
      <c r="A47" s="4">
        <v>2</v>
      </c>
      <c r="B47" s="4" t="str">
        <f t="shared" ref="B47:B63" si="1">IF(OR(REASON=1,STATE=1),"",IF(ISNA(VLOOKUP(STATE_CD&amp;$A47,LATA_TBL,1,FALSE)),"",VLOOKUP(STATE_CD&amp;$A47,LATA_TBL,2)&amp;" ▪ "&amp;VLOOKUP(STATE_CD&amp;$A47,LATA_TBL,3)))</f>
        <v/>
      </c>
      <c r="C47" s="4" t="str">
        <f t="shared" ref="C47:C63" si="2">IF(OR(REASON=1,STATE=1),"",IF(ISNA(VLOOKUP(STATE_CD&amp;$A47,LATA_TBL,1,FALSE)),"",VLOOKUP(STATE_CD&amp;$A47,LATA_TBL,2)))</f>
        <v/>
      </c>
      <c r="D47" s="5">
        <f t="shared" ref="D47:D63" si="3">IF(STATE=1,1,IF(ISNA(VLOOKUP(STATE_CD&amp;$A47,LATA_TBL,1,FALSE)),3,2))</f>
        <v>1</v>
      </c>
      <c r="E47" s="5">
        <f t="shared" ref="E47:E63" si="4">IF($D47=2,IF(VLOOKUP(STATE_CD&amp;$A47,LATA_TBL,4)="YES",2,3),1)</f>
        <v>1</v>
      </c>
    </row>
    <row r="48" spans="1:5" ht="16.399999999999999" customHeight="1" x14ac:dyDescent="0.25">
      <c r="A48" s="4">
        <v>3</v>
      </c>
      <c r="B48" s="4" t="str">
        <f t="shared" si="1"/>
        <v/>
      </c>
      <c r="C48" s="4" t="str">
        <f t="shared" si="2"/>
        <v/>
      </c>
      <c r="D48" s="5">
        <f t="shared" si="3"/>
        <v>1</v>
      </c>
      <c r="E48" s="5">
        <f t="shared" si="4"/>
        <v>1</v>
      </c>
    </row>
    <row r="49" spans="1:5" ht="16.399999999999999" customHeight="1" x14ac:dyDescent="0.25">
      <c r="A49" s="4">
        <v>4</v>
      </c>
      <c r="B49" s="4" t="str">
        <f t="shared" si="1"/>
        <v/>
      </c>
      <c r="C49" s="4" t="str">
        <f t="shared" si="2"/>
        <v/>
      </c>
      <c r="D49" s="5">
        <f t="shared" si="3"/>
        <v>1</v>
      </c>
      <c r="E49" s="5">
        <f t="shared" si="4"/>
        <v>1</v>
      </c>
    </row>
    <row r="50" spans="1:5" ht="16.399999999999999" customHeight="1" x14ac:dyDescent="0.25">
      <c r="A50" s="4">
        <v>5</v>
      </c>
      <c r="B50" s="4" t="str">
        <f t="shared" si="1"/>
        <v/>
      </c>
      <c r="C50" s="4" t="str">
        <f t="shared" si="2"/>
        <v/>
      </c>
      <c r="D50" s="5">
        <f t="shared" si="3"/>
        <v>1</v>
      </c>
      <c r="E50" s="5">
        <f t="shared" si="4"/>
        <v>1</v>
      </c>
    </row>
    <row r="51" spans="1:5" ht="16.399999999999999" customHeight="1" x14ac:dyDescent="0.25">
      <c r="A51" s="4">
        <v>6</v>
      </c>
      <c r="B51" s="4" t="str">
        <f t="shared" si="1"/>
        <v/>
      </c>
      <c r="C51" s="4" t="str">
        <f t="shared" si="2"/>
        <v/>
      </c>
      <c r="D51" s="5">
        <f t="shared" si="3"/>
        <v>1</v>
      </c>
      <c r="E51" s="5">
        <f t="shared" si="4"/>
        <v>1</v>
      </c>
    </row>
    <row r="52" spans="1:5" ht="16.399999999999999" customHeight="1" x14ac:dyDescent="0.25">
      <c r="A52" s="4">
        <v>7</v>
      </c>
      <c r="B52" s="4" t="str">
        <f t="shared" si="1"/>
        <v/>
      </c>
      <c r="C52" s="4" t="str">
        <f t="shared" si="2"/>
        <v/>
      </c>
      <c r="D52" s="5">
        <f t="shared" si="3"/>
        <v>1</v>
      </c>
      <c r="E52" s="5">
        <f t="shared" si="4"/>
        <v>1</v>
      </c>
    </row>
    <row r="53" spans="1:5" ht="16.399999999999999" customHeight="1" x14ac:dyDescent="0.25">
      <c r="A53" s="4">
        <v>8</v>
      </c>
      <c r="B53" s="4" t="str">
        <f t="shared" si="1"/>
        <v/>
      </c>
      <c r="C53" s="4" t="str">
        <f t="shared" si="2"/>
        <v/>
      </c>
      <c r="D53" s="5">
        <f t="shared" si="3"/>
        <v>1</v>
      </c>
      <c r="E53" s="5">
        <f t="shared" si="4"/>
        <v>1</v>
      </c>
    </row>
    <row r="54" spans="1:5" ht="16.399999999999999" customHeight="1" x14ac:dyDescent="0.25">
      <c r="A54" s="4">
        <v>9</v>
      </c>
      <c r="B54" s="4" t="str">
        <f t="shared" si="1"/>
        <v/>
      </c>
      <c r="C54" s="4" t="str">
        <f t="shared" si="2"/>
        <v/>
      </c>
      <c r="D54" s="5">
        <f t="shared" si="3"/>
        <v>1</v>
      </c>
      <c r="E54" s="5">
        <f t="shared" si="4"/>
        <v>1</v>
      </c>
    </row>
    <row r="55" spans="1:5" ht="16.399999999999999" customHeight="1" x14ac:dyDescent="0.25">
      <c r="A55" s="4">
        <v>10</v>
      </c>
      <c r="B55" s="4" t="str">
        <f t="shared" si="1"/>
        <v/>
      </c>
      <c r="C55" s="4" t="str">
        <f t="shared" si="2"/>
        <v/>
      </c>
      <c r="D55" s="5">
        <f t="shared" si="3"/>
        <v>1</v>
      </c>
      <c r="E55" s="5">
        <f t="shared" si="4"/>
        <v>1</v>
      </c>
    </row>
    <row r="56" spans="1:5" ht="16.399999999999999" customHeight="1" x14ac:dyDescent="0.25">
      <c r="A56" s="4">
        <v>11</v>
      </c>
      <c r="B56" s="4" t="str">
        <f t="shared" si="1"/>
        <v/>
      </c>
      <c r="C56" s="4" t="str">
        <f t="shared" si="2"/>
        <v/>
      </c>
      <c r="D56" s="5">
        <f t="shared" si="3"/>
        <v>1</v>
      </c>
      <c r="E56" s="5">
        <f t="shared" si="4"/>
        <v>1</v>
      </c>
    </row>
    <row r="57" spans="1:5" ht="16.399999999999999" customHeight="1" x14ac:dyDescent="0.25">
      <c r="A57" s="4">
        <v>12</v>
      </c>
      <c r="B57" s="4" t="str">
        <f t="shared" si="1"/>
        <v/>
      </c>
      <c r="C57" s="4" t="str">
        <f t="shared" si="2"/>
        <v/>
      </c>
      <c r="D57" s="5">
        <f t="shared" si="3"/>
        <v>1</v>
      </c>
      <c r="E57" s="5">
        <f t="shared" si="4"/>
        <v>1</v>
      </c>
    </row>
    <row r="58" spans="1:5" ht="16.399999999999999" customHeight="1" x14ac:dyDescent="0.25">
      <c r="A58" s="4">
        <v>13</v>
      </c>
      <c r="B58" s="4" t="str">
        <f t="shared" si="1"/>
        <v/>
      </c>
      <c r="C58" s="4" t="str">
        <f t="shared" si="2"/>
        <v/>
      </c>
      <c r="D58" s="5">
        <f t="shared" si="3"/>
        <v>1</v>
      </c>
      <c r="E58" s="5">
        <f t="shared" si="4"/>
        <v>1</v>
      </c>
    </row>
    <row r="59" spans="1:5" ht="16.399999999999999" customHeight="1" x14ac:dyDescent="0.25">
      <c r="A59" s="4">
        <v>14</v>
      </c>
      <c r="B59" s="4" t="str">
        <f t="shared" si="1"/>
        <v/>
      </c>
      <c r="C59" s="4" t="str">
        <f t="shared" si="2"/>
        <v/>
      </c>
      <c r="D59" s="5">
        <f t="shared" si="3"/>
        <v>1</v>
      </c>
      <c r="E59" s="5">
        <f t="shared" si="4"/>
        <v>1</v>
      </c>
    </row>
    <row r="60" spans="1:5" ht="16.399999999999999" customHeight="1" x14ac:dyDescent="0.25">
      <c r="A60" s="4">
        <v>15</v>
      </c>
      <c r="B60" s="4" t="str">
        <f t="shared" si="1"/>
        <v/>
      </c>
      <c r="C60" s="4" t="str">
        <f t="shared" si="2"/>
        <v/>
      </c>
      <c r="D60" s="5">
        <f t="shared" si="3"/>
        <v>1</v>
      </c>
      <c r="E60" s="5">
        <f t="shared" si="4"/>
        <v>1</v>
      </c>
    </row>
    <row r="61" spans="1:5" ht="16.399999999999999" customHeight="1" x14ac:dyDescent="0.25">
      <c r="A61" s="4">
        <v>16</v>
      </c>
      <c r="B61" s="4" t="str">
        <f t="shared" si="1"/>
        <v/>
      </c>
      <c r="C61" s="4" t="str">
        <f t="shared" si="2"/>
        <v/>
      </c>
      <c r="D61" s="5">
        <f t="shared" si="3"/>
        <v>1</v>
      </c>
      <c r="E61" s="5">
        <f t="shared" si="4"/>
        <v>1</v>
      </c>
    </row>
    <row r="62" spans="1:5" ht="16.399999999999999" customHeight="1" x14ac:dyDescent="0.25">
      <c r="A62" s="4">
        <v>17</v>
      </c>
      <c r="B62" s="4" t="str">
        <f t="shared" si="1"/>
        <v/>
      </c>
      <c r="C62" s="4" t="str">
        <f t="shared" si="2"/>
        <v/>
      </c>
      <c r="D62" s="5">
        <f t="shared" si="3"/>
        <v>1</v>
      </c>
      <c r="E62" s="5">
        <f t="shared" si="4"/>
        <v>1</v>
      </c>
    </row>
    <row r="63" spans="1:5" ht="16.399999999999999" customHeight="1" x14ac:dyDescent="0.25">
      <c r="A63" s="4">
        <v>18</v>
      </c>
      <c r="B63" s="4" t="str">
        <f t="shared" si="1"/>
        <v/>
      </c>
      <c r="C63" s="4" t="str">
        <f t="shared" si="2"/>
        <v/>
      </c>
      <c r="D63" s="5">
        <f t="shared" si="3"/>
        <v>1</v>
      </c>
      <c r="E63" s="5">
        <f t="shared" si="4"/>
        <v>1</v>
      </c>
    </row>
    <row r="64" spans="1:5" ht="16.399999999999999" customHeight="1" x14ac:dyDescent="0.25">
      <c r="A64" s="4"/>
      <c r="B64" s="4"/>
      <c r="C64" s="4"/>
      <c r="D64" s="5"/>
      <c r="E64" s="5"/>
    </row>
    <row r="65" spans="1:5" ht="16.399999999999999" customHeight="1" x14ac:dyDescent="0.25">
      <c r="A65" s="853" t="s">
        <v>335</v>
      </c>
      <c r="B65" s="854"/>
      <c r="C65" s="854"/>
      <c r="D65" s="854"/>
      <c r="E65" s="855"/>
    </row>
    <row r="66" spans="1:5" ht="16.399999999999999" customHeight="1" x14ac:dyDescent="0.25">
      <c r="A66" s="4">
        <v>1</v>
      </c>
      <c r="B66" s="4" t="str">
        <f>IF(LATA_STATUS&lt;&gt;2,"Select a LATA [CELL F26]","Select a Provider")</f>
        <v>Select a LATA [CELL F26]</v>
      </c>
      <c r="C66" s="2" t="s">
        <v>341</v>
      </c>
      <c r="D66" s="860">
        <v>2</v>
      </c>
      <c r="E66" s="860"/>
    </row>
    <row r="67" spans="1:5" ht="16.399999999999999" customHeight="1" x14ac:dyDescent="0.25">
      <c r="A67" s="4">
        <v>2</v>
      </c>
      <c r="B67" s="4" t="str">
        <f>IF(LATA_STATUS=2,"AT&amp;T","")</f>
        <v/>
      </c>
      <c r="C67" s="2" t="s">
        <v>533</v>
      </c>
      <c r="D67" s="856">
        <f>IF(LATA_STATUS=2,CHOOSE(SS7_PROVIDER,1,2,3),1)</f>
        <v>1</v>
      </c>
      <c r="E67" s="856"/>
    </row>
    <row r="68" spans="1:5" ht="16.399999999999999" customHeight="1" x14ac:dyDescent="0.25">
      <c r="A68" s="4">
        <v>3</v>
      </c>
      <c r="B68" s="4" t="str">
        <f>IF(LATA_STATUS=2,"Other","")</f>
        <v/>
      </c>
      <c r="C68" s="4"/>
      <c r="D68" s="842"/>
      <c r="E68" s="842"/>
    </row>
    <row r="69" spans="1:5" ht="16.399999999999999" customHeight="1" x14ac:dyDescent="0.25">
      <c r="A69" s="4"/>
      <c r="B69" s="4"/>
      <c r="C69" s="4"/>
      <c r="D69" s="842"/>
      <c r="E69" s="842"/>
    </row>
    <row r="70" spans="1:5" ht="16.399999999999999" customHeight="1" x14ac:dyDescent="0.25">
      <c r="A70" s="853" t="s">
        <v>336</v>
      </c>
      <c r="B70" s="854"/>
      <c r="C70" s="854"/>
      <c r="D70" s="854"/>
      <c r="E70" s="855"/>
    </row>
    <row r="71" spans="1:5" ht="16.399999999999999" customHeight="1" x14ac:dyDescent="0.25">
      <c r="A71" s="4">
        <v>1</v>
      </c>
      <c r="B71" s="4" t="str">
        <f>IF(SS7_KEY=2,IF(REGION=5,"Submitted",""),"")</f>
        <v/>
      </c>
      <c r="C71" s="4"/>
      <c r="D71" s="842"/>
      <c r="E71" s="842"/>
    </row>
    <row r="72" spans="1:5" ht="16.399999999999999" customHeight="1" x14ac:dyDescent="0.25">
      <c r="A72" s="4">
        <v>2</v>
      </c>
      <c r="B72" s="4" t="str">
        <f>IF(SS7_KEY=2,IF(REGION=5,"Pending",""),"")</f>
        <v/>
      </c>
      <c r="C72" s="4"/>
      <c r="D72" s="842"/>
      <c r="E72" s="842"/>
    </row>
    <row r="73" spans="1:5" ht="16.399999999999999" customHeight="1" x14ac:dyDescent="0.25">
      <c r="A73" s="4"/>
      <c r="B73" s="4"/>
      <c r="C73" s="4"/>
      <c r="D73" s="842"/>
      <c r="E73" s="842"/>
    </row>
    <row r="74" spans="1:5" ht="16.399999999999999" customHeight="1" x14ac:dyDescent="0.25">
      <c r="A74" s="853" t="s">
        <v>337</v>
      </c>
      <c r="B74" s="854"/>
      <c r="C74" s="854"/>
      <c r="D74" s="854"/>
      <c r="E74" s="855"/>
    </row>
    <row r="75" spans="1:5" ht="16.399999999999999" customHeight="1" x14ac:dyDescent="0.25">
      <c r="A75" s="4">
        <v>1</v>
      </c>
      <c r="B75" s="4" t="str">
        <f>IF(SS7_KEY=2,"Completed","")</f>
        <v/>
      </c>
      <c r="C75" s="4"/>
      <c r="D75" s="842"/>
      <c r="E75" s="842"/>
    </row>
    <row r="76" spans="1:5" ht="16.399999999999999" customHeight="1" x14ac:dyDescent="0.25">
      <c r="A76" s="4">
        <v>2</v>
      </c>
      <c r="B76" s="4" t="str">
        <f>IF(SS7_KEY=2,"Pending","")</f>
        <v/>
      </c>
      <c r="C76" s="4"/>
      <c r="D76" s="842"/>
      <c r="E76" s="842"/>
    </row>
    <row r="77" spans="1:5" ht="16.399999999999999" customHeight="1" x14ac:dyDescent="0.25">
      <c r="A77" s="4"/>
      <c r="B77" s="4"/>
      <c r="C77" s="4"/>
      <c r="D77" s="842"/>
      <c r="E77" s="842"/>
    </row>
    <row r="78" spans="1:5" ht="16.399999999999999" customHeight="1" x14ac:dyDescent="0.25">
      <c r="A78" s="853" t="s">
        <v>338</v>
      </c>
      <c r="B78" s="854"/>
      <c r="C78" s="854"/>
      <c r="D78" s="854"/>
      <c r="E78" s="855"/>
    </row>
    <row r="79" spans="1:5" ht="16.399999999999999" customHeight="1" x14ac:dyDescent="0.25">
      <c r="A79" s="4">
        <v>1</v>
      </c>
      <c r="B79" s="4" t="str">
        <f>IF(OR(SS7_KEY=2,SS7_KEY=3),"Provided","")</f>
        <v/>
      </c>
      <c r="C79" s="4"/>
      <c r="D79" s="842"/>
      <c r="E79" s="842"/>
    </row>
    <row r="80" spans="1:5" ht="16.399999999999999" customHeight="1" x14ac:dyDescent="0.25">
      <c r="A80" s="4">
        <v>2</v>
      </c>
      <c r="B80" s="4" t="str">
        <f>IF(OR(SS7_KEY=2,SS7_KEY=3),"Not Provided","")</f>
        <v/>
      </c>
      <c r="C80" s="4"/>
      <c r="D80" s="842"/>
      <c r="E80" s="842"/>
    </row>
    <row r="81" spans="1:5" ht="16.399999999999999" customHeight="1" x14ac:dyDescent="0.25">
      <c r="A81" s="4"/>
      <c r="B81" s="4"/>
      <c r="C81" s="4"/>
      <c r="D81" s="842"/>
      <c r="E81" s="842"/>
    </row>
    <row r="82" spans="1:5" ht="16.399999999999999" customHeight="1" x14ac:dyDescent="0.25">
      <c r="A82" s="843" t="s">
        <v>624</v>
      </c>
      <c r="B82" s="844"/>
      <c r="C82" s="844"/>
      <c r="D82" s="844"/>
      <c r="E82" s="845"/>
    </row>
    <row r="83" spans="1:5" ht="16.399999999999999" customHeight="1" x14ac:dyDescent="0.25">
      <c r="A83" s="4">
        <v>1</v>
      </c>
      <c r="B83" s="4" t="str">
        <f>IF(LATA_STATUS&lt;&gt;2,"Select a LATA [CELL F26]","Select a Provider")</f>
        <v>Select a LATA [CELL F26]</v>
      </c>
      <c r="C83" s="2" t="s">
        <v>333</v>
      </c>
      <c r="D83" s="850">
        <v>1</v>
      </c>
      <c r="E83" s="850"/>
    </row>
    <row r="84" spans="1:5" ht="16.399999999999999" customHeight="1" x14ac:dyDescent="0.25">
      <c r="A84" s="4">
        <v>2</v>
      </c>
      <c r="B84" s="4" t="str">
        <f>IF(LATA_STATUS=2,"AT&amp;T","")</f>
        <v/>
      </c>
      <c r="C84" s="2" t="s">
        <v>334</v>
      </c>
      <c r="D84" s="850">
        <v>1</v>
      </c>
      <c r="E84" s="850"/>
    </row>
    <row r="85" spans="1:5" ht="16.399999999999999" customHeight="1" x14ac:dyDescent="0.25">
      <c r="A85" s="4">
        <v>3</v>
      </c>
      <c r="B85" s="4" t="str">
        <f>IF(LATA_STATUS=2,"Other","")</f>
        <v/>
      </c>
      <c r="C85" s="2" t="s">
        <v>531</v>
      </c>
      <c r="D85" s="851">
        <f>IF(LATA_STATUS=2,CHOOSE(OS_PROVIDER,2,3,4),1)</f>
        <v>1</v>
      </c>
      <c r="E85" s="852"/>
    </row>
    <row r="86" spans="1:5" ht="16.399999999999999" customHeight="1" x14ac:dyDescent="0.25">
      <c r="A86" s="4"/>
      <c r="B86" s="4"/>
      <c r="C86" s="2" t="s">
        <v>532</v>
      </c>
      <c r="D86" s="851">
        <f>IF(LATA_STATUS=2,CHOOSE(DA_PROVIDER,2,3,4),1)</f>
        <v>1</v>
      </c>
      <c r="E86" s="852"/>
    </row>
    <row r="87" spans="1:5" ht="16.399999999999999" customHeight="1" x14ac:dyDescent="0.25">
      <c r="A87" s="4"/>
      <c r="B87" s="4"/>
      <c r="C87" s="8"/>
      <c r="D87" s="842"/>
      <c r="E87" s="842"/>
    </row>
    <row r="88" spans="1:5" ht="16.399999999999999" customHeight="1" x14ac:dyDescent="0.25">
      <c r="A88" s="843" t="s">
        <v>322</v>
      </c>
      <c r="B88" s="844"/>
      <c r="C88" s="844"/>
      <c r="D88" s="844"/>
      <c r="E88" s="845"/>
    </row>
    <row r="89" spans="1:5" ht="16.399999999999999" customHeight="1" x14ac:dyDescent="0.25">
      <c r="A89" s="4">
        <v>1</v>
      </c>
      <c r="B89" s="4" t="str">
        <f>IF(OS_KEY=4,"Required","")</f>
        <v/>
      </c>
      <c r="C89" s="9"/>
      <c r="D89" s="842"/>
      <c r="E89" s="842"/>
    </row>
    <row r="90" spans="1:5" ht="16.399999999999999" customHeight="1" x14ac:dyDescent="0.25">
      <c r="A90" s="4">
        <v>2</v>
      </c>
      <c r="B90" s="4" t="str">
        <f>IF(OS_KEY=4,"Not Required","")</f>
        <v/>
      </c>
      <c r="C90" s="9"/>
      <c r="D90" s="842"/>
      <c r="E90" s="842"/>
    </row>
    <row r="91" spans="1:5" ht="16.399999999999999" customHeight="1" x14ac:dyDescent="0.25">
      <c r="A91" s="4"/>
      <c r="B91" s="4"/>
      <c r="C91" s="9"/>
      <c r="D91" s="842"/>
      <c r="E91" s="842"/>
    </row>
    <row r="92" spans="1:5" ht="16.399999999999999" customHeight="1" x14ac:dyDescent="0.25">
      <c r="A92" s="843" t="s">
        <v>323</v>
      </c>
      <c r="B92" s="844"/>
      <c r="C92" s="844"/>
      <c r="D92" s="844"/>
      <c r="E92" s="845"/>
    </row>
    <row r="93" spans="1:5" ht="16.399999999999999" customHeight="1" x14ac:dyDescent="0.25">
      <c r="A93" s="4">
        <v>1</v>
      </c>
      <c r="B93" s="4" t="str">
        <f>IF(DA_KEY=3,"DA","")</f>
        <v/>
      </c>
      <c r="C93" s="9"/>
      <c r="D93" s="842"/>
      <c r="E93" s="842"/>
    </row>
    <row r="94" spans="1:5" ht="16.399999999999999" customHeight="1" x14ac:dyDescent="0.25">
      <c r="A94" s="4">
        <v>2</v>
      </c>
      <c r="B94" s="4" t="str">
        <f>IF(DA_KEY=3,"DACC","")</f>
        <v/>
      </c>
      <c r="C94" s="9"/>
      <c r="D94" s="842"/>
      <c r="E94" s="842"/>
    </row>
    <row r="95" spans="1:5" ht="16.399999999999999" customHeight="1" x14ac:dyDescent="0.25">
      <c r="A95" s="4"/>
      <c r="B95" s="4"/>
      <c r="C95" s="9"/>
      <c r="D95" s="842"/>
      <c r="E95" s="842"/>
    </row>
    <row r="96" spans="1:5" ht="16.399999999999999" customHeight="1" x14ac:dyDescent="0.25">
      <c r="A96" s="843" t="s">
        <v>321</v>
      </c>
      <c r="B96" s="844"/>
      <c r="C96" s="844"/>
      <c r="D96" s="844"/>
      <c r="E96" s="845"/>
    </row>
    <row r="97" spans="1:5" ht="16.399999999999999" customHeight="1" x14ac:dyDescent="0.25">
      <c r="A97" s="4">
        <v>1</v>
      </c>
      <c r="B97" s="4" t="str">
        <f>IF(AND(STATE=4,LATA_STATUS=2),"Approved","")</f>
        <v/>
      </c>
      <c r="C97" s="3"/>
      <c r="D97" s="842"/>
      <c r="E97" s="842"/>
    </row>
    <row r="98" spans="1:5" ht="16.399999999999999" customHeight="1" x14ac:dyDescent="0.25">
      <c r="A98" s="4">
        <v>2</v>
      </c>
      <c r="B98" s="4" t="str">
        <f>IF(AND(STATE=4,LATA_STATUS=2),"Approval Pending","")</f>
        <v/>
      </c>
      <c r="C98" s="3"/>
      <c r="D98" s="842"/>
      <c r="E98" s="842"/>
    </row>
    <row r="99" spans="1:5" ht="16.399999999999999" customHeight="1" x14ac:dyDescent="0.25">
      <c r="A99" s="4"/>
      <c r="B99" s="4"/>
      <c r="C99" s="3"/>
      <c r="D99" s="842"/>
      <c r="E99" s="842"/>
    </row>
    <row r="100" spans="1:5" ht="16.399999999999999" customHeight="1" x14ac:dyDescent="0.25">
      <c r="A100" s="846" t="s">
        <v>771</v>
      </c>
      <c r="B100" s="847"/>
      <c r="C100" s="847"/>
      <c r="D100" s="847"/>
      <c r="E100" s="848"/>
    </row>
    <row r="101" spans="1:5" ht="16.399999999999999" customHeight="1" x14ac:dyDescent="0.25">
      <c r="A101" s="4">
        <v>1</v>
      </c>
      <c r="B101" s="4" t="str">
        <f>IF(LATA_STATUS&lt;&gt;2,"Select a LATA [CELL F26]","Select a Configeration")</f>
        <v>Select a LATA [CELL F26]</v>
      </c>
      <c r="C101" s="2" t="s">
        <v>623</v>
      </c>
      <c r="D101" s="849">
        <v>1</v>
      </c>
      <c r="E101" s="849"/>
    </row>
    <row r="102" spans="1:5" ht="16.399999999999999" customHeight="1" x14ac:dyDescent="0.25">
      <c r="A102" s="4">
        <v>2</v>
      </c>
      <c r="B102" s="4" t="str">
        <f>IF(LATA_STATUS&lt;&gt;2,"",IF(REGION=6,"1-WAY [Figure 1]","1-WAY"))</f>
        <v/>
      </c>
      <c r="C102" s="2" t="s">
        <v>622</v>
      </c>
      <c r="D102" s="849">
        <f>IF(LATA_STATUS=2,CHOOSE(TRK_ARC,2,4,4,IF(REGION=6,4,3),IF(REGION=6,4,3)),1)</f>
        <v>1</v>
      </c>
      <c r="E102" s="849"/>
    </row>
    <row r="103" spans="1:5" ht="16.399999999999999" customHeight="1" x14ac:dyDescent="0.25">
      <c r="A103" s="4">
        <v>3</v>
      </c>
      <c r="B103" s="4" t="str">
        <f>IF(LATA_STATUS&lt;&gt;2,"",IF(REGION=6,"2-WAY [Figure 1a]","2-WAY"))</f>
        <v/>
      </c>
      <c r="C103" s="4"/>
      <c r="D103" s="842"/>
      <c r="E103" s="842"/>
    </row>
    <row r="104" spans="1:5" ht="16.399999999999999" customHeight="1" x14ac:dyDescent="0.25">
      <c r="A104" s="4">
        <v>4</v>
      </c>
      <c r="B104" s="4" t="str">
        <f>IF(LATA_STATUS&lt;&gt;2,"",IF(REGION=6,"Supergroup [Figure 1b]",""))</f>
        <v/>
      </c>
      <c r="C104" s="10"/>
      <c r="D104" s="842"/>
      <c r="E104" s="842"/>
    </row>
    <row r="105" spans="1:5" ht="16.399999999999999" customHeight="1" x14ac:dyDescent="0.25">
      <c r="A105" s="4">
        <v>5</v>
      </c>
      <c r="B105" s="4" t="str">
        <f>IF(LATA_STATUS&lt;&gt;2,"",IF(REGION=6,"Supergroup [Figure 1c]",""))</f>
        <v/>
      </c>
      <c r="C105" s="4"/>
      <c r="D105" s="842"/>
      <c r="E105" s="842"/>
    </row>
    <row r="106" spans="1:5" ht="16.399999999999999" customHeight="1" x14ac:dyDescent="0.25">
      <c r="A106" s="4"/>
      <c r="B106" s="4"/>
      <c r="C106" s="4"/>
      <c r="D106" s="842"/>
      <c r="E106" s="842"/>
    </row>
    <row r="107" spans="1:5" ht="16.399999999999999" customHeight="1" x14ac:dyDescent="0.25">
      <c r="A107" s="846" t="s">
        <v>621</v>
      </c>
      <c r="B107" s="847"/>
      <c r="C107" s="847"/>
      <c r="D107" s="847"/>
      <c r="E107" s="848"/>
    </row>
    <row r="108" spans="1:5" ht="16.399999999999999" customHeight="1" x14ac:dyDescent="0.25">
      <c r="A108" s="4">
        <v>1</v>
      </c>
      <c r="B108" s="4" t="str">
        <f>IF(REASON&gt;2,"No Input Required",IF(LATA_STATUS=2,"2-Way","Needs LATA [CELL F24]"))</f>
        <v>Needs LATA [CELL F24]</v>
      </c>
      <c r="C108" s="2"/>
      <c r="D108" s="842"/>
      <c r="E108" s="842"/>
    </row>
    <row r="109" spans="1:5" ht="16.399999999999999" customHeight="1" x14ac:dyDescent="0.25">
      <c r="A109" s="4">
        <v>2</v>
      </c>
      <c r="B109" s="4" t="str">
        <f>IF(OR(REASON&gt;2,LATA_STATUS&lt;&gt;2),"","1-Way")</f>
        <v/>
      </c>
      <c r="C109" s="2"/>
      <c r="D109" s="842"/>
      <c r="E109" s="842"/>
    </row>
    <row r="110" spans="1:5" ht="16.399999999999999" customHeight="1" x14ac:dyDescent="0.25">
      <c r="A110" s="4">
        <v>3</v>
      </c>
      <c r="B110" s="4" t="str">
        <f>IF(OR(REASON&gt;2,LATA_STATUS&lt;&gt;2),"","Not Required")</f>
        <v/>
      </c>
      <c r="C110" s="4"/>
      <c r="D110" s="842"/>
      <c r="E110" s="842"/>
    </row>
    <row r="111" spans="1:5" ht="16.399999999999999" customHeight="1" x14ac:dyDescent="0.25">
      <c r="A111" s="4"/>
      <c r="B111" s="4"/>
      <c r="C111" s="3"/>
      <c r="D111" s="842"/>
      <c r="E111" s="842"/>
    </row>
    <row r="112" spans="1:5" ht="16.399999999999999" customHeight="1" x14ac:dyDescent="0.25">
      <c r="A112" s="843" t="s">
        <v>639</v>
      </c>
      <c r="B112" s="844"/>
      <c r="C112" s="844"/>
      <c r="D112" s="844"/>
      <c r="E112" s="845"/>
    </row>
    <row r="113" spans="1:5" ht="16.399999999999999" customHeight="1" x14ac:dyDescent="0.25">
      <c r="A113" s="4">
        <v>1</v>
      </c>
      <c r="B113" s="4" t="str">
        <f>IF(REGION=1,"","Collo")</f>
        <v/>
      </c>
      <c r="C113" s="2"/>
      <c r="D113" s="842"/>
      <c r="E113" s="842"/>
    </row>
    <row r="114" spans="1:5" ht="16.399999999999999" customHeight="1" x14ac:dyDescent="0.25">
      <c r="A114" s="4">
        <v>2</v>
      </c>
      <c r="B114" s="4" t="str">
        <f>IF(REGION=1,"","Fiber")</f>
        <v/>
      </c>
      <c r="C114" s="2"/>
      <c r="D114" s="842"/>
      <c r="E114" s="842"/>
    </row>
    <row r="115" spans="1:5" ht="16.399999999999999" customHeight="1" x14ac:dyDescent="0.25">
      <c r="A115" s="4">
        <v>3</v>
      </c>
      <c r="B115" s="4" t="str">
        <f>IF(REGION=1,"","AT&amp;T")</f>
        <v/>
      </c>
      <c r="C115" s="2"/>
      <c r="D115" s="842"/>
      <c r="E115" s="842"/>
    </row>
    <row r="116" spans="1:5" ht="16.399999999999999" customHeight="1" x14ac:dyDescent="0.25">
      <c r="A116" s="4">
        <v>4</v>
      </c>
      <c r="B116" s="4" t="str">
        <f>IF(REGION=1,"","3rd Party")</f>
        <v/>
      </c>
      <c r="C116" s="2"/>
      <c r="D116" s="842"/>
      <c r="E116" s="842"/>
    </row>
    <row r="117" spans="1:5" ht="16.399999999999999" customHeight="1" x14ac:dyDescent="0.25">
      <c r="A117" s="4">
        <v>5</v>
      </c>
      <c r="B117" s="4" t="str">
        <f>IF(REGION=1,"",IF(REGION=6,"FlexServe","Other"))</f>
        <v/>
      </c>
      <c r="C117" s="2"/>
      <c r="D117" s="842"/>
      <c r="E117" s="842"/>
    </row>
    <row r="118" spans="1:5" ht="16.399999999999999" customHeight="1" x14ac:dyDescent="0.25">
      <c r="A118" s="4">
        <v>6</v>
      </c>
      <c r="B118" s="4"/>
      <c r="C118" s="2"/>
      <c r="D118" s="842"/>
      <c r="E118" s="842"/>
    </row>
    <row r="119" spans="1:5" ht="16.399999999999999" customHeight="1" x14ac:dyDescent="0.25">
      <c r="A119" s="4"/>
      <c r="B119" s="4"/>
      <c r="C119" s="2"/>
      <c r="D119" s="842"/>
      <c r="E119" s="842"/>
    </row>
    <row r="120" spans="1:5" ht="16.399999999999999" customHeight="1" x14ac:dyDescent="0.25">
      <c r="A120" s="846" t="s">
        <v>1006</v>
      </c>
      <c r="B120" s="847"/>
      <c r="C120" s="847"/>
      <c r="D120" s="847"/>
      <c r="E120" s="848"/>
    </row>
    <row r="121" spans="1:5" ht="16.399999999999999" customHeight="1" x14ac:dyDescent="0.25">
      <c r="A121" s="4">
        <v>1</v>
      </c>
      <c r="B121" s="4" t="str">
        <f>IF(LATA_STATUS&lt;&gt;2,"",IF(EXACT("NIT"&amp;MISC_KEY&amp;$A121,VLOOKUP("NIT"&amp;MISC_KEY&amp;$A121,NAME_TBL,1)),VLOOKUP("NIT"&amp;MISC_KEY&amp;$A121,NAME_TBL,6),"Not Assigned"))</f>
        <v/>
      </c>
      <c r="C121" s="2" t="s">
        <v>998</v>
      </c>
      <c r="D121" s="842">
        <v>1</v>
      </c>
      <c r="E121" s="842"/>
    </row>
    <row r="122" spans="1:5" ht="16.399999999999999" customHeight="1" x14ac:dyDescent="0.25">
      <c r="A122" s="4">
        <v>3</v>
      </c>
      <c r="B122" s="4" t="str">
        <f>IF(LATA_STATUS&lt;&gt;2,"",IF(EXACT("NIT"&amp;MISC_KEY&amp;$A122,VLOOKUP("NIT"&amp;MISC_KEY&amp;$A122,NAME_TBL,1)),VLOOKUP("NIT"&amp;MISC_KEY&amp;$A122,NAME_TBL,6),""))</f>
        <v/>
      </c>
      <c r="C122" s="11"/>
      <c r="D122" s="842"/>
      <c r="E122" s="842"/>
    </row>
    <row r="123" spans="1:5" ht="16.399999999999999" customHeight="1" x14ac:dyDescent="0.25">
      <c r="A123" s="4"/>
      <c r="C123" s="2"/>
      <c r="D123" s="842"/>
      <c r="E123" s="842"/>
    </row>
    <row r="124" spans="1:5" ht="16.399999999999999" customHeight="1" x14ac:dyDescent="0.25">
      <c r="A124" s="846" t="s">
        <v>583</v>
      </c>
      <c r="B124" s="847"/>
      <c r="C124" s="847"/>
      <c r="D124" s="847"/>
      <c r="E124" s="848"/>
    </row>
    <row r="125" spans="1:5" ht="16.399999999999999" customHeight="1" x14ac:dyDescent="0.25">
      <c r="A125" s="4">
        <v>1</v>
      </c>
      <c r="B125" s="4" t="str">
        <f>IF(LATA_STATUS&lt;&gt;2,"","Select a Name from List")</f>
        <v/>
      </c>
      <c r="C125" s="2" t="s">
        <v>1010</v>
      </c>
      <c r="D125" s="842">
        <v>2</v>
      </c>
      <c r="E125" s="842"/>
    </row>
    <row r="126" spans="1:5" ht="16.399999999999999" customHeight="1" x14ac:dyDescent="0.25">
      <c r="A126" s="4">
        <v>2</v>
      </c>
      <c r="B126" s="80" t="s">
        <v>1000</v>
      </c>
      <c r="C126" s="11"/>
      <c r="D126" s="842"/>
      <c r="E126" s="842"/>
    </row>
    <row r="127" spans="1:5" ht="16.399999999999999" customHeight="1" x14ac:dyDescent="0.25">
      <c r="A127" s="4">
        <v>3</v>
      </c>
      <c r="B127" s="2"/>
      <c r="C127" s="11"/>
      <c r="D127" s="842"/>
      <c r="E127" s="842"/>
    </row>
    <row r="128" spans="1:5" ht="16.399999999999999" customHeight="1" x14ac:dyDescent="0.25">
      <c r="A128" s="4">
        <v>4</v>
      </c>
      <c r="B128" s="2"/>
      <c r="C128" s="11"/>
      <c r="D128" s="13"/>
      <c r="E128" s="14"/>
    </row>
    <row r="129" spans="1:5" ht="16.399999999999999" customHeight="1" x14ac:dyDescent="0.25">
      <c r="A129" s="4">
        <v>5</v>
      </c>
      <c r="B129" s="2"/>
      <c r="C129" s="11"/>
      <c r="D129" s="13"/>
      <c r="E129" s="14"/>
    </row>
    <row r="130" spans="1:5" ht="16.399999999999999" customHeight="1" x14ac:dyDescent="0.25">
      <c r="A130" s="4">
        <v>6</v>
      </c>
      <c r="B130" s="2"/>
      <c r="C130" s="11"/>
      <c r="D130" s="13"/>
      <c r="E130" s="14"/>
    </row>
    <row r="131" spans="1:5" ht="16.399999999999999" customHeight="1" x14ac:dyDescent="0.25">
      <c r="A131" s="4">
        <v>7</v>
      </c>
      <c r="B131" s="2"/>
      <c r="C131" s="11"/>
      <c r="D131" s="861"/>
      <c r="E131" s="862"/>
    </row>
    <row r="132" spans="1:5" ht="16.399999999999999" customHeight="1" x14ac:dyDescent="0.25">
      <c r="A132" s="4">
        <v>8</v>
      </c>
      <c r="B132" s="2"/>
      <c r="C132" s="2"/>
      <c r="D132" s="842"/>
      <c r="E132" s="842"/>
    </row>
    <row r="133" spans="1:5" ht="16.399999999999999" customHeight="1" x14ac:dyDescent="0.25">
      <c r="A133" s="846" t="s">
        <v>1009</v>
      </c>
      <c r="B133" s="847"/>
      <c r="C133" s="847"/>
      <c r="D133" s="847"/>
      <c r="E133" s="848"/>
    </row>
    <row r="134" spans="1:5" ht="16.399999999999999" customHeight="1" x14ac:dyDescent="0.25">
      <c r="A134" s="4">
        <v>1</v>
      </c>
      <c r="B134" s="4" t="str">
        <f>IF(LATA_STATUS&lt;&gt;2,"",IF(EXACT("TPER"&amp;REGION&amp;STATE_CD&amp;$A134,VLOOKUP("TPER"&amp;REGION&amp;STATE_CD&amp;$A134,NAME_TBL,1)),VLOOKUP("TPER"&amp;REGION&amp;STATE_CD&amp;$A134,NAME_TBL,6),"NOT ASSIGNED"))</f>
        <v/>
      </c>
      <c r="C134" s="2" t="s">
        <v>1016</v>
      </c>
      <c r="D134" s="842">
        <v>1</v>
      </c>
      <c r="E134" s="842"/>
    </row>
    <row r="135" spans="1:5" ht="16.399999999999999" customHeight="1" x14ac:dyDescent="0.25">
      <c r="A135" s="4">
        <v>2</v>
      </c>
      <c r="B135" s="4" t="str">
        <f t="shared" ref="B135:B143" si="5">IF(LATA_STATUS&lt;&gt;2,"",IF(EXACT("TPER"&amp;REGION&amp;STATE_CD&amp;$A135,VLOOKUP("TPER"&amp;REGION&amp;STATE_CD&amp;$A135,NAME_TBL,1)),VLOOKUP("TPER"&amp;REGION&amp;STATE_CD&amp;$A135,NAME_TBL,6),""))</f>
        <v/>
      </c>
      <c r="C135" s="11"/>
      <c r="D135" s="842"/>
      <c r="E135" s="842"/>
    </row>
    <row r="136" spans="1:5" ht="16.399999999999999" customHeight="1" x14ac:dyDescent="0.25">
      <c r="A136" s="4">
        <v>3</v>
      </c>
      <c r="B136" s="4" t="str">
        <f t="shared" si="5"/>
        <v/>
      </c>
      <c r="C136" s="11"/>
      <c r="D136" s="842"/>
      <c r="E136" s="842"/>
    </row>
    <row r="137" spans="1:5" ht="16.399999999999999" customHeight="1" x14ac:dyDescent="0.25">
      <c r="A137" s="4">
        <v>4</v>
      </c>
      <c r="B137" s="4" t="str">
        <f t="shared" si="5"/>
        <v/>
      </c>
      <c r="C137" s="11"/>
      <c r="D137" s="842"/>
      <c r="E137" s="842"/>
    </row>
    <row r="138" spans="1:5" ht="16.399999999999999" customHeight="1" x14ac:dyDescent="0.25">
      <c r="A138" s="4">
        <v>5</v>
      </c>
      <c r="B138" s="4" t="str">
        <f t="shared" si="5"/>
        <v/>
      </c>
      <c r="C138" s="11"/>
      <c r="D138" s="842"/>
      <c r="E138" s="842"/>
    </row>
    <row r="139" spans="1:5" ht="16.399999999999999" customHeight="1" x14ac:dyDescent="0.25">
      <c r="A139" s="4">
        <v>6</v>
      </c>
      <c r="B139" s="4" t="str">
        <f t="shared" si="5"/>
        <v/>
      </c>
      <c r="C139" s="11"/>
      <c r="D139" s="842"/>
      <c r="E139" s="842"/>
    </row>
    <row r="140" spans="1:5" ht="16.399999999999999" customHeight="1" x14ac:dyDescent="0.25">
      <c r="A140" s="4">
        <v>7</v>
      </c>
      <c r="B140" s="4" t="str">
        <f t="shared" si="5"/>
        <v/>
      </c>
      <c r="C140" s="11"/>
      <c r="D140" s="842"/>
      <c r="E140" s="842"/>
    </row>
    <row r="141" spans="1:5" ht="16.399999999999999" customHeight="1" x14ac:dyDescent="0.25">
      <c r="A141" s="4">
        <v>8</v>
      </c>
      <c r="B141" s="4" t="str">
        <f t="shared" si="5"/>
        <v/>
      </c>
      <c r="C141" s="11"/>
      <c r="D141" s="842"/>
      <c r="E141" s="842"/>
    </row>
    <row r="142" spans="1:5" ht="16.399999999999999" customHeight="1" x14ac:dyDescent="0.25">
      <c r="A142" s="4">
        <v>9</v>
      </c>
      <c r="B142" s="4" t="str">
        <f t="shared" si="5"/>
        <v/>
      </c>
      <c r="C142" s="11"/>
      <c r="D142" s="842"/>
      <c r="E142" s="842"/>
    </row>
    <row r="143" spans="1:5" ht="16.399999999999999" customHeight="1" x14ac:dyDescent="0.25">
      <c r="A143" s="4">
        <v>10</v>
      </c>
      <c r="B143" s="4" t="str">
        <f t="shared" si="5"/>
        <v/>
      </c>
      <c r="C143" s="11"/>
      <c r="D143" s="842"/>
      <c r="E143" s="842"/>
    </row>
    <row r="144" spans="1:5" ht="16.399999999999999" customHeight="1" x14ac:dyDescent="0.25">
      <c r="A144" s="846" t="s">
        <v>1024</v>
      </c>
      <c r="B144" s="847"/>
      <c r="C144" s="847"/>
      <c r="D144" s="847"/>
      <c r="E144" s="848"/>
    </row>
    <row r="145" spans="1:5" ht="16.399999999999999" customHeight="1" x14ac:dyDescent="0.25">
      <c r="A145" s="4">
        <v>1</v>
      </c>
      <c r="B145" s="4"/>
      <c r="C145" s="2" t="s">
        <v>1025</v>
      </c>
      <c r="D145" s="842" t="str">
        <f>CHOOSE(REGION,"ZZ","E","MW","SW","W","SE")</f>
        <v>ZZ</v>
      </c>
      <c r="E145" s="842"/>
    </row>
    <row r="146" spans="1:5" ht="16.399999999999999" customHeight="1" x14ac:dyDescent="0.25">
      <c r="A146" s="4">
        <v>2</v>
      </c>
      <c r="B146" s="4"/>
      <c r="C146" s="12" t="s">
        <v>0</v>
      </c>
      <c r="D146" s="842" t="str">
        <f>UPPER(ACNA)</f>
        <v/>
      </c>
      <c r="E146" s="842"/>
    </row>
    <row r="147" spans="1:5" ht="16.399999999999999" customHeight="1" x14ac:dyDescent="0.25">
      <c r="A147" s="4">
        <v>3</v>
      </c>
      <c r="B147" s="4"/>
      <c r="C147" s="12"/>
      <c r="D147" s="842" t="s">
        <v>554</v>
      </c>
      <c r="E147" s="842"/>
    </row>
    <row r="148" spans="1:5" ht="16.399999999999999" customHeight="1" x14ac:dyDescent="0.25">
      <c r="A148" s="4">
        <v>4</v>
      </c>
      <c r="B148" s="4"/>
      <c r="C148" s="12" t="s">
        <v>1026</v>
      </c>
      <c r="D148" s="842" t="str">
        <f>CHOOSE(REASON,"A","L","S","S","S")</f>
        <v>A</v>
      </c>
      <c r="E148" s="842"/>
    </row>
    <row r="149" spans="1:5" ht="16.399999999999999" customHeight="1" x14ac:dyDescent="0.25">
      <c r="A149" s="4">
        <v>5</v>
      </c>
      <c r="B149" s="4"/>
      <c r="C149" s="12" t="s">
        <v>1027</v>
      </c>
      <c r="D149" s="842" t="str">
        <f>IF(UPPER(LEFT(NIT_ATT_ID,2))="MK","MG",UPPER(LEFT(NIT_ATT_ID,2)))</f>
        <v>0</v>
      </c>
      <c r="E149" s="842"/>
    </row>
    <row r="150" spans="1:5" ht="16.399999999999999" customHeight="1" x14ac:dyDescent="0.25">
      <c r="A150" s="4">
        <v>6</v>
      </c>
      <c r="B150" s="4"/>
      <c r="C150" s="12" t="s">
        <v>25</v>
      </c>
      <c r="D150" s="842">
        <f>VLOOKUP(LATA,LATA_LST_TBL,3)</f>
        <v>0</v>
      </c>
      <c r="E150" s="842"/>
    </row>
    <row r="151" spans="1:5" ht="16.399999999999999" customHeight="1" x14ac:dyDescent="0.25">
      <c r="A151" s="4">
        <v>7</v>
      </c>
      <c r="B151" s="4"/>
      <c r="C151" s="12" t="s">
        <v>1034</v>
      </c>
      <c r="D151" s="842" t="str">
        <f>UPPER(RIGHT(PSL,4))</f>
        <v/>
      </c>
      <c r="E151" s="842"/>
    </row>
    <row r="152" spans="1:5" ht="16.399999999999999" customHeight="1" x14ac:dyDescent="0.25">
      <c r="A152" s="4">
        <v>7</v>
      </c>
      <c r="B152" s="2" t="s">
        <v>1169</v>
      </c>
      <c r="C152" s="12" t="str">
        <f>D145&amp;D146&amp;D147&amp;D148&amp;D149&amp;D150&amp;D151</f>
        <v>ZZJA00</v>
      </c>
      <c r="D152" s="842">
        <f>LEN(PROJECT)</f>
        <v>6</v>
      </c>
      <c r="E152" s="842"/>
    </row>
  </sheetData>
  <mergeCells count="132">
    <mergeCell ref="D148:E148"/>
    <mergeCell ref="D149:E149"/>
    <mergeCell ref="D150:E150"/>
    <mergeCell ref="D151:E151"/>
    <mergeCell ref="D152:E152"/>
    <mergeCell ref="D108:E108"/>
    <mergeCell ref="D109:E109"/>
    <mergeCell ref="A144:E144"/>
    <mergeCell ref="D145:E145"/>
    <mergeCell ref="D146:E146"/>
    <mergeCell ref="D116:E116"/>
    <mergeCell ref="D119:E119"/>
    <mergeCell ref="D134:E134"/>
    <mergeCell ref="A133:E133"/>
    <mergeCell ref="D132:E132"/>
    <mergeCell ref="D131:E131"/>
    <mergeCell ref="D141:E141"/>
    <mergeCell ref="D142:E142"/>
    <mergeCell ref="D143:E143"/>
    <mergeCell ref="D135:E135"/>
    <mergeCell ref="D136:E136"/>
    <mergeCell ref="D137:E137"/>
    <mergeCell ref="D138:E138"/>
    <mergeCell ref="D139:E139"/>
    <mergeCell ref="D147:E147"/>
    <mergeCell ref="D80:E80"/>
    <mergeCell ref="D87:E87"/>
    <mergeCell ref="D89:E89"/>
    <mergeCell ref="D94:E94"/>
    <mergeCell ref="D95:E95"/>
    <mergeCell ref="D111:E111"/>
    <mergeCell ref="D93:E93"/>
    <mergeCell ref="D102:E102"/>
    <mergeCell ref="D99:E99"/>
    <mergeCell ref="D106:E106"/>
    <mergeCell ref="A107:E107"/>
    <mergeCell ref="A100:E100"/>
    <mergeCell ref="A82:E82"/>
    <mergeCell ref="D121:E121"/>
    <mergeCell ref="D122:E122"/>
    <mergeCell ref="D115:E115"/>
    <mergeCell ref="D118:E118"/>
    <mergeCell ref="D113:E113"/>
    <mergeCell ref="D98:E98"/>
    <mergeCell ref="D90:E90"/>
    <mergeCell ref="D86:E86"/>
    <mergeCell ref="D81:E81"/>
    <mergeCell ref="D7:E7"/>
    <mergeCell ref="D8:E8"/>
    <mergeCell ref="D9:E9"/>
    <mergeCell ref="D104:E104"/>
    <mergeCell ref="D101:E101"/>
    <mergeCell ref="D36:E36"/>
    <mergeCell ref="D37:E37"/>
    <mergeCell ref="D38:E38"/>
    <mergeCell ref="A1:E1"/>
    <mergeCell ref="A5:E5"/>
    <mergeCell ref="A20:E20"/>
    <mergeCell ref="D2:E2"/>
    <mergeCell ref="D6:E6"/>
    <mergeCell ref="D3:E3"/>
    <mergeCell ref="D14:E14"/>
    <mergeCell ref="D15:E15"/>
    <mergeCell ref="A16:E16"/>
    <mergeCell ref="D4:E4"/>
    <mergeCell ref="D66:E66"/>
    <mergeCell ref="D71:E71"/>
    <mergeCell ref="D68:E68"/>
    <mergeCell ref="D69:E69"/>
    <mergeCell ref="A70:E70"/>
    <mergeCell ref="A92:E92"/>
    <mergeCell ref="D10:E10"/>
    <mergeCell ref="D18:E18"/>
    <mergeCell ref="D22:E22"/>
    <mergeCell ref="D23:E23"/>
    <mergeCell ref="A12:E12"/>
    <mergeCell ref="D13:E13"/>
    <mergeCell ref="D17:E17"/>
    <mergeCell ref="D43:E43"/>
    <mergeCell ref="D67:E67"/>
    <mergeCell ref="A65:E65"/>
    <mergeCell ref="D24:E24"/>
    <mergeCell ref="D19:E19"/>
    <mergeCell ref="D11:E11"/>
    <mergeCell ref="D39:E39"/>
    <mergeCell ref="D31:E31"/>
    <mergeCell ref="D32:E32"/>
    <mergeCell ref="D25:E25"/>
    <mergeCell ref="D40:E40"/>
    <mergeCell ref="D35:E35"/>
    <mergeCell ref="A45:E45"/>
    <mergeCell ref="D42:E42"/>
    <mergeCell ref="D33:E33"/>
    <mergeCell ref="D27:E27"/>
    <mergeCell ref="D28:E28"/>
    <mergeCell ref="D72:E72"/>
    <mergeCell ref="D83:E83"/>
    <mergeCell ref="D84:E84"/>
    <mergeCell ref="D85:E85"/>
    <mergeCell ref="D110:E110"/>
    <mergeCell ref="D105:E105"/>
    <mergeCell ref="A78:E78"/>
    <mergeCell ref="D73:E73"/>
    <mergeCell ref="A74:E74"/>
    <mergeCell ref="D75:E75"/>
    <mergeCell ref="D76:E76"/>
    <mergeCell ref="D77:E77"/>
    <mergeCell ref="D79:E79"/>
    <mergeCell ref="J1:N1"/>
    <mergeCell ref="P1:S1"/>
    <mergeCell ref="D140:E140"/>
    <mergeCell ref="D91:E91"/>
    <mergeCell ref="A96:E96"/>
    <mergeCell ref="D97:E97"/>
    <mergeCell ref="A88:E88"/>
    <mergeCell ref="D123:E123"/>
    <mergeCell ref="A124:E124"/>
    <mergeCell ref="D125:E125"/>
    <mergeCell ref="D126:E126"/>
    <mergeCell ref="D127:E127"/>
    <mergeCell ref="D41:E41"/>
    <mergeCell ref="D29:E29"/>
    <mergeCell ref="D34:E34"/>
    <mergeCell ref="D30:E30"/>
    <mergeCell ref="D26:E26"/>
    <mergeCell ref="D21:E21"/>
    <mergeCell ref="D103:E103"/>
    <mergeCell ref="D44:E44"/>
    <mergeCell ref="A120:E120"/>
    <mergeCell ref="D114:E114"/>
    <mergeCell ref="A112:E112"/>
    <mergeCell ref="D117:E117"/>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F1081"/>
  <sheetViews>
    <sheetView showGridLines="0" topLeftCell="Q1" zoomScale="120" zoomScaleNormal="120" workbookViewId="0">
      <pane ySplit="2" topLeftCell="A169" activePane="bottomLeft" state="frozenSplit"/>
      <selection activeCell="C7" sqref="C7"/>
      <selection pane="bottomLeft" activeCell="Y176" sqref="Y176:AA176"/>
    </sheetView>
  </sheetViews>
  <sheetFormatPr defaultColWidth="9.33203125" defaultRowHeight="16.399999999999999" customHeight="1" x14ac:dyDescent="0.25"/>
  <cols>
    <col min="1" max="2" width="8.6640625" style="186" customWidth="1"/>
    <col min="3" max="3" width="21.6640625" style="186" customWidth="1"/>
    <col min="4" max="4" width="24.6640625" style="186" customWidth="1"/>
    <col min="5" max="5" width="10.6640625" style="186" customWidth="1"/>
    <col min="6" max="6" width="10.6640625" style="179" customWidth="1"/>
    <col min="7" max="8" width="8.6640625" style="186" customWidth="1"/>
    <col min="9" max="9" width="36.6640625" style="186" customWidth="1"/>
    <col min="10" max="10" width="10.6640625" style="186" customWidth="1"/>
    <col min="11" max="11" width="10.6640625" style="179" customWidth="1"/>
    <col min="12" max="12" width="7.6640625" style="186" customWidth="1"/>
    <col min="13" max="13" width="6.6640625" style="186" customWidth="1"/>
    <col min="14" max="14" width="8.6640625" style="186" customWidth="1"/>
    <col min="15" max="15" width="8.6640625" style="195" customWidth="1"/>
    <col min="16" max="16" width="13.6640625" style="186" customWidth="1"/>
    <col min="17" max="17" width="20.6640625" style="186" customWidth="1"/>
    <col min="18" max="18" width="37.6640625" style="186" customWidth="1"/>
    <col min="19" max="19" width="9.33203125" style="186"/>
    <col min="20" max="20" width="12.6640625" style="186" customWidth="1"/>
    <col min="21" max="21" width="10.6640625" style="186" customWidth="1"/>
    <col min="22" max="24" width="8.6640625" style="186" customWidth="1"/>
    <col min="25" max="25" width="49.33203125" style="186" customWidth="1"/>
    <col min="26" max="26" width="29.44140625" style="186" bestFit="1" customWidth="1"/>
    <col min="27" max="27" width="31.6640625" style="186" bestFit="1" customWidth="1"/>
    <col min="28" max="28" width="9.33203125" style="186"/>
    <col min="29" max="29" width="31.6640625" style="186" customWidth="1"/>
    <col min="30" max="30" width="16.6640625" style="186" customWidth="1"/>
    <col min="31" max="16384" width="9.33203125" style="186"/>
  </cols>
  <sheetData>
    <row r="1" spans="1:32" s="170" customFormat="1" ht="25.4" customHeight="1" x14ac:dyDescent="0.25">
      <c r="A1" s="864" t="s">
        <v>347</v>
      </c>
      <c r="B1" s="865"/>
      <c r="C1" s="865"/>
      <c r="D1" s="865"/>
      <c r="E1" s="866"/>
      <c r="F1" s="168"/>
      <c r="G1" s="864" t="s">
        <v>353</v>
      </c>
      <c r="H1" s="865"/>
      <c r="I1" s="865"/>
      <c r="J1" s="866"/>
      <c r="K1" s="169"/>
      <c r="L1" s="864" t="s">
        <v>237</v>
      </c>
      <c r="M1" s="865"/>
      <c r="N1" s="865"/>
      <c r="O1" s="865"/>
      <c r="P1" s="865"/>
      <c r="Q1" s="865"/>
      <c r="R1" s="866"/>
      <c r="T1" s="868" t="s">
        <v>1005</v>
      </c>
      <c r="U1" s="869"/>
      <c r="V1" s="869"/>
      <c r="W1" s="869"/>
      <c r="X1" s="869"/>
      <c r="Y1" s="869"/>
      <c r="Z1" s="869"/>
      <c r="AA1" s="870"/>
      <c r="AC1" s="871" t="s">
        <v>1350</v>
      </c>
      <c r="AD1" s="871"/>
      <c r="AE1" s="871"/>
      <c r="AF1" s="871"/>
    </row>
    <row r="2" spans="1:32" s="175" customFormat="1" ht="25.4" customHeight="1" x14ac:dyDescent="0.25">
      <c r="A2" s="171" t="s">
        <v>187</v>
      </c>
      <c r="B2" s="171" t="s">
        <v>349</v>
      </c>
      <c r="C2" s="171" t="s">
        <v>144</v>
      </c>
      <c r="D2" s="171" t="s">
        <v>143</v>
      </c>
      <c r="E2" s="171" t="s">
        <v>348</v>
      </c>
      <c r="F2" s="172"/>
      <c r="G2" s="171" t="s">
        <v>346</v>
      </c>
      <c r="H2" s="171" t="s">
        <v>145</v>
      </c>
      <c r="I2" s="171" t="s">
        <v>146</v>
      </c>
      <c r="J2" s="171" t="s">
        <v>350</v>
      </c>
      <c r="K2" s="172"/>
      <c r="L2" s="173" t="s">
        <v>188</v>
      </c>
      <c r="M2" s="173" t="s">
        <v>23</v>
      </c>
      <c r="N2" s="864" t="s">
        <v>121</v>
      </c>
      <c r="O2" s="866"/>
      <c r="P2" s="174" t="s">
        <v>216</v>
      </c>
      <c r="Q2" s="174" t="s">
        <v>217</v>
      </c>
      <c r="R2" s="174"/>
      <c r="T2" s="176" t="s">
        <v>216</v>
      </c>
      <c r="U2" s="176" t="s">
        <v>1018</v>
      </c>
      <c r="V2" s="176" t="s">
        <v>1019</v>
      </c>
      <c r="W2" s="176" t="s">
        <v>1020</v>
      </c>
      <c r="X2" s="176" t="s">
        <v>1008</v>
      </c>
      <c r="Y2" s="176" t="s">
        <v>1002</v>
      </c>
      <c r="Z2" s="176" t="s">
        <v>1003</v>
      </c>
      <c r="AA2" s="177" t="s">
        <v>1004</v>
      </c>
      <c r="AC2" s="177" t="s">
        <v>1351</v>
      </c>
      <c r="AD2" s="177" t="s">
        <v>1352</v>
      </c>
      <c r="AE2" s="177" t="s">
        <v>1353</v>
      </c>
      <c r="AF2" s="177" t="s">
        <v>1354</v>
      </c>
    </row>
    <row r="3" spans="1:32" ht="16.399999999999999" customHeight="1" x14ac:dyDescent="0.25">
      <c r="A3" s="178">
        <v>1</v>
      </c>
      <c r="B3" s="178" t="s">
        <v>101</v>
      </c>
      <c r="C3" s="178"/>
      <c r="D3" s="178"/>
      <c r="E3" s="178">
        <v>1</v>
      </c>
      <c r="G3" s="180" t="s">
        <v>101</v>
      </c>
      <c r="H3" s="181"/>
      <c r="I3" s="182"/>
      <c r="J3" s="183"/>
      <c r="L3" s="184"/>
      <c r="M3" s="184"/>
      <c r="N3" s="184"/>
      <c r="O3" s="185"/>
      <c r="P3" s="184" t="s">
        <v>881</v>
      </c>
      <c r="Q3" s="184"/>
      <c r="R3" s="178"/>
      <c r="T3" s="178" t="str">
        <f t="shared" ref="T3:T64" si="0">$U3&amp;$V3&amp;$W3&amp;$X3</f>
        <v>AAAA1111</v>
      </c>
      <c r="U3" s="178" t="s">
        <v>101</v>
      </c>
      <c r="V3" s="183" t="s">
        <v>101</v>
      </c>
      <c r="W3" s="183">
        <v>111</v>
      </c>
      <c r="X3" s="183">
        <v>1</v>
      </c>
      <c r="Y3" s="183" t="s">
        <v>999</v>
      </c>
      <c r="Z3" s="187"/>
      <c r="AA3" s="188"/>
      <c r="AC3" s="178" t="s">
        <v>1172</v>
      </c>
      <c r="AD3" s="178">
        <v>735</v>
      </c>
      <c r="AE3" s="178">
        <v>507</v>
      </c>
      <c r="AF3" s="178" t="s">
        <v>1355</v>
      </c>
    </row>
    <row r="4" spans="1:32" ht="16.399999999999999" customHeight="1" x14ac:dyDescent="0.25">
      <c r="A4" s="178">
        <v>2</v>
      </c>
      <c r="B4" s="178" t="s">
        <v>8</v>
      </c>
      <c r="C4" s="178" t="s">
        <v>1210</v>
      </c>
      <c r="D4" s="178" t="s">
        <v>1172</v>
      </c>
      <c r="E4" s="178">
        <v>6</v>
      </c>
      <c r="G4" s="183" t="s">
        <v>1123</v>
      </c>
      <c r="H4" s="183">
        <v>482</v>
      </c>
      <c r="I4" s="181" t="s">
        <v>1231</v>
      </c>
      <c r="J4" s="183" t="s">
        <v>119</v>
      </c>
      <c r="L4" s="178" t="s">
        <v>8</v>
      </c>
      <c r="M4" s="178">
        <v>438</v>
      </c>
      <c r="N4" s="178" t="s">
        <v>139</v>
      </c>
      <c r="O4" s="185">
        <v>1</v>
      </c>
      <c r="P4" s="178" t="str">
        <f t="shared" ref="P4:P92" si="1">$L4&amp;$M4&amp;$N4&amp;IF($O4&lt;10,0&amp;$O4,$O4)</f>
        <v>AL438CH01</v>
      </c>
      <c r="Q4" s="178" t="s">
        <v>421</v>
      </c>
      <c r="R4" s="178" t="s">
        <v>908</v>
      </c>
      <c r="T4" s="178" t="str">
        <f t="shared" si="0"/>
        <v>AM2</v>
      </c>
      <c r="U4" s="178" t="s">
        <v>583</v>
      </c>
      <c r="V4" s="183"/>
      <c r="W4" s="183"/>
      <c r="X4" s="183">
        <v>2</v>
      </c>
      <c r="Y4" s="183" t="s">
        <v>1000</v>
      </c>
      <c r="Z4" s="187" t="s">
        <v>1072</v>
      </c>
      <c r="AA4" s="188" t="s">
        <v>1001</v>
      </c>
      <c r="AC4" s="178" t="s">
        <v>1174</v>
      </c>
      <c r="AD4" s="178">
        <v>1400</v>
      </c>
      <c r="AE4" s="178">
        <v>1151</v>
      </c>
      <c r="AF4" s="178" t="s">
        <v>1356</v>
      </c>
    </row>
    <row r="5" spans="1:32" ht="16.399999999999999" customHeight="1" x14ac:dyDescent="0.25">
      <c r="A5" s="178">
        <v>3</v>
      </c>
      <c r="B5" s="178" t="s">
        <v>1</v>
      </c>
      <c r="C5" s="178" t="s">
        <v>1211</v>
      </c>
      <c r="D5" s="178" t="s">
        <v>1174</v>
      </c>
      <c r="E5" s="178">
        <v>4</v>
      </c>
      <c r="G5" s="183" t="s">
        <v>320</v>
      </c>
      <c r="H5" s="189">
        <v>438</v>
      </c>
      <c r="I5" s="190" t="s">
        <v>1232</v>
      </c>
      <c r="J5" s="183" t="s">
        <v>119</v>
      </c>
      <c r="L5" s="178" t="s">
        <v>8</v>
      </c>
      <c r="M5" s="178">
        <v>438</v>
      </c>
      <c r="N5" s="178" t="s">
        <v>130</v>
      </c>
      <c r="O5" s="185">
        <v>1</v>
      </c>
      <c r="P5" s="178" t="str">
        <f t="shared" si="1"/>
        <v>AL438DA01</v>
      </c>
      <c r="Q5" s="178" t="s">
        <v>421</v>
      </c>
      <c r="R5" s="178"/>
      <c r="T5" s="178" t="str">
        <f>$U5&amp;$V5&amp;$W5&amp;$X5</f>
        <v>NITAL4701</v>
      </c>
      <c r="U5" s="178" t="s">
        <v>1006</v>
      </c>
      <c r="V5" s="183" t="s">
        <v>8</v>
      </c>
      <c r="W5" s="183">
        <v>470</v>
      </c>
      <c r="X5" s="183">
        <v>1</v>
      </c>
      <c r="Y5" s="183" t="s">
        <v>1068</v>
      </c>
      <c r="Z5" s="187" t="s">
        <v>1393</v>
      </c>
      <c r="AA5" s="188" t="s">
        <v>1069</v>
      </c>
      <c r="AC5" s="178" t="s">
        <v>1173</v>
      </c>
      <c r="AD5" s="178">
        <v>1074</v>
      </c>
      <c r="AE5" s="178">
        <v>778</v>
      </c>
      <c r="AF5" s="178" t="s">
        <v>1358</v>
      </c>
    </row>
    <row r="6" spans="1:32" ht="16.399999999999999" customHeight="1" x14ac:dyDescent="0.25">
      <c r="A6" s="178">
        <v>4</v>
      </c>
      <c r="B6" s="178" t="s">
        <v>4</v>
      </c>
      <c r="C6" s="178" t="s">
        <v>1212</v>
      </c>
      <c r="D6" s="178" t="s">
        <v>1173</v>
      </c>
      <c r="E6" s="178">
        <v>5</v>
      </c>
      <c r="G6" s="183" t="s">
        <v>48</v>
      </c>
      <c r="H6" s="183">
        <v>448</v>
      </c>
      <c r="I6" s="181" t="s">
        <v>1233</v>
      </c>
      <c r="J6" s="183" t="s">
        <v>119</v>
      </c>
      <c r="L6" s="178" t="s">
        <v>8</v>
      </c>
      <c r="M6" s="178">
        <v>438</v>
      </c>
      <c r="N6" s="178" t="s">
        <v>138</v>
      </c>
      <c r="O6" s="185">
        <v>1</v>
      </c>
      <c r="P6" s="178" t="str">
        <f t="shared" si="1"/>
        <v>AL438E901</v>
      </c>
      <c r="Q6" s="178" t="s">
        <v>464</v>
      </c>
      <c r="R6" s="178"/>
      <c r="T6" s="178" t="str">
        <f t="shared" si="0"/>
        <v>NITAL4721</v>
      </c>
      <c r="U6" s="178" t="s">
        <v>1006</v>
      </c>
      <c r="V6" s="183" t="s">
        <v>8</v>
      </c>
      <c r="W6" s="183">
        <v>472</v>
      </c>
      <c r="X6" s="183">
        <v>1</v>
      </c>
      <c r="Y6" s="183" t="s">
        <v>1068</v>
      </c>
      <c r="Z6" s="187" t="s">
        <v>1393</v>
      </c>
      <c r="AA6" s="188" t="s">
        <v>1069</v>
      </c>
      <c r="AC6" s="178" t="s">
        <v>1175</v>
      </c>
      <c r="AD6" s="178">
        <v>1795</v>
      </c>
      <c r="AE6" s="178">
        <v>1504</v>
      </c>
      <c r="AF6" s="178" t="s">
        <v>1357</v>
      </c>
    </row>
    <row r="7" spans="1:32" ht="16.399999999999999" customHeight="1" x14ac:dyDescent="0.25">
      <c r="A7" s="178">
        <v>5</v>
      </c>
      <c r="B7" s="178" t="s">
        <v>6</v>
      </c>
      <c r="C7" s="178" t="s">
        <v>1213</v>
      </c>
      <c r="D7" s="178" t="s">
        <v>1172</v>
      </c>
      <c r="E7" s="178">
        <v>6</v>
      </c>
      <c r="G7" s="183" t="s">
        <v>49</v>
      </c>
      <c r="H7" s="183">
        <v>470</v>
      </c>
      <c r="I7" s="181" t="s">
        <v>1234</v>
      </c>
      <c r="J7" s="183" t="s">
        <v>119</v>
      </c>
      <c r="L7" s="178" t="s">
        <v>8</v>
      </c>
      <c r="M7" s="178">
        <v>438</v>
      </c>
      <c r="N7" s="178" t="s">
        <v>592</v>
      </c>
      <c r="O7" s="185">
        <v>1</v>
      </c>
      <c r="P7" s="178" t="str">
        <f t="shared" si="1"/>
        <v>AL438LI01</v>
      </c>
      <c r="Q7" s="178" t="s">
        <v>421</v>
      </c>
      <c r="R7" s="178"/>
      <c r="T7" s="178" t="str">
        <f t="shared" si="0"/>
        <v>NITAL4761</v>
      </c>
      <c r="U7" s="178" t="s">
        <v>1006</v>
      </c>
      <c r="V7" s="183" t="s">
        <v>8</v>
      </c>
      <c r="W7" s="183">
        <v>476</v>
      </c>
      <c r="X7" s="183">
        <v>1</v>
      </c>
      <c r="Y7" s="183" t="s">
        <v>1068</v>
      </c>
      <c r="Z7" s="187" t="s">
        <v>1393</v>
      </c>
      <c r="AA7" s="188" t="s">
        <v>1069</v>
      </c>
    </row>
    <row r="8" spans="1:32" ht="16.399999999999999" customHeight="1" x14ac:dyDescent="0.25">
      <c r="A8" s="178">
        <v>6</v>
      </c>
      <c r="B8" s="178" t="s">
        <v>7</v>
      </c>
      <c r="C8" s="178" t="s">
        <v>1214</v>
      </c>
      <c r="D8" s="178" t="s">
        <v>1172</v>
      </c>
      <c r="E8" s="178">
        <v>6</v>
      </c>
      <c r="G8" s="183" t="s">
        <v>102</v>
      </c>
      <c r="H8" s="183">
        <v>472</v>
      </c>
      <c r="I8" s="181" t="s">
        <v>1235</v>
      </c>
      <c r="J8" s="183" t="s">
        <v>119</v>
      </c>
      <c r="L8" s="178" t="s">
        <v>8</v>
      </c>
      <c r="M8" s="178">
        <v>438</v>
      </c>
      <c r="N8" s="178" t="s">
        <v>544</v>
      </c>
      <c r="O8" s="185">
        <v>1</v>
      </c>
      <c r="P8" s="178" t="str">
        <f t="shared" si="1"/>
        <v>AL438LT01</v>
      </c>
      <c r="Q8" s="178" t="s">
        <v>421</v>
      </c>
      <c r="R8" s="178"/>
      <c r="T8" s="178" t="str">
        <f t="shared" si="0"/>
        <v>NITAL4771</v>
      </c>
      <c r="U8" s="178" t="s">
        <v>1006</v>
      </c>
      <c r="V8" s="183" t="s">
        <v>8</v>
      </c>
      <c r="W8" s="183">
        <v>477</v>
      </c>
      <c r="X8" s="183">
        <v>1</v>
      </c>
      <c r="Y8" s="183" t="s">
        <v>1068</v>
      </c>
      <c r="Z8" s="187" t="s">
        <v>1393</v>
      </c>
      <c r="AA8" s="188" t="s">
        <v>1069</v>
      </c>
    </row>
    <row r="9" spans="1:32" ht="16.399999999999999" customHeight="1" x14ac:dyDescent="0.25">
      <c r="A9" s="178">
        <v>7</v>
      </c>
      <c r="B9" s="178" t="s">
        <v>18</v>
      </c>
      <c r="C9" s="178" t="s">
        <v>1215</v>
      </c>
      <c r="D9" s="178" t="s">
        <v>1175</v>
      </c>
      <c r="E9" s="178">
        <v>3</v>
      </c>
      <c r="G9" s="183" t="s">
        <v>840</v>
      </c>
      <c r="H9" s="183">
        <v>476</v>
      </c>
      <c r="I9" s="181" t="s">
        <v>1236</v>
      </c>
      <c r="J9" s="183" t="s">
        <v>119</v>
      </c>
      <c r="K9" s="179" t="s">
        <v>1082</v>
      </c>
      <c r="L9" s="178" t="s">
        <v>8</v>
      </c>
      <c r="M9" s="178">
        <v>448</v>
      </c>
      <c r="N9" s="178" t="s">
        <v>139</v>
      </c>
      <c r="O9" s="185">
        <v>1</v>
      </c>
      <c r="P9" s="178" t="str">
        <f t="shared" si="1"/>
        <v>AL448CH01</v>
      </c>
      <c r="Q9" s="178" t="s">
        <v>803</v>
      </c>
      <c r="R9" s="178" t="s">
        <v>914</v>
      </c>
      <c r="T9" s="178" t="str">
        <f t="shared" si="0"/>
        <v>NITAL4781</v>
      </c>
      <c r="U9" s="178" t="s">
        <v>1006</v>
      </c>
      <c r="V9" s="183" t="s">
        <v>8</v>
      </c>
      <c r="W9" s="183">
        <v>478</v>
      </c>
      <c r="X9" s="183">
        <v>1</v>
      </c>
      <c r="Y9" s="183" t="s">
        <v>1068</v>
      </c>
      <c r="Z9" s="187" t="s">
        <v>1393</v>
      </c>
      <c r="AA9" s="188" t="s">
        <v>1069</v>
      </c>
    </row>
    <row r="10" spans="1:32" ht="16.399999999999999" customHeight="1" x14ac:dyDescent="0.25">
      <c r="A10" s="178">
        <v>8</v>
      </c>
      <c r="B10" s="178" t="s">
        <v>17</v>
      </c>
      <c r="C10" s="178" t="s">
        <v>1216</v>
      </c>
      <c r="D10" s="178" t="s">
        <v>1175</v>
      </c>
      <c r="E10" s="178">
        <v>3</v>
      </c>
      <c r="G10" s="183" t="s">
        <v>977</v>
      </c>
      <c r="H10" s="183">
        <v>477</v>
      </c>
      <c r="I10" s="181" t="s">
        <v>1237</v>
      </c>
      <c r="J10" s="183" t="s">
        <v>119</v>
      </c>
      <c r="L10" s="178" t="s">
        <v>8</v>
      </c>
      <c r="M10" s="178">
        <v>448</v>
      </c>
      <c r="N10" s="178" t="s">
        <v>130</v>
      </c>
      <c r="O10" s="185">
        <v>1</v>
      </c>
      <c r="P10" s="178" t="str">
        <f t="shared" si="1"/>
        <v>AL448DA01</v>
      </c>
      <c r="Q10" s="178" t="s">
        <v>437</v>
      </c>
      <c r="R10" s="178"/>
      <c r="T10" s="178" t="str">
        <f t="shared" si="0"/>
        <v>NITAL4801</v>
      </c>
      <c r="U10" s="178" t="s">
        <v>1006</v>
      </c>
      <c r="V10" s="183" t="s">
        <v>8</v>
      </c>
      <c r="W10" s="183">
        <v>480</v>
      </c>
      <c r="X10" s="183">
        <v>1</v>
      </c>
      <c r="Y10" s="183" t="s">
        <v>1068</v>
      </c>
      <c r="Z10" s="187" t="s">
        <v>1393</v>
      </c>
      <c r="AA10" s="188" t="s">
        <v>1069</v>
      </c>
    </row>
    <row r="11" spans="1:32" ht="16.399999999999999" customHeight="1" x14ac:dyDescent="0.25">
      <c r="A11" s="178">
        <v>9</v>
      </c>
      <c r="B11" s="178" t="s">
        <v>2</v>
      </c>
      <c r="C11" s="178" t="s">
        <v>1217</v>
      </c>
      <c r="D11" s="178" t="s">
        <v>1174</v>
      </c>
      <c r="E11" s="178">
        <v>4</v>
      </c>
      <c r="G11" s="183" t="s">
        <v>1121</v>
      </c>
      <c r="H11" s="183">
        <v>478</v>
      </c>
      <c r="I11" s="181" t="s">
        <v>1286</v>
      </c>
      <c r="J11" s="183" t="s">
        <v>119</v>
      </c>
      <c r="L11" s="178" t="s">
        <v>8</v>
      </c>
      <c r="M11" s="178">
        <v>448</v>
      </c>
      <c r="N11" s="178" t="s">
        <v>138</v>
      </c>
      <c r="O11" s="185">
        <v>1</v>
      </c>
      <c r="P11" s="178" t="str">
        <f t="shared" si="1"/>
        <v>AL448E901</v>
      </c>
      <c r="Q11" s="178" t="s">
        <v>451</v>
      </c>
      <c r="R11" s="178"/>
      <c r="T11" s="178" t="str">
        <f t="shared" si="0"/>
        <v>NITAL4381</v>
      </c>
      <c r="U11" s="178" t="s">
        <v>1006</v>
      </c>
      <c r="V11" s="183" t="s">
        <v>8</v>
      </c>
      <c r="W11" s="183">
        <v>438</v>
      </c>
      <c r="X11" s="183">
        <v>1</v>
      </c>
      <c r="Y11" s="183" t="s">
        <v>1068</v>
      </c>
      <c r="Z11" s="187" t="s">
        <v>1393</v>
      </c>
      <c r="AA11" s="188" t="s">
        <v>1069</v>
      </c>
    </row>
    <row r="12" spans="1:32" ht="16.399999999999999" customHeight="1" x14ac:dyDescent="0.25">
      <c r="A12" s="178">
        <v>10</v>
      </c>
      <c r="B12" s="178" t="s">
        <v>12</v>
      </c>
      <c r="C12" s="178" t="s">
        <v>1218</v>
      </c>
      <c r="D12" s="178" t="s">
        <v>1172</v>
      </c>
      <c r="E12" s="178">
        <v>6</v>
      </c>
      <c r="G12" s="183" t="s">
        <v>1122</v>
      </c>
      <c r="H12" s="183">
        <v>480</v>
      </c>
      <c r="I12" s="181" t="s">
        <v>1238</v>
      </c>
      <c r="J12" s="183" t="s">
        <v>119</v>
      </c>
      <c r="L12" s="178" t="s">
        <v>8</v>
      </c>
      <c r="M12" s="178">
        <v>448</v>
      </c>
      <c r="N12" s="178" t="s">
        <v>592</v>
      </c>
      <c r="O12" s="185">
        <v>1</v>
      </c>
      <c r="P12" s="178" t="str">
        <f t="shared" si="1"/>
        <v>AL448LI01</v>
      </c>
      <c r="Q12" s="178" t="s">
        <v>437</v>
      </c>
      <c r="R12" s="178"/>
      <c r="T12" s="178" t="str">
        <f t="shared" si="0"/>
        <v>NITAL4481</v>
      </c>
      <c r="U12" s="178" t="s">
        <v>1006</v>
      </c>
      <c r="V12" s="183" t="s">
        <v>8</v>
      </c>
      <c r="W12" s="183">
        <v>448</v>
      </c>
      <c r="X12" s="183">
        <v>1</v>
      </c>
      <c r="Y12" s="183" t="s">
        <v>1068</v>
      </c>
      <c r="Z12" s="187" t="s">
        <v>1393</v>
      </c>
      <c r="AA12" s="188" t="s">
        <v>1069</v>
      </c>
    </row>
    <row r="13" spans="1:32" ht="16.399999999999999" customHeight="1" x14ac:dyDescent="0.25">
      <c r="A13" s="178">
        <v>11</v>
      </c>
      <c r="B13" s="178" t="s">
        <v>9</v>
      </c>
      <c r="C13" s="178" t="s">
        <v>1219</v>
      </c>
      <c r="D13" s="178" t="s">
        <v>1172</v>
      </c>
      <c r="E13" s="178">
        <v>6</v>
      </c>
      <c r="G13" s="183" t="s">
        <v>319</v>
      </c>
      <c r="H13" s="183">
        <v>526</v>
      </c>
      <c r="I13" s="181" t="s">
        <v>1239</v>
      </c>
      <c r="J13" s="183" t="s">
        <v>119</v>
      </c>
      <c r="L13" s="178" t="s">
        <v>8</v>
      </c>
      <c r="M13" s="178">
        <v>470</v>
      </c>
      <c r="N13" s="178" t="s">
        <v>139</v>
      </c>
      <c r="O13" s="185">
        <v>1</v>
      </c>
      <c r="P13" s="178" t="str">
        <f t="shared" si="1"/>
        <v>AL470CH01</v>
      </c>
      <c r="Q13" s="178" t="s">
        <v>510</v>
      </c>
      <c r="R13" s="178" t="s">
        <v>926</v>
      </c>
      <c r="T13" s="178" t="str">
        <f t="shared" si="0"/>
        <v>NITAL4821</v>
      </c>
      <c r="U13" s="178" t="s">
        <v>1006</v>
      </c>
      <c r="V13" s="183" t="s">
        <v>8</v>
      </c>
      <c r="W13" s="183">
        <v>482</v>
      </c>
      <c r="X13" s="183">
        <v>1</v>
      </c>
      <c r="Y13" s="183" t="s">
        <v>1068</v>
      </c>
      <c r="Z13" s="187" t="s">
        <v>1393</v>
      </c>
      <c r="AA13" s="188" t="s">
        <v>1069</v>
      </c>
    </row>
    <row r="14" spans="1:32" ht="16.399999999999999" customHeight="1" x14ac:dyDescent="0.25">
      <c r="A14" s="178">
        <v>12</v>
      </c>
      <c r="B14" s="178" t="s">
        <v>16</v>
      </c>
      <c r="C14" s="178" t="s">
        <v>1220</v>
      </c>
      <c r="D14" s="178" t="s">
        <v>1175</v>
      </c>
      <c r="E14" s="178">
        <v>3</v>
      </c>
      <c r="G14" s="183" t="s">
        <v>50</v>
      </c>
      <c r="H14" s="183">
        <v>528</v>
      </c>
      <c r="I14" s="181" t="s">
        <v>1240</v>
      </c>
      <c r="J14" s="183" t="s">
        <v>119</v>
      </c>
      <c r="L14" s="178" t="s">
        <v>8</v>
      </c>
      <c r="M14" s="178">
        <v>470</v>
      </c>
      <c r="N14" s="178" t="s">
        <v>130</v>
      </c>
      <c r="O14" s="185">
        <v>1</v>
      </c>
      <c r="P14" s="178" t="str">
        <f t="shared" si="1"/>
        <v>AL470DA01</v>
      </c>
      <c r="Q14" s="178" t="s">
        <v>416</v>
      </c>
      <c r="R14" s="178"/>
      <c r="T14" s="178" t="str">
        <f t="shared" si="0"/>
        <v>NITAR5261</v>
      </c>
      <c r="U14" s="178" t="s">
        <v>1006</v>
      </c>
      <c r="V14" s="183" t="s">
        <v>1</v>
      </c>
      <c r="W14" s="183">
        <v>526</v>
      </c>
      <c r="X14" s="183">
        <v>1</v>
      </c>
      <c r="Y14" s="183" t="s">
        <v>996</v>
      </c>
      <c r="Z14" s="187">
        <v>2818744008</v>
      </c>
      <c r="AA14" s="188" t="s">
        <v>997</v>
      </c>
    </row>
    <row r="15" spans="1:32" ht="16.399999999999999" customHeight="1" x14ac:dyDescent="0.25">
      <c r="A15" s="178">
        <v>13</v>
      </c>
      <c r="B15" s="178" t="s">
        <v>19</v>
      </c>
      <c r="C15" s="178" t="s">
        <v>1221</v>
      </c>
      <c r="D15" s="178" t="s">
        <v>1174</v>
      </c>
      <c r="E15" s="178">
        <v>4</v>
      </c>
      <c r="G15" s="183" t="s">
        <v>103</v>
      </c>
      <c r="H15" s="183">
        <v>530</v>
      </c>
      <c r="I15" s="181" t="s">
        <v>1241</v>
      </c>
      <c r="J15" s="183" t="s">
        <v>118</v>
      </c>
      <c r="L15" s="178" t="s">
        <v>8</v>
      </c>
      <c r="M15" s="178">
        <v>470</v>
      </c>
      <c r="N15" s="178" t="s">
        <v>138</v>
      </c>
      <c r="O15" s="185">
        <v>1</v>
      </c>
      <c r="P15" s="178" t="str">
        <f t="shared" si="1"/>
        <v>AL470E901</v>
      </c>
      <c r="Q15" s="191" t="s">
        <v>1070</v>
      </c>
      <c r="R15" s="178"/>
      <c r="T15" s="178" t="str">
        <f t="shared" si="0"/>
        <v>NITAR5281</v>
      </c>
      <c r="U15" s="178" t="s">
        <v>1006</v>
      </c>
      <c r="V15" s="183" t="s">
        <v>1</v>
      </c>
      <c r="W15" s="183">
        <v>528</v>
      </c>
      <c r="X15" s="183">
        <v>1</v>
      </c>
      <c r="Y15" s="183" t="s">
        <v>996</v>
      </c>
      <c r="Z15" s="187">
        <v>2818744008</v>
      </c>
      <c r="AA15" s="188" t="s">
        <v>997</v>
      </c>
    </row>
    <row r="16" spans="1:32" ht="16.399999999999999" customHeight="1" x14ac:dyDescent="0.25">
      <c r="A16" s="178">
        <v>14</v>
      </c>
      <c r="B16" s="178" t="s">
        <v>10</v>
      </c>
      <c r="C16" s="178" t="s">
        <v>1222</v>
      </c>
      <c r="D16" s="178" t="s">
        <v>1172</v>
      </c>
      <c r="E16" s="178">
        <v>6</v>
      </c>
      <c r="G16" s="183" t="s">
        <v>58</v>
      </c>
      <c r="H16" s="183">
        <v>738</v>
      </c>
      <c r="I16" s="181" t="s">
        <v>1242</v>
      </c>
      <c r="J16" s="183" t="s">
        <v>119</v>
      </c>
      <c r="L16" s="178" t="s">
        <v>8</v>
      </c>
      <c r="M16" s="178">
        <v>470</v>
      </c>
      <c r="N16" s="178" t="s">
        <v>138</v>
      </c>
      <c r="O16" s="185">
        <v>2</v>
      </c>
      <c r="P16" s="178" t="str">
        <f t="shared" si="1"/>
        <v>AL470E902</v>
      </c>
      <c r="Q16" s="178" t="s">
        <v>1106</v>
      </c>
      <c r="R16" s="178"/>
      <c r="T16" s="178" t="str">
        <f t="shared" si="0"/>
        <v>NITAR5301</v>
      </c>
      <c r="U16" s="178" t="s">
        <v>1006</v>
      </c>
      <c r="V16" s="183" t="s">
        <v>1</v>
      </c>
      <c r="W16" s="183">
        <v>530</v>
      </c>
      <c r="X16" s="183">
        <v>1</v>
      </c>
      <c r="Y16" s="183" t="s">
        <v>996</v>
      </c>
      <c r="Z16" s="187">
        <v>2818744008</v>
      </c>
      <c r="AA16" s="188" t="s">
        <v>997</v>
      </c>
    </row>
    <row r="17" spans="1:27" ht="16.399999999999999" customHeight="1" x14ac:dyDescent="0.25">
      <c r="A17" s="178">
        <v>15</v>
      </c>
      <c r="B17" s="178" t="s">
        <v>13</v>
      </c>
      <c r="C17" s="178" t="s">
        <v>1223</v>
      </c>
      <c r="D17" s="178" t="s">
        <v>1172</v>
      </c>
      <c r="E17" s="178">
        <v>6</v>
      </c>
      <c r="G17" s="183" t="s">
        <v>59</v>
      </c>
      <c r="H17" s="183">
        <v>740</v>
      </c>
      <c r="I17" s="181" t="s">
        <v>1243</v>
      </c>
      <c r="J17" s="183" t="s">
        <v>118</v>
      </c>
      <c r="L17" s="178" t="s">
        <v>8</v>
      </c>
      <c r="M17" s="178">
        <v>470</v>
      </c>
      <c r="N17" s="178" t="s">
        <v>138</v>
      </c>
      <c r="O17" s="185">
        <v>3</v>
      </c>
      <c r="P17" s="178" t="str">
        <f t="shared" si="1"/>
        <v>AL470E903</v>
      </c>
      <c r="Q17" s="178" t="s">
        <v>1071</v>
      </c>
      <c r="R17" s="178"/>
      <c r="T17" s="178" t="str">
        <f t="shared" si="0"/>
        <v>NITCA7201</v>
      </c>
      <c r="U17" s="178" t="s">
        <v>1006</v>
      </c>
      <c r="V17" s="183" t="s">
        <v>4</v>
      </c>
      <c r="W17" s="183">
        <v>720</v>
      </c>
      <c r="X17" s="183">
        <v>1</v>
      </c>
      <c r="Y17" s="183" t="s">
        <v>996</v>
      </c>
      <c r="Z17" s="187">
        <v>2818744008</v>
      </c>
      <c r="AA17" s="188" t="s">
        <v>997</v>
      </c>
    </row>
    <row r="18" spans="1:27" ht="16.399999999999999" customHeight="1" x14ac:dyDescent="0.25">
      <c r="A18" s="178">
        <v>16</v>
      </c>
      <c r="B18" s="178" t="s">
        <v>22</v>
      </c>
      <c r="C18" s="178" t="s">
        <v>1224</v>
      </c>
      <c r="D18" s="178" t="s">
        <v>1173</v>
      </c>
      <c r="E18" s="178">
        <v>5</v>
      </c>
      <c r="G18" s="183" t="s">
        <v>318</v>
      </c>
      <c r="H18" s="183">
        <v>722</v>
      </c>
      <c r="I18" s="181" t="s">
        <v>1244</v>
      </c>
      <c r="J18" s="183" t="s">
        <v>119</v>
      </c>
      <c r="L18" s="178" t="s">
        <v>8</v>
      </c>
      <c r="M18" s="178">
        <v>470</v>
      </c>
      <c r="N18" s="178" t="s">
        <v>138</v>
      </c>
      <c r="O18" s="185">
        <v>4</v>
      </c>
      <c r="P18" s="178" t="str">
        <f t="shared" si="1"/>
        <v>AL470E904</v>
      </c>
      <c r="Q18" s="178" t="s">
        <v>1073</v>
      </c>
      <c r="R18" s="178"/>
      <c r="T18" s="178" t="str">
        <f t="shared" si="0"/>
        <v>NITCA7221</v>
      </c>
      <c r="U18" s="178" t="s">
        <v>1006</v>
      </c>
      <c r="V18" s="183" t="s">
        <v>4</v>
      </c>
      <c r="W18" s="183">
        <v>722</v>
      </c>
      <c r="X18" s="183">
        <v>1</v>
      </c>
      <c r="Y18" s="183" t="s">
        <v>996</v>
      </c>
      <c r="Z18" s="187">
        <v>2818744008</v>
      </c>
      <c r="AA18" s="188" t="s">
        <v>997</v>
      </c>
    </row>
    <row r="19" spans="1:27" ht="16.399999999999999" customHeight="1" x14ac:dyDescent="0.25">
      <c r="A19" s="178">
        <v>17</v>
      </c>
      <c r="B19" s="178" t="s">
        <v>3</v>
      </c>
      <c r="C19" s="178" t="s">
        <v>1225</v>
      </c>
      <c r="D19" s="178" t="s">
        <v>1175</v>
      </c>
      <c r="E19" s="178">
        <v>3</v>
      </c>
      <c r="G19" s="183" t="s">
        <v>51</v>
      </c>
      <c r="H19" s="183">
        <v>724</v>
      </c>
      <c r="I19" s="181" t="s">
        <v>1245</v>
      </c>
      <c r="J19" s="183" t="s">
        <v>118</v>
      </c>
      <c r="L19" s="178" t="s">
        <v>8</v>
      </c>
      <c r="M19" s="178">
        <v>470</v>
      </c>
      <c r="N19" s="178" t="s">
        <v>592</v>
      </c>
      <c r="O19" s="185">
        <v>1</v>
      </c>
      <c r="P19" s="178" t="str">
        <f t="shared" si="1"/>
        <v>AL470LI01</v>
      </c>
      <c r="Q19" s="178" t="s">
        <v>510</v>
      </c>
      <c r="R19" s="178"/>
      <c r="T19" s="178" t="str">
        <f t="shared" si="0"/>
        <v>NITCA7241</v>
      </c>
      <c r="U19" s="178" t="s">
        <v>1006</v>
      </c>
      <c r="V19" s="183" t="s">
        <v>4</v>
      </c>
      <c r="W19" s="183">
        <v>724</v>
      </c>
      <c r="X19" s="183">
        <v>1</v>
      </c>
      <c r="Y19" s="183" t="s">
        <v>996</v>
      </c>
      <c r="Z19" s="187">
        <v>2818744008</v>
      </c>
      <c r="AA19" s="188" t="s">
        <v>997</v>
      </c>
    </row>
    <row r="20" spans="1:27" ht="16.399999999999999" customHeight="1" x14ac:dyDescent="0.25">
      <c r="A20" s="178">
        <v>18</v>
      </c>
      <c r="B20" s="178" t="s">
        <v>21</v>
      </c>
      <c r="C20" s="178" t="s">
        <v>1226</v>
      </c>
      <c r="D20" s="178" t="s">
        <v>1174</v>
      </c>
      <c r="E20" s="178">
        <v>4</v>
      </c>
      <c r="G20" s="183" t="s">
        <v>52</v>
      </c>
      <c r="H20" s="183">
        <v>726</v>
      </c>
      <c r="I20" s="181" t="s">
        <v>1246</v>
      </c>
      <c r="J20" s="183" t="s">
        <v>119</v>
      </c>
      <c r="L20" s="178" t="s">
        <v>8</v>
      </c>
      <c r="M20" s="178">
        <v>470</v>
      </c>
      <c r="N20" s="178" t="s">
        <v>592</v>
      </c>
      <c r="O20" s="185">
        <v>2</v>
      </c>
      <c r="P20" s="178" t="str">
        <f t="shared" si="1"/>
        <v>AL470LI02</v>
      </c>
      <c r="Q20" s="178" t="s">
        <v>819</v>
      </c>
      <c r="R20" s="178"/>
      <c r="T20" s="178" t="str">
        <f t="shared" si="0"/>
        <v>NITCA7261</v>
      </c>
      <c r="U20" s="178" t="s">
        <v>1006</v>
      </c>
      <c r="V20" s="183" t="s">
        <v>4</v>
      </c>
      <c r="W20" s="183">
        <v>726</v>
      </c>
      <c r="X20" s="183">
        <v>1</v>
      </c>
      <c r="Y20" s="183" t="s">
        <v>996</v>
      </c>
      <c r="Z20" s="187">
        <v>2818744008</v>
      </c>
      <c r="AA20" s="188" t="s">
        <v>997</v>
      </c>
    </row>
    <row r="21" spans="1:27" ht="16.399999999999999" customHeight="1" x14ac:dyDescent="0.25">
      <c r="A21" s="178">
        <v>19</v>
      </c>
      <c r="B21" s="178" t="s">
        <v>14</v>
      </c>
      <c r="C21" s="178" t="s">
        <v>1227</v>
      </c>
      <c r="D21" s="178" t="s">
        <v>1172</v>
      </c>
      <c r="E21" s="178">
        <v>6</v>
      </c>
      <c r="G21" s="183" t="s">
        <v>53</v>
      </c>
      <c r="H21" s="183">
        <v>728</v>
      </c>
      <c r="I21" s="181" t="s">
        <v>1247</v>
      </c>
      <c r="J21" s="183" t="s">
        <v>119</v>
      </c>
      <c r="L21" s="178" t="s">
        <v>8</v>
      </c>
      <c r="M21" s="178">
        <v>470</v>
      </c>
      <c r="N21" s="178" t="s">
        <v>544</v>
      </c>
      <c r="O21" s="185">
        <v>1</v>
      </c>
      <c r="P21" s="178" t="str">
        <f t="shared" si="1"/>
        <v>AL470LT01</v>
      </c>
      <c r="Q21" s="178" t="s">
        <v>510</v>
      </c>
      <c r="R21" s="178"/>
      <c r="T21" s="178" t="str">
        <f t="shared" si="0"/>
        <v>NITCA7281</v>
      </c>
      <c r="U21" s="178" t="s">
        <v>1006</v>
      </c>
      <c r="V21" s="183" t="s">
        <v>4</v>
      </c>
      <c r="W21" s="183">
        <v>728</v>
      </c>
      <c r="X21" s="183">
        <v>1</v>
      </c>
      <c r="Y21" s="183" t="s">
        <v>996</v>
      </c>
      <c r="Z21" s="187">
        <v>2818744008</v>
      </c>
      <c r="AA21" s="188" t="s">
        <v>997</v>
      </c>
    </row>
    <row r="22" spans="1:27" ht="16.399999999999999" customHeight="1" x14ac:dyDescent="0.25">
      <c r="A22" s="178">
        <v>20</v>
      </c>
      <c r="B22" s="178" t="s">
        <v>11</v>
      </c>
      <c r="C22" s="178" t="s">
        <v>1228</v>
      </c>
      <c r="D22" s="178" t="s">
        <v>1172</v>
      </c>
      <c r="E22" s="178">
        <v>6</v>
      </c>
      <c r="G22" s="183" t="s">
        <v>54</v>
      </c>
      <c r="H22" s="183">
        <v>730</v>
      </c>
      <c r="I22" s="181" t="s">
        <v>1248</v>
      </c>
      <c r="J22" s="183" t="s">
        <v>119</v>
      </c>
      <c r="L22" s="178" t="s">
        <v>8</v>
      </c>
      <c r="M22" s="178">
        <v>470</v>
      </c>
      <c r="N22" s="178" t="s">
        <v>544</v>
      </c>
      <c r="O22" s="185">
        <v>2</v>
      </c>
      <c r="P22" s="178" t="str">
        <f t="shared" si="1"/>
        <v>AL470LT02</v>
      </c>
      <c r="Q22" s="178" t="s">
        <v>819</v>
      </c>
      <c r="R22" s="178"/>
      <c r="T22" s="178" t="str">
        <f t="shared" si="0"/>
        <v>NITCA7301</v>
      </c>
      <c r="U22" s="178" t="s">
        <v>1006</v>
      </c>
      <c r="V22" s="183" t="s">
        <v>4</v>
      </c>
      <c r="W22" s="183">
        <v>730</v>
      </c>
      <c r="X22" s="183">
        <v>1</v>
      </c>
      <c r="Y22" s="183" t="s">
        <v>996</v>
      </c>
      <c r="Z22" s="187">
        <v>2818744008</v>
      </c>
      <c r="AA22" s="188" t="s">
        <v>997</v>
      </c>
    </row>
    <row r="23" spans="1:27" ht="16.399999999999999" customHeight="1" x14ac:dyDescent="0.25">
      <c r="A23" s="178">
        <v>21</v>
      </c>
      <c r="B23" s="178" t="s">
        <v>20</v>
      </c>
      <c r="C23" s="178" t="s">
        <v>1229</v>
      </c>
      <c r="D23" s="178" t="s">
        <v>1174</v>
      </c>
      <c r="E23" s="178">
        <v>4</v>
      </c>
      <c r="G23" s="183" t="s">
        <v>55</v>
      </c>
      <c r="H23" s="183">
        <v>732</v>
      </c>
      <c r="I23" s="181" t="s">
        <v>1249</v>
      </c>
      <c r="J23" s="183" t="s">
        <v>119</v>
      </c>
      <c r="L23" s="178" t="s">
        <v>8</v>
      </c>
      <c r="M23" s="178">
        <v>472</v>
      </c>
      <c r="N23" s="178" t="s">
        <v>139</v>
      </c>
      <c r="O23" s="185">
        <v>1</v>
      </c>
      <c r="P23" s="178" t="str">
        <f t="shared" si="1"/>
        <v>AL472CH01</v>
      </c>
      <c r="Q23" s="178" t="s">
        <v>790</v>
      </c>
      <c r="R23" s="178" t="s">
        <v>944</v>
      </c>
      <c r="T23" s="178" t="str">
        <f t="shared" si="0"/>
        <v>NITCA7321</v>
      </c>
      <c r="U23" s="178" t="s">
        <v>1006</v>
      </c>
      <c r="V23" s="183" t="s">
        <v>4</v>
      </c>
      <c r="W23" s="183">
        <v>732</v>
      </c>
      <c r="X23" s="183">
        <v>1</v>
      </c>
      <c r="Y23" s="183" t="s">
        <v>996</v>
      </c>
      <c r="Z23" s="187">
        <v>2818744008</v>
      </c>
      <c r="AA23" s="188" t="s">
        <v>997</v>
      </c>
    </row>
    <row r="24" spans="1:27" ht="16.399999999999999" customHeight="1" x14ac:dyDescent="0.25">
      <c r="A24" s="178">
        <v>22</v>
      </c>
      <c r="B24" s="178" t="s">
        <v>15</v>
      </c>
      <c r="C24" s="178" t="s">
        <v>1230</v>
      </c>
      <c r="D24" s="178" t="s">
        <v>1175</v>
      </c>
      <c r="E24" s="178">
        <v>3</v>
      </c>
      <c r="G24" s="183" t="s">
        <v>56</v>
      </c>
      <c r="H24" s="183">
        <v>734</v>
      </c>
      <c r="I24" s="181" t="s">
        <v>1250</v>
      </c>
      <c r="J24" s="183" t="s">
        <v>119</v>
      </c>
      <c r="L24" s="178" t="s">
        <v>8</v>
      </c>
      <c r="M24" s="178">
        <v>472</v>
      </c>
      <c r="N24" s="178" t="s">
        <v>130</v>
      </c>
      <c r="O24" s="185">
        <v>1</v>
      </c>
      <c r="P24" s="178" t="str">
        <f t="shared" si="1"/>
        <v>AL472DA01</v>
      </c>
      <c r="Q24" s="178" t="s">
        <v>415</v>
      </c>
      <c r="R24" s="178"/>
      <c r="T24" s="178" t="str">
        <f t="shared" si="0"/>
        <v>NITCA7341</v>
      </c>
      <c r="U24" s="178" t="s">
        <v>1006</v>
      </c>
      <c r="V24" s="183" t="s">
        <v>4</v>
      </c>
      <c r="W24" s="183">
        <v>734</v>
      </c>
      <c r="X24" s="183">
        <v>1</v>
      </c>
      <c r="Y24" s="183" t="s">
        <v>996</v>
      </c>
      <c r="Z24" s="187">
        <v>2818744008</v>
      </c>
      <c r="AA24" s="188" t="s">
        <v>997</v>
      </c>
    </row>
    <row r="25" spans="1:27" ht="16.399999999999999" customHeight="1" x14ac:dyDescent="0.25">
      <c r="A25" s="178"/>
      <c r="B25" s="178"/>
      <c r="C25" s="178"/>
      <c r="D25" s="178"/>
      <c r="E25" s="178"/>
      <c r="G25" s="183" t="s">
        <v>57</v>
      </c>
      <c r="H25" s="183">
        <v>736</v>
      </c>
      <c r="I25" s="181" t="s">
        <v>1251</v>
      </c>
      <c r="J25" s="183" t="s">
        <v>119</v>
      </c>
      <c r="L25" s="178" t="s">
        <v>8</v>
      </c>
      <c r="M25" s="178">
        <v>472</v>
      </c>
      <c r="N25" s="178" t="s">
        <v>138</v>
      </c>
      <c r="O25" s="185">
        <v>1</v>
      </c>
      <c r="P25" s="178" t="str">
        <f t="shared" si="1"/>
        <v>AL472E901</v>
      </c>
      <c r="Q25" s="178" t="s">
        <v>507</v>
      </c>
      <c r="R25" s="178"/>
      <c r="T25" s="178" t="str">
        <f t="shared" si="0"/>
        <v>NITCA7361</v>
      </c>
      <c r="U25" s="178" t="s">
        <v>1006</v>
      </c>
      <c r="V25" s="183" t="s">
        <v>4</v>
      </c>
      <c r="W25" s="183">
        <v>736</v>
      </c>
      <c r="X25" s="183">
        <v>1</v>
      </c>
      <c r="Y25" s="183" t="s">
        <v>996</v>
      </c>
      <c r="Z25" s="187">
        <v>2818744008</v>
      </c>
      <c r="AA25" s="188" t="s">
        <v>997</v>
      </c>
    </row>
    <row r="26" spans="1:27" ht="16.399999999999999" customHeight="1" x14ac:dyDescent="0.25">
      <c r="A26" s="178"/>
      <c r="B26" s="178"/>
      <c r="C26" s="178"/>
      <c r="D26" s="178"/>
      <c r="E26" s="178"/>
      <c r="G26" s="183" t="s">
        <v>317</v>
      </c>
      <c r="H26" s="183">
        <v>920</v>
      </c>
      <c r="I26" s="208" t="s">
        <v>116</v>
      </c>
      <c r="J26" s="183" t="s">
        <v>118</v>
      </c>
      <c r="L26" s="178" t="s">
        <v>8</v>
      </c>
      <c r="M26" s="178">
        <v>472</v>
      </c>
      <c r="N26" s="178" t="s">
        <v>592</v>
      </c>
      <c r="O26" s="185">
        <v>1</v>
      </c>
      <c r="P26" s="178" t="str">
        <f t="shared" si="1"/>
        <v>AL472LI01</v>
      </c>
      <c r="Q26" s="178" t="s">
        <v>415</v>
      </c>
      <c r="R26" s="178"/>
      <c r="T26" s="178" t="str">
        <f t="shared" si="0"/>
        <v>NITCA7381</v>
      </c>
      <c r="U26" s="178" t="s">
        <v>1006</v>
      </c>
      <c r="V26" s="183" t="s">
        <v>4</v>
      </c>
      <c r="W26" s="183">
        <v>738</v>
      </c>
      <c r="X26" s="183">
        <v>1</v>
      </c>
      <c r="Y26" s="183" t="s">
        <v>996</v>
      </c>
      <c r="Z26" s="187">
        <v>2818744008</v>
      </c>
      <c r="AA26" s="188" t="s">
        <v>997</v>
      </c>
    </row>
    <row r="27" spans="1:27" ht="16.399999999999999" customHeight="1" x14ac:dyDescent="0.25">
      <c r="A27" s="192"/>
      <c r="B27" s="192"/>
      <c r="C27" s="192"/>
      <c r="D27" s="192"/>
      <c r="E27" s="192"/>
      <c r="G27" s="183" t="s">
        <v>316</v>
      </c>
      <c r="H27" s="183">
        <v>448</v>
      </c>
      <c r="I27" s="181" t="s">
        <v>1252</v>
      </c>
      <c r="J27" s="183" t="s">
        <v>119</v>
      </c>
      <c r="L27" s="178" t="s">
        <v>8</v>
      </c>
      <c r="M27" s="178">
        <v>472</v>
      </c>
      <c r="N27" s="178" t="s">
        <v>544</v>
      </c>
      <c r="O27" s="185">
        <v>1</v>
      </c>
      <c r="P27" s="178" t="str">
        <f t="shared" si="1"/>
        <v>AL472LT01</v>
      </c>
      <c r="Q27" s="178" t="s">
        <v>415</v>
      </c>
      <c r="R27" s="178"/>
      <c r="T27" s="178" t="str">
        <f t="shared" si="0"/>
        <v>NITCA7401</v>
      </c>
      <c r="U27" s="178" t="s">
        <v>1006</v>
      </c>
      <c r="V27" s="183" t="s">
        <v>4</v>
      </c>
      <c r="W27" s="183">
        <v>740</v>
      </c>
      <c r="X27" s="183">
        <v>1</v>
      </c>
      <c r="Y27" s="183" t="s">
        <v>996</v>
      </c>
      <c r="Z27" s="187">
        <v>2818744008</v>
      </c>
      <c r="AA27" s="188" t="s">
        <v>997</v>
      </c>
    </row>
    <row r="28" spans="1:27" ht="16.399999999999999" customHeight="1" x14ac:dyDescent="0.25">
      <c r="A28" s="193"/>
      <c r="B28" s="193"/>
      <c r="C28" s="193"/>
      <c r="D28" s="193"/>
      <c r="E28" s="193"/>
      <c r="F28" s="194"/>
      <c r="G28" s="183" t="s">
        <v>60</v>
      </c>
      <c r="H28" s="183">
        <v>450</v>
      </c>
      <c r="I28" s="181" t="s">
        <v>1253</v>
      </c>
      <c r="J28" s="183" t="s">
        <v>119</v>
      </c>
      <c r="L28" s="178" t="s">
        <v>8</v>
      </c>
      <c r="M28" s="178">
        <v>476</v>
      </c>
      <c r="N28" s="178" t="s">
        <v>139</v>
      </c>
      <c r="O28" s="185">
        <v>1</v>
      </c>
      <c r="P28" s="178" t="str">
        <f t="shared" si="1"/>
        <v>AL476CH01</v>
      </c>
      <c r="Q28" s="178" t="s">
        <v>748</v>
      </c>
      <c r="R28" s="178" t="s">
        <v>909</v>
      </c>
      <c r="T28" s="221" t="str">
        <f t="shared" si="0"/>
        <v>NITCT9201</v>
      </c>
      <c r="U28" s="221" t="s">
        <v>1006</v>
      </c>
      <c r="V28" s="222" t="s">
        <v>5</v>
      </c>
      <c r="W28" s="222">
        <v>920</v>
      </c>
      <c r="X28" s="222">
        <v>1</v>
      </c>
      <c r="Y28" s="222" t="s">
        <v>1068</v>
      </c>
      <c r="Z28" s="223" t="s">
        <v>1393</v>
      </c>
      <c r="AA28" s="224" t="s">
        <v>1069</v>
      </c>
    </row>
    <row r="29" spans="1:27" ht="16.399999999999999" customHeight="1" x14ac:dyDescent="0.25">
      <c r="A29" s="195"/>
      <c r="C29" s="867"/>
      <c r="D29" s="867"/>
      <c r="F29" s="194"/>
      <c r="G29" s="183" t="s">
        <v>61</v>
      </c>
      <c r="H29" s="183">
        <v>452</v>
      </c>
      <c r="I29" s="181" t="s">
        <v>1254</v>
      </c>
      <c r="J29" s="183" t="s">
        <v>119</v>
      </c>
      <c r="L29" s="178" t="s">
        <v>8</v>
      </c>
      <c r="M29" s="178">
        <v>476</v>
      </c>
      <c r="N29" s="178" t="s">
        <v>139</v>
      </c>
      <c r="O29" s="185">
        <v>2</v>
      </c>
      <c r="P29" s="178" t="str">
        <f t="shared" si="1"/>
        <v>AL476CH02</v>
      </c>
      <c r="Q29" s="178" t="s">
        <v>782</v>
      </c>
      <c r="R29" s="178" t="s">
        <v>910</v>
      </c>
      <c r="T29" s="178" t="str">
        <f t="shared" si="0"/>
        <v>NITFL4801</v>
      </c>
      <c r="U29" s="178" t="s">
        <v>1006</v>
      </c>
      <c r="V29" s="183" t="s">
        <v>6</v>
      </c>
      <c r="W29" s="183">
        <v>480</v>
      </c>
      <c r="X29" s="183">
        <v>1</v>
      </c>
      <c r="Y29" s="183" t="s">
        <v>1068</v>
      </c>
      <c r="Z29" s="187" t="s">
        <v>1393</v>
      </c>
      <c r="AA29" s="188" t="s">
        <v>1069</v>
      </c>
    </row>
    <row r="30" spans="1:27" ht="16.399999999999999" customHeight="1" x14ac:dyDescent="0.25">
      <c r="C30" s="867"/>
      <c r="D30" s="867"/>
      <c r="G30" s="183" t="s">
        <v>62</v>
      </c>
      <c r="H30" s="183">
        <v>454</v>
      </c>
      <c r="I30" s="181" t="s">
        <v>1255</v>
      </c>
      <c r="J30" s="183" t="s">
        <v>118</v>
      </c>
      <c r="L30" s="178" t="s">
        <v>8</v>
      </c>
      <c r="M30" s="178">
        <v>476</v>
      </c>
      <c r="N30" s="178" t="s">
        <v>130</v>
      </c>
      <c r="O30" s="185">
        <v>1</v>
      </c>
      <c r="P30" s="178" t="str">
        <f t="shared" si="1"/>
        <v>AL476DA01</v>
      </c>
      <c r="Q30" s="178" t="s">
        <v>413</v>
      </c>
      <c r="R30" s="178"/>
      <c r="T30" s="178" t="str">
        <f t="shared" si="0"/>
        <v>NITFL4481</v>
      </c>
      <c r="U30" s="178" t="s">
        <v>1006</v>
      </c>
      <c r="V30" s="183" t="s">
        <v>6</v>
      </c>
      <c r="W30" s="183">
        <v>448</v>
      </c>
      <c r="X30" s="183">
        <v>1</v>
      </c>
      <c r="Y30" s="183" t="s">
        <v>1068</v>
      </c>
      <c r="Z30" s="187" t="s">
        <v>1393</v>
      </c>
      <c r="AA30" s="188" t="s">
        <v>1069</v>
      </c>
    </row>
    <row r="31" spans="1:27" ht="16.399999999999999" customHeight="1" x14ac:dyDescent="0.25">
      <c r="C31" s="867"/>
      <c r="D31" s="867"/>
      <c r="G31" s="183" t="s">
        <v>63</v>
      </c>
      <c r="H31" s="183">
        <v>456</v>
      </c>
      <c r="I31" s="181" t="s">
        <v>1256</v>
      </c>
      <c r="J31" s="183" t="s">
        <v>118</v>
      </c>
      <c r="L31" s="178" t="s">
        <v>8</v>
      </c>
      <c r="M31" s="178">
        <v>476</v>
      </c>
      <c r="N31" s="178" t="s">
        <v>138</v>
      </c>
      <c r="O31" s="185">
        <v>1</v>
      </c>
      <c r="P31" s="178" t="str">
        <f t="shared" si="1"/>
        <v>AL476E901</v>
      </c>
      <c r="Q31" s="178" t="s">
        <v>1383</v>
      </c>
      <c r="R31" s="178"/>
      <c r="T31" s="178" t="str">
        <f t="shared" si="0"/>
        <v>NITFL4501</v>
      </c>
      <c r="U31" s="178" t="s">
        <v>1006</v>
      </c>
      <c r="V31" s="183" t="s">
        <v>6</v>
      </c>
      <c r="W31" s="183">
        <v>450</v>
      </c>
      <c r="X31" s="183">
        <v>1</v>
      </c>
      <c r="Y31" s="183" t="s">
        <v>1068</v>
      </c>
      <c r="Z31" s="187" t="s">
        <v>1393</v>
      </c>
      <c r="AA31" s="188" t="s">
        <v>1069</v>
      </c>
    </row>
    <row r="32" spans="1:27" ht="16.399999999999999" customHeight="1" x14ac:dyDescent="0.25">
      <c r="C32" s="867"/>
      <c r="D32" s="867"/>
      <c r="G32" s="183" t="s">
        <v>64</v>
      </c>
      <c r="H32" s="183">
        <v>458</v>
      </c>
      <c r="I32" s="181" t="s">
        <v>1257</v>
      </c>
      <c r="J32" s="183" t="s">
        <v>119</v>
      </c>
      <c r="L32" s="178" t="s">
        <v>8</v>
      </c>
      <c r="M32" s="178">
        <v>476</v>
      </c>
      <c r="N32" s="178" t="s">
        <v>592</v>
      </c>
      <c r="O32" s="185">
        <v>1</v>
      </c>
      <c r="P32" s="178" t="str">
        <f t="shared" si="1"/>
        <v>AL476LI01</v>
      </c>
      <c r="Q32" s="178" t="s">
        <v>821</v>
      </c>
      <c r="R32" s="178"/>
      <c r="T32" s="178" t="str">
        <f t="shared" si="0"/>
        <v>NITFL4521</v>
      </c>
      <c r="U32" s="178" t="s">
        <v>1006</v>
      </c>
      <c r="V32" s="183" t="s">
        <v>6</v>
      </c>
      <c r="W32" s="183">
        <v>452</v>
      </c>
      <c r="X32" s="183">
        <v>1</v>
      </c>
      <c r="Y32" s="183" t="s">
        <v>1068</v>
      </c>
      <c r="Z32" s="187" t="s">
        <v>1393</v>
      </c>
      <c r="AA32" s="188" t="s">
        <v>1069</v>
      </c>
    </row>
    <row r="33" spans="3:27" ht="16.399999999999999" customHeight="1" x14ac:dyDescent="0.25">
      <c r="C33" s="867"/>
      <c r="D33" s="867"/>
      <c r="G33" s="183" t="s">
        <v>65</v>
      </c>
      <c r="H33" s="183">
        <v>460</v>
      </c>
      <c r="I33" s="181" t="s">
        <v>1258</v>
      </c>
      <c r="J33" s="183" t="s">
        <v>119</v>
      </c>
      <c r="L33" s="178" t="s">
        <v>8</v>
      </c>
      <c r="M33" s="178">
        <v>476</v>
      </c>
      <c r="N33" s="178" t="s">
        <v>592</v>
      </c>
      <c r="O33" s="185">
        <v>2</v>
      </c>
      <c r="P33" s="178" t="str">
        <f t="shared" si="1"/>
        <v>AL476LI02</v>
      </c>
      <c r="Q33" s="178" t="s">
        <v>822</v>
      </c>
      <c r="R33" s="178"/>
      <c r="T33" s="178" t="str">
        <f t="shared" si="0"/>
        <v>NITFL4541</v>
      </c>
      <c r="U33" s="178" t="s">
        <v>1006</v>
      </c>
      <c r="V33" s="183" t="s">
        <v>6</v>
      </c>
      <c r="W33" s="183">
        <v>454</v>
      </c>
      <c r="X33" s="183">
        <v>1</v>
      </c>
      <c r="Y33" s="183" t="s">
        <v>1068</v>
      </c>
      <c r="Z33" s="187" t="s">
        <v>1393</v>
      </c>
      <c r="AA33" s="188" t="s">
        <v>1069</v>
      </c>
    </row>
    <row r="34" spans="3:27" ht="16.399999999999999" customHeight="1" x14ac:dyDescent="0.25">
      <c r="C34" s="867"/>
      <c r="D34" s="867"/>
      <c r="G34" s="183" t="s">
        <v>1119</v>
      </c>
      <c r="H34" s="183">
        <v>480</v>
      </c>
      <c r="I34" s="181" t="s">
        <v>1259</v>
      </c>
      <c r="J34" s="183" t="s">
        <v>119</v>
      </c>
      <c r="L34" s="178" t="s">
        <v>8</v>
      </c>
      <c r="M34" s="178">
        <v>476</v>
      </c>
      <c r="N34" s="178" t="s">
        <v>592</v>
      </c>
      <c r="O34" s="185">
        <v>3</v>
      </c>
      <c r="P34" s="178" t="str">
        <f t="shared" si="1"/>
        <v>AL476LI03</v>
      </c>
      <c r="Q34" s="178" t="s">
        <v>413</v>
      </c>
      <c r="R34" s="178"/>
      <c r="T34" s="178" t="str">
        <f t="shared" si="0"/>
        <v>NITFL4561</v>
      </c>
      <c r="U34" s="178" t="s">
        <v>1006</v>
      </c>
      <c r="V34" s="183" t="s">
        <v>6</v>
      </c>
      <c r="W34" s="183">
        <v>456</v>
      </c>
      <c r="X34" s="183">
        <v>1</v>
      </c>
      <c r="Y34" s="183" t="s">
        <v>1068</v>
      </c>
      <c r="Z34" s="187" t="s">
        <v>1393</v>
      </c>
      <c r="AA34" s="188" t="s">
        <v>1069</v>
      </c>
    </row>
    <row r="35" spans="3:27" ht="16.399999999999999" customHeight="1" x14ac:dyDescent="0.25">
      <c r="C35" s="196"/>
      <c r="D35" s="196"/>
      <c r="G35" s="183" t="s">
        <v>315</v>
      </c>
      <c r="H35" s="183">
        <v>438</v>
      </c>
      <c r="I35" s="181" t="s">
        <v>1260</v>
      </c>
      <c r="J35" s="183" t="s">
        <v>119</v>
      </c>
      <c r="L35" s="178" t="s">
        <v>8</v>
      </c>
      <c r="M35" s="178">
        <v>476</v>
      </c>
      <c r="N35" s="178" t="s">
        <v>592</v>
      </c>
      <c r="O35" s="185">
        <v>4</v>
      </c>
      <c r="P35" s="178" t="str">
        <f t="shared" si="1"/>
        <v>AL476LI04</v>
      </c>
      <c r="Q35" s="178" t="s">
        <v>823</v>
      </c>
      <c r="R35" s="178"/>
      <c r="T35" s="178" t="str">
        <f t="shared" si="0"/>
        <v>NITFL4581</v>
      </c>
      <c r="U35" s="178" t="s">
        <v>1006</v>
      </c>
      <c r="V35" s="183" t="s">
        <v>6</v>
      </c>
      <c r="W35" s="183">
        <v>458</v>
      </c>
      <c r="X35" s="183">
        <v>1</v>
      </c>
      <c r="Y35" s="183" t="s">
        <v>1068</v>
      </c>
      <c r="Z35" s="187" t="s">
        <v>1393</v>
      </c>
      <c r="AA35" s="188" t="s">
        <v>1069</v>
      </c>
    </row>
    <row r="36" spans="3:27" ht="16.399999999999999" customHeight="1" x14ac:dyDescent="0.25">
      <c r="C36" s="196"/>
      <c r="D36" s="196"/>
      <c r="G36" s="183" t="s">
        <v>66</v>
      </c>
      <c r="H36" s="183">
        <v>440</v>
      </c>
      <c r="I36" s="181" t="s">
        <v>1261</v>
      </c>
      <c r="J36" s="183" t="s">
        <v>119</v>
      </c>
      <c r="L36" s="178" t="s">
        <v>8</v>
      </c>
      <c r="M36" s="178">
        <v>476</v>
      </c>
      <c r="N36" s="178" t="s">
        <v>544</v>
      </c>
      <c r="O36" s="185">
        <v>1</v>
      </c>
      <c r="P36" s="178" t="str">
        <f t="shared" si="1"/>
        <v>AL476LT01</v>
      </c>
      <c r="Q36" s="178" t="s">
        <v>821</v>
      </c>
      <c r="R36" s="178"/>
      <c r="T36" s="178" t="str">
        <f t="shared" si="0"/>
        <v>NITFL4601</v>
      </c>
      <c r="U36" s="178" t="s">
        <v>1006</v>
      </c>
      <c r="V36" s="183" t="s">
        <v>6</v>
      </c>
      <c r="W36" s="183">
        <v>460</v>
      </c>
      <c r="X36" s="183">
        <v>1</v>
      </c>
      <c r="Y36" s="183" t="s">
        <v>1068</v>
      </c>
      <c r="Z36" s="187" t="s">
        <v>1393</v>
      </c>
      <c r="AA36" s="188" t="s">
        <v>1069</v>
      </c>
    </row>
    <row r="37" spans="3:27" ht="16.399999999999999" customHeight="1" x14ac:dyDescent="0.25">
      <c r="C37" s="196"/>
      <c r="D37" s="196"/>
      <c r="G37" s="183" t="s">
        <v>67</v>
      </c>
      <c r="H37" s="183">
        <v>442</v>
      </c>
      <c r="I37" s="181" t="s">
        <v>1262</v>
      </c>
      <c r="J37" s="183" t="s">
        <v>118</v>
      </c>
      <c r="L37" s="178" t="s">
        <v>8</v>
      </c>
      <c r="M37" s="178">
        <v>476</v>
      </c>
      <c r="N37" s="178" t="s">
        <v>544</v>
      </c>
      <c r="O37" s="185">
        <v>2</v>
      </c>
      <c r="P37" s="178" t="str">
        <f t="shared" si="1"/>
        <v>AL476LT02</v>
      </c>
      <c r="Q37" s="178" t="s">
        <v>822</v>
      </c>
      <c r="R37" s="178"/>
      <c r="T37" s="178" t="str">
        <f t="shared" si="0"/>
        <v>NITGA4381</v>
      </c>
      <c r="U37" s="178" t="s">
        <v>1006</v>
      </c>
      <c r="V37" s="183" t="s">
        <v>7</v>
      </c>
      <c r="W37" s="183">
        <v>438</v>
      </c>
      <c r="X37" s="183">
        <v>1</v>
      </c>
      <c r="Y37" s="183" t="s">
        <v>1068</v>
      </c>
      <c r="Z37" s="187" t="s">
        <v>1393</v>
      </c>
      <c r="AA37" s="188" t="s">
        <v>1069</v>
      </c>
    </row>
    <row r="38" spans="3:27" ht="16.399999999999999" customHeight="1" x14ac:dyDescent="0.25">
      <c r="C38" s="196"/>
      <c r="D38" s="196"/>
      <c r="G38" s="183" t="s">
        <v>68</v>
      </c>
      <c r="H38" s="183">
        <v>444</v>
      </c>
      <c r="I38" s="181" t="s">
        <v>1263</v>
      </c>
      <c r="J38" s="183" t="s">
        <v>118</v>
      </c>
      <c r="L38" s="178" t="s">
        <v>8</v>
      </c>
      <c r="M38" s="178">
        <v>476</v>
      </c>
      <c r="N38" s="178" t="s">
        <v>544</v>
      </c>
      <c r="O38" s="185">
        <v>3</v>
      </c>
      <c r="P38" s="178" t="str">
        <f t="shared" si="1"/>
        <v>AL476LT03</v>
      </c>
      <c r="Q38" s="178" t="s">
        <v>413</v>
      </c>
      <c r="R38" s="178"/>
      <c r="T38" s="178" t="str">
        <f t="shared" si="0"/>
        <v>NITGA4401</v>
      </c>
      <c r="U38" s="178" t="s">
        <v>1006</v>
      </c>
      <c r="V38" s="183" t="s">
        <v>7</v>
      </c>
      <c r="W38" s="183">
        <v>440</v>
      </c>
      <c r="X38" s="183">
        <v>1</v>
      </c>
      <c r="Y38" s="183" t="s">
        <v>1068</v>
      </c>
      <c r="Z38" s="187" t="s">
        <v>1393</v>
      </c>
      <c r="AA38" s="188" t="s">
        <v>1069</v>
      </c>
    </row>
    <row r="39" spans="3:27" ht="16.399999999999999" customHeight="1" x14ac:dyDescent="0.25">
      <c r="C39" s="196"/>
      <c r="D39" s="196"/>
      <c r="G39" s="183" t="s">
        <v>111</v>
      </c>
      <c r="H39" s="183">
        <v>446</v>
      </c>
      <c r="I39" s="181" t="s">
        <v>1264</v>
      </c>
      <c r="J39" s="183" t="s">
        <v>119</v>
      </c>
      <c r="L39" s="178" t="s">
        <v>8</v>
      </c>
      <c r="M39" s="178">
        <v>476</v>
      </c>
      <c r="N39" s="178" t="s">
        <v>544</v>
      </c>
      <c r="O39" s="185">
        <v>4</v>
      </c>
      <c r="P39" s="178" t="str">
        <f t="shared" si="1"/>
        <v>AL476LT04</v>
      </c>
      <c r="Q39" s="178" t="s">
        <v>823</v>
      </c>
      <c r="R39" s="178"/>
      <c r="T39" s="178" t="str">
        <f t="shared" si="0"/>
        <v>NITGA4421</v>
      </c>
      <c r="U39" s="178" t="s">
        <v>1006</v>
      </c>
      <c r="V39" s="183" t="s">
        <v>7</v>
      </c>
      <c r="W39" s="183">
        <v>442</v>
      </c>
      <c r="X39" s="183">
        <v>1</v>
      </c>
      <c r="Y39" s="183" t="s">
        <v>1068</v>
      </c>
      <c r="Z39" s="187" t="s">
        <v>1393</v>
      </c>
      <c r="AA39" s="188" t="s">
        <v>1069</v>
      </c>
    </row>
    <row r="40" spans="3:27" ht="16.399999999999999" customHeight="1" x14ac:dyDescent="0.25">
      <c r="C40" s="196"/>
      <c r="D40" s="196"/>
      <c r="G40" s="183" t="s">
        <v>1124</v>
      </c>
      <c r="H40" s="183">
        <v>472</v>
      </c>
      <c r="I40" s="181" t="s">
        <v>1265</v>
      </c>
      <c r="J40" s="183" t="s">
        <v>119</v>
      </c>
      <c r="L40" s="178" t="s">
        <v>8</v>
      </c>
      <c r="M40" s="178">
        <v>477</v>
      </c>
      <c r="N40" s="178" t="s">
        <v>139</v>
      </c>
      <c r="O40" s="185">
        <v>1</v>
      </c>
      <c r="P40" s="178" t="str">
        <f t="shared" si="1"/>
        <v>AL477CH01</v>
      </c>
      <c r="Q40" s="178" t="s">
        <v>783</v>
      </c>
      <c r="R40" s="178" t="s">
        <v>911</v>
      </c>
      <c r="T40" s="178" t="str">
        <f t="shared" si="0"/>
        <v>NITGA4441</v>
      </c>
      <c r="U40" s="178" t="s">
        <v>1006</v>
      </c>
      <c r="V40" s="183" t="s">
        <v>7</v>
      </c>
      <c r="W40" s="183">
        <v>444</v>
      </c>
      <c r="X40" s="183">
        <v>1</v>
      </c>
      <c r="Y40" s="183" t="s">
        <v>1068</v>
      </c>
      <c r="Z40" s="187" t="s">
        <v>1393</v>
      </c>
      <c r="AA40" s="188" t="s">
        <v>1069</v>
      </c>
    </row>
    <row r="41" spans="3:27" ht="16.399999999999999" customHeight="1" x14ac:dyDescent="0.25">
      <c r="C41" s="196"/>
      <c r="D41" s="196"/>
      <c r="G41" s="183" t="s">
        <v>76</v>
      </c>
      <c r="H41" s="183">
        <v>376</v>
      </c>
      <c r="I41" s="181" t="s">
        <v>1266</v>
      </c>
      <c r="J41" s="183" t="s">
        <v>118</v>
      </c>
      <c r="L41" s="178" t="s">
        <v>8</v>
      </c>
      <c r="M41" s="178">
        <v>477</v>
      </c>
      <c r="N41" s="178" t="s">
        <v>130</v>
      </c>
      <c r="O41" s="185">
        <v>1</v>
      </c>
      <c r="P41" s="178" t="str">
        <f t="shared" si="1"/>
        <v>AL477DA01</v>
      </c>
      <c r="Q41" s="178" t="s">
        <v>412</v>
      </c>
      <c r="R41" s="178"/>
      <c r="T41" s="178" t="str">
        <f t="shared" si="0"/>
        <v>NITGA4461</v>
      </c>
      <c r="U41" s="178" t="s">
        <v>1006</v>
      </c>
      <c r="V41" s="183" t="s">
        <v>7</v>
      </c>
      <c r="W41" s="183">
        <v>446</v>
      </c>
      <c r="X41" s="183">
        <v>1</v>
      </c>
      <c r="Y41" s="183" t="s">
        <v>1068</v>
      </c>
      <c r="Z41" s="187" t="s">
        <v>1393</v>
      </c>
      <c r="AA41" s="188" t="s">
        <v>1069</v>
      </c>
    </row>
    <row r="42" spans="3:27" ht="16.399999999999999" customHeight="1" x14ac:dyDescent="0.25">
      <c r="C42" s="196"/>
      <c r="D42" s="196"/>
      <c r="G42" s="183" t="s">
        <v>77</v>
      </c>
      <c r="H42" s="183">
        <v>520</v>
      </c>
      <c r="I42" s="181" t="s">
        <v>1267</v>
      </c>
      <c r="J42" s="183" t="s">
        <v>119</v>
      </c>
      <c r="L42" s="178" t="s">
        <v>8</v>
      </c>
      <c r="M42" s="178">
        <v>477</v>
      </c>
      <c r="N42" s="178" t="s">
        <v>138</v>
      </c>
      <c r="O42" s="185">
        <v>1</v>
      </c>
      <c r="P42" s="178" t="str">
        <f t="shared" si="1"/>
        <v>AL477E901</v>
      </c>
      <c r="Q42" s="178" t="s">
        <v>1383</v>
      </c>
      <c r="R42" s="178"/>
      <c r="T42" s="178" t="str">
        <f t="shared" si="0"/>
        <v>NITGA4721</v>
      </c>
      <c r="U42" s="178" t="s">
        <v>1006</v>
      </c>
      <c r="V42" s="183" t="s">
        <v>7</v>
      </c>
      <c r="W42" s="183">
        <v>472</v>
      </c>
      <c r="X42" s="183">
        <v>1</v>
      </c>
      <c r="Y42" s="183" t="s">
        <v>1068</v>
      </c>
      <c r="Z42" s="187" t="s">
        <v>1393</v>
      </c>
      <c r="AA42" s="188" t="s">
        <v>1069</v>
      </c>
    </row>
    <row r="43" spans="3:27" ht="16.399999999999999" customHeight="1" x14ac:dyDescent="0.25">
      <c r="C43" s="196"/>
      <c r="D43" s="196"/>
      <c r="G43" s="183" t="s">
        <v>78</v>
      </c>
      <c r="H43" s="183">
        <v>634</v>
      </c>
      <c r="I43" s="181" t="s">
        <v>1268</v>
      </c>
      <c r="J43" s="183" t="s">
        <v>118</v>
      </c>
      <c r="L43" s="178" t="s">
        <v>8</v>
      </c>
      <c r="M43" s="178">
        <v>477</v>
      </c>
      <c r="N43" s="178" t="s">
        <v>592</v>
      </c>
      <c r="O43" s="185">
        <v>1</v>
      </c>
      <c r="P43" s="178" t="str">
        <f t="shared" si="1"/>
        <v>AL477LI01</v>
      </c>
      <c r="Q43" s="178" t="s">
        <v>412</v>
      </c>
      <c r="R43" s="178"/>
      <c r="T43" s="178" t="str">
        <f t="shared" si="0"/>
        <v>NITIL3361</v>
      </c>
      <c r="U43" s="178" t="s">
        <v>1006</v>
      </c>
      <c r="V43" s="183" t="s">
        <v>18</v>
      </c>
      <c r="W43" s="183">
        <v>336</v>
      </c>
      <c r="X43" s="183">
        <v>1</v>
      </c>
      <c r="Y43" s="183" t="s">
        <v>1065</v>
      </c>
      <c r="Z43" s="141" t="s">
        <v>1066</v>
      </c>
      <c r="AA43" s="142" t="s">
        <v>1067</v>
      </c>
    </row>
    <row r="44" spans="3:27" ht="16.399999999999999" customHeight="1" x14ac:dyDescent="0.25">
      <c r="C44" s="196"/>
      <c r="D44" s="196"/>
      <c r="G44" s="183" t="s">
        <v>314</v>
      </c>
      <c r="H44" s="183">
        <v>358</v>
      </c>
      <c r="I44" s="181" t="s">
        <v>1269</v>
      </c>
      <c r="J44" s="183" t="s">
        <v>119</v>
      </c>
      <c r="L44" s="178" t="s">
        <v>8</v>
      </c>
      <c r="M44" s="178">
        <v>477</v>
      </c>
      <c r="N44" s="178" t="s">
        <v>544</v>
      </c>
      <c r="O44" s="185">
        <v>1</v>
      </c>
      <c r="P44" s="178" t="str">
        <f t="shared" si="1"/>
        <v>AL477LT01</v>
      </c>
      <c r="Q44" s="178" t="s">
        <v>412</v>
      </c>
      <c r="R44" s="178"/>
      <c r="T44" s="178" t="str">
        <f t="shared" si="0"/>
        <v>NITIL3541</v>
      </c>
      <c r="U44" s="178" t="s">
        <v>1006</v>
      </c>
      <c r="V44" s="183" t="s">
        <v>18</v>
      </c>
      <c r="W44" s="183">
        <v>354</v>
      </c>
      <c r="X44" s="183">
        <v>1</v>
      </c>
      <c r="Y44" s="183" t="s">
        <v>1065</v>
      </c>
      <c r="Z44" s="141" t="s">
        <v>1066</v>
      </c>
      <c r="AA44" s="142" t="s">
        <v>1067</v>
      </c>
    </row>
    <row r="45" spans="3:27" ht="16.399999999999999" customHeight="1" x14ac:dyDescent="0.25">
      <c r="C45" s="196"/>
      <c r="D45" s="196"/>
      <c r="G45" s="183" t="s">
        <v>69</v>
      </c>
      <c r="H45" s="183">
        <v>360</v>
      </c>
      <c r="I45" s="181" t="s">
        <v>1271</v>
      </c>
      <c r="J45" s="183" t="s">
        <v>118</v>
      </c>
      <c r="L45" s="178" t="s">
        <v>8</v>
      </c>
      <c r="M45" s="178">
        <v>478</v>
      </c>
      <c r="N45" s="178" t="s">
        <v>139</v>
      </c>
      <c r="O45" s="185">
        <v>1</v>
      </c>
      <c r="P45" s="178" t="str">
        <f t="shared" si="1"/>
        <v>AL478CH01</v>
      </c>
      <c r="Q45" s="178" t="s">
        <v>784</v>
      </c>
      <c r="R45" s="178" t="s">
        <v>912</v>
      </c>
      <c r="T45" s="178" t="str">
        <f t="shared" si="0"/>
        <v>NITIL3581</v>
      </c>
      <c r="U45" s="178" t="s">
        <v>1006</v>
      </c>
      <c r="V45" s="183" t="s">
        <v>18</v>
      </c>
      <c r="W45" s="183">
        <v>358</v>
      </c>
      <c r="X45" s="183">
        <v>1</v>
      </c>
      <c r="Y45" s="183" t="s">
        <v>1065</v>
      </c>
      <c r="Z45" s="141" t="s">
        <v>1066</v>
      </c>
      <c r="AA45" s="142" t="s">
        <v>1067</v>
      </c>
    </row>
    <row r="46" spans="3:27" ht="16.399999999999999" customHeight="1" x14ac:dyDescent="0.25">
      <c r="C46" s="196"/>
      <c r="D46" s="196"/>
      <c r="G46" s="183" t="s">
        <v>70</v>
      </c>
      <c r="H46" s="183">
        <v>362</v>
      </c>
      <c r="I46" s="181" t="s">
        <v>1270</v>
      </c>
      <c r="J46" s="183" t="s">
        <v>118</v>
      </c>
      <c r="L46" s="178" t="s">
        <v>8</v>
      </c>
      <c r="M46" s="178">
        <v>478</v>
      </c>
      <c r="N46" s="178" t="s">
        <v>130</v>
      </c>
      <c r="O46" s="185">
        <v>1</v>
      </c>
      <c r="P46" s="178" t="str">
        <f t="shared" si="1"/>
        <v>AL478DA01</v>
      </c>
      <c r="Q46" s="178" t="s">
        <v>411</v>
      </c>
      <c r="R46" s="178"/>
      <c r="T46" s="178" t="str">
        <f t="shared" si="0"/>
        <v>NITIL3601</v>
      </c>
      <c r="U46" s="178" t="s">
        <v>1006</v>
      </c>
      <c r="V46" s="183" t="s">
        <v>18</v>
      </c>
      <c r="W46" s="183">
        <v>360</v>
      </c>
      <c r="X46" s="183">
        <v>1</v>
      </c>
      <c r="Y46" s="183" t="s">
        <v>1065</v>
      </c>
      <c r="Z46" s="141" t="s">
        <v>1066</v>
      </c>
      <c r="AA46" s="142" t="s">
        <v>1067</v>
      </c>
    </row>
    <row r="47" spans="3:27" ht="16.399999999999999" customHeight="1" x14ac:dyDescent="0.25">
      <c r="C47" s="196"/>
      <c r="D47" s="196"/>
      <c r="G47" s="183" t="s">
        <v>71</v>
      </c>
      <c r="H47" s="183">
        <v>364</v>
      </c>
      <c r="I47" s="181" t="s">
        <v>1272</v>
      </c>
      <c r="J47" s="183" t="s">
        <v>118</v>
      </c>
      <c r="L47" s="178" t="s">
        <v>8</v>
      </c>
      <c r="M47" s="178">
        <v>478</v>
      </c>
      <c r="N47" s="178" t="s">
        <v>138</v>
      </c>
      <c r="O47" s="185">
        <v>1</v>
      </c>
      <c r="P47" s="178" t="str">
        <f t="shared" si="1"/>
        <v>AL478E901</v>
      </c>
      <c r="Q47" s="178" t="s">
        <v>1383</v>
      </c>
      <c r="R47" s="178"/>
      <c r="T47" s="178" t="str">
        <f t="shared" si="0"/>
        <v>NITIL3621</v>
      </c>
      <c r="U47" s="178" t="s">
        <v>1006</v>
      </c>
      <c r="V47" s="183" t="s">
        <v>18</v>
      </c>
      <c r="W47" s="183">
        <v>362</v>
      </c>
      <c r="X47" s="183">
        <v>1</v>
      </c>
      <c r="Y47" s="183" t="s">
        <v>1065</v>
      </c>
      <c r="Z47" s="141" t="s">
        <v>1066</v>
      </c>
      <c r="AA47" s="142" t="s">
        <v>1067</v>
      </c>
    </row>
    <row r="48" spans="3:27" ht="16.399999999999999" customHeight="1" x14ac:dyDescent="0.25">
      <c r="C48" s="196"/>
      <c r="D48" s="196"/>
      <c r="G48" s="183" t="s">
        <v>72</v>
      </c>
      <c r="H48" s="183">
        <v>366</v>
      </c>
      <c r="I48" s="181" t="s">
        <v>1273</v>
      </c>
      <c r="J48" s="183" t="s">
        <v>118</v>
      </c>
      <c r="L48" s="178" t="s">
        <v>8</v>
      </c>
      <c r="M48" s="178">
        <v>478</v>
      </c>
      <c r="N48" s="178" t="s">
        <v>592</v>
      </c>
      <c r="O48" s="185">
        <v>1</v>
      </c>
      <c r="P48" s="178" t="str">
        <f t="shared" si="1"/>
        <v>AL478LI01</v>
      </c>
      <c r="Q48" s="178" t="s">
        <v>411</v>
      </c>
      <c r="R48" s="178"/>
      <c r="T48" s="178" t="str">
        <f t="shared" si="0"/>
        <v>NITIL3641</v>
      </c>
      <c r="U48" s="178" t="s">
        <v>1006</v>
      </c>
      <c r="V48" s="183" t="s">
        <v>18</v>
      </c>
      <c r="W48" s="183">
        <v>364</v>
      </c>
      <c r="X48" s="183">
        <v>1</v>
      </c>
      <c r="Y48" s="183" t="s">
        <v>1065</v>
      </c>
      <c r="Z48" s="141" t="s">
        <v>1066</v>
      </c>
      <c r="AA48" s="142" t="s">
        <v>1067</v>
      </c>
    </row>
    <row r="49" spans="3:27" ht="16.399999999999999" customHeight="1" x14ac:dyDescent="0.25">
      <c r="C49" s="196"/>
      <c r="D49" s="196"/>
      <c r="G49" s="183" t="s">
        <v>73</v>
      </c>
      <c r="H49" s="183">
        <v>368</v>
      </c>
      <c r="I49" s="181" t="s">
        <v>1274</v>
      </c>
      <c r="J49" s="183" t="s">
        <v>118</v>
      </c>
      <c r="L49" s="178" t="s">
        <v>8</v>
      </c>
      <c r="M49" s="178">
        <v>478</v>
      </c>
      <c r="N49" s="178" t="s">
        <v>544</v>
      </c>
      <c r="O49" s="185">
        <v>1</v>
      </c>
      <c r="P49" s="178" t="str">
        <f t="shared" si="1"/>
        <v>AL478LT01</v>
      </c>
      <c r="Q49" s="178" t="s">
        <v>411</v>
      </c>
      <c r="R49" s="178"/>
      <c r="T49" s="178" t="str">
        <f t="shared" si="0"/>
        <v>NITIL3661</v>
      </c>
      <c r="U49" s="178" t="s">
        <v>1006</v>
      </c>
      <c r="V49" s="183" t="s">
        <v>18</v>
      </c>
      <c r="W49" s="183">
        <v>366</v>
      </c>
      <c r="X49" s="183">
        <v>1</v>
      </c>
      <c r="Y49" s="183" t="s">
        <v>1065</v>
      </c>
      <c r="Z49" s="141" t="s">
        <v>1066</v>
      </c>
      <c r="AA49" s="142" t="s">
        <v>1067</v>
      </c>
    </row>
    <row r="50" spans="3:27" ht="16.399999999999999" customHeight="1" x14ac:dyDescent="0.25">
      <c r="C50" s="196"/>
      <c r="D50" s="196"/>
      <c r="G50" s="183" t="s">
        <v>74</v>
      </c>
      <c r="H50" s="183">
        <v>370</v>
      </c>
      <c r="I50" s="181" t="s">
        <v>1275</v>
      </c>
      <c r="J50" s="183" t="s">
        <v>119</v>
      </c>
      <c r="L50" s="178" t="s">
        <v>8</v>
      </c>
      <c r="M50" s="178">
        <v>480</v>
      </c>
      <c r="N50" s="178" t="s">
        <v>139</v>
      </c>
      <c r="O50" s="185">
        <v>1</v>
      </c>
      <c r="P50" s="178" t="str">
        <f t="shared" si="1"/>
        <v>AL480CH01</v>
      </c>
      <c r="Q50" s="178" t="s">
        <v>785</v>
      </c>
      <c r="R50" s="178" t="s">
        <v>913</v>
      </c>
      <c r="T50" s="178" t="str">
        <f t="shared" si="0"/>
        <v>NITIL3681</v>
      </c>
      <c r="U50" s="178" t="s">
        <v>1006</v>
      </c>
      <c r="V50" s="183" t="s">
        <v>18</v>
      </c>
      <c r="W50" s="183">
        <v>368</v>
      </c>
      <c r="X50" s="183">
        <v>1</v>
      </c>
      <c r="Y50" s="183" t="s">
        <v>1065</v>
      </c>
      <c r="Z50" s="141" t="s">
        <v>1066</v>
      </c>
      <c r="AA50" s="142" t="s">
        <v>1067</v>
      </c>
    </row>
    <row r="51" spans="3:27" ht="16.399999999999999" customHeight="1" x14ac:dyDescent="0.25">
      <c r="C51" s="196"/>
      <c r="D51" s="196"/>
      <c r="G51" s="183" t="s">
        <v>75</v>
      </c>
      <c r="H51" s="183">
        <v>374</v>
      </c>
      <c r="I51" s="181" t="s">
        <v>1276</v>
      </c>
      <c r="J51" s="183" t="s">
        <v>118</v>
      </c>
      <c r="L51" s="178" t="s">
        <v>8</v>
      </c>
      <c r="M51" s="178">
        <v>480</v>
      </c>
      <c r="N51" s="178" t="s">
        <v>130</v>
      </c>
      <c r="O51" s="185">
        <v>1</v>
      </c>
      <c r="P51" s="178" t="str">
        <f t="shared" si="1"/>
        <v>AL480DA01</v>
      </c>
      <c r="Q51" s="178" t="s">
        <v>410</v>
      </c>
      <c r="R51" s="178"/>
      <c r="T51" s="178" t="str">
        <f t="shared" si="0"/>
        <v>NITIL3701</v>
      </c>
      <c r="U51" s="178" t="s">
        <v>1006</v>
      </c>
      <c r="V51" s="183" t="s">
        <v>18</v>
      </c>
      <c r="W51" s="183">
        <v>370</v>
      </c>
      <c r="X51" s="183">
        <v>1</v>
      </c>
      <c r="Y51" s="183" t="s">
        <v>1065</v>
      </c>
      <c r="Z51" s="141" t="s">
        <v>1066</v>
      </c>
      <c r="AA51" s="142" t="s">
        <v>1067</v>
      </c>
    </row>
    <row r="52" spans="3:27" ht="16.399999999999999" customHeight="1" x14ac:dyDescent="0.25">
      <c r="C52" s="196"/>
      <c r="D52" s="196"/>
      <c r="G52" s="183" t="s">
        <v>313</v>
      </c>
      <c r="H52" s="183">
        <v>330</v>
      </c>
      <c r="I52" s="181" t="s">
        <v>1277</v>
      </c>
      <c r="J52" s="183" t="s">
        <v>119</v>
      </c>
      <c r="L52" s="178" t="s">
        <v>8</v>
      </c>
      <c r="M52" s="178">
        <v>480</v>
      </c>
      <c r="N52" s="178" t="s">
        <v>138</v>
      </c>
      <c r="O52" s="185">
        <v>1</v>
      </c>
      <c r="P52" s="178" t="str">
        <f t="shared" si="1"/>
        <v>AL480E901</v>
      </c>
      <c r="Q52" s="178" t="s">
        <v>1383</v>
      </c>
      <c r="R52" s="178"/>
      <c r="T52" s="178" t="str">
        <f t="shared" si="0"/>
        <v>NITIL3741</v>
      </c>
      <c r="U52" s="178" t="s">
        <v>1006</v>
      </c>
      <c r="V52" s="183" t="s">
        <v>18</v>
      </c>
      <c r="W52" s="183">
        <v>374</v>
      </c>
      <c r="X52" s="183">
        <v>1</v>
      </c>
      <c r="Y52" s="183" t="s">
        <v>1065</v>
      </c>
      <c r="Z52" s="141" t="s">
        <v>1066</v>
      </c>
      <c r="AA52" s="142" t="s">
        <v>1067</v>
      </c>
    </row>
    <row r="53" spans="3:27" ht="16.399999999999999" customHeight="1" x14ac:dyDescent="0.25">
      <c r="C53" s="196"/>
      <c r="D53" s="196"/>
      <c r="G53" s="183" t="s">
        <v>79</v>
      </c>
      <c r="H53" s="183">
        <v>332</v>
      </c>
      <c r="I53" s="181" t="s">
        <v>1278</v>
      </c>
      <c r="J53" s="183" t="s">
        <v>118</v>
      </c>
      <c r="L53" s="178" t="s">
        <v>8</v>
      </c>
      <c r="M53" s="178">
        <v>480</v>
      </c>
      <c r="N53" s="178" t="s">
        <v>592</v>
      </c>
      <c r="O53" s="185">
        <v>1</v>
      </c>
      <c r="P53" s="178" t="str">
        <f t="shared" si="1"/>
        <v>AL480LI01</v>
      </c>
      <c r="Q53" s="178" t="s">
        <v>410</v>
      </c>
      <c r="R53" s="178"/>
      <c r="T53" s="178" t="str">
        <f t="shared" si="0"/>
        <v>NITIL3761</v>
      </c>
      <c r="U53" s="178" t="s">
        <v>1006</v>
      </c>
      <c r="V53" s="183" t="s">
        <v>18</v>
      </c>
      <c r="W53" s="183">
        <v>376</v>
      </c>
      <c r="X53" s="183">
        <v>1</v>
      </c>
      <c r="Y53" s="183" t="s">
        <v>1065</v>
      </c>
      <c r="Z53" s="141" t="s">
        <v>1066</v>
      </c>
      <c r="AA53" s="142" t="s">
        <v>1067</v>
      </c>
    </row>
    <row r="54" spans="3:27" ht="16.399999999999999" customHeight="1" x14ac:dyDescent="0.25">
      <c r="C54" s="196"/>
      <c r="D54" s="196"/>
      <c r="G54" s="183" t="s">
        <v>80</v>
      </c>
      <c r="H54" s="183">
        <v>334</v>
      </c>
      <c r="I54" s="181" t="s">
        <v>1279</v>
      </c>
      <c r="J54" s="183" t="s">
        <v>118</v>
      </c>
      <c r="L54" s="178" t="s">
        <v>8</v>
      </c>
      <c r="M54" s="178">
        <v>480</v>
      </c>
      <c r="N54" s="178" t="s">
        <v>544</v>
      </c>
      <c r="O54" s="185">
        <v>1</v>
      </c>
      <c r="P54" s="178" t="str">
        <f t="shared" si="1"/>
        <v>AL480LT01</v>
      </c>
      <c r="Q54" s="178" t="s">
        <v>410</v>
      </c>
      <c r="R54" s="178"/>
      <c r="T54" s="178" t="str">
        <f t="shared" si="0"/>
        <v>NITIL5201</v>
      </c>
      <c r="U54" s="178" t="s">
        <v>1006</v>
      </c>
      <c r="V54" s="183" t="s">
        <v>18</v>
      </c>
      <c r="W54" s="183">
        <v>520</v>
      </c>
      <c r="X54" s="183">
        <v>1</v>
      </c>
      <c r="Y54" s="183" t="s">
        <v>1065</v>
      </c>
      <c r="Z54" s="141" t="s">
        <v>1066</v>
      </c>
      <c r="AA54" s="142" t="s">
        <v>1067</v>
      </c>
    </row>
    <row r="55" spans="3:27" ht="16.399999999999999" customHeight="1" x14ac:dyDescent="0.25">
      <c r="C55" s="196"/>
      <c r="D55" s="196"/>
      <c r="G55" s="183" t="s">
        <v>81</v>
      </c>
      <c r="H55" s="183">
        <v>336</v>
      </c>
      <c r="I55" s="181" t="s">
        <v>1280</v>
      </c>
      <c r="J55" s="183" t="s">
        <v>119</v>
      </c>
      <c r="L55" s="178" t="s">
        <v>8</v>
      </c>
      <c r="M55" s="178">
        <v>482</v>
      </c>
      <c r="N55" s="178" t="s">
        <v>139</v>
      </c>
      <c r="O55" s="185">
        <v>1</v>
      </c>
      <c r="P55" s="178" t="str">
        <f t="shared" si="1"/>
        <v>AL482CH01</v>
      </c>
      <c r="Q55" s="178" t="s">
        <v>408</v>
      </c>
      <c r="R55" s="178" t="s">
        <v>931</v>
      </c>
      <c r="T55" s="178" t="str">
        <f t="shared" si="0"/>
        <v>NITIL6341</v>
      </c>
      <c r="U55" s="178" t="s">
        <v>1006</v>
      </c>
      <c r="V55" s="183" t="s">
        <v>18</v>
      </c>
      <c r="W55" s="183">
        <v>634</v>
      </c>
      <c r="X55" s="183">
        <v>1</v>
      </c>
      <c r="Y55" s="183" t="s">
        <v>1065</v>
      </c>
      <c r="Z55" s="141" t="s">
        <v>1066</v>
      </c>
      <c r="AA55" s="142" t="s">
        <v>1067</v>
      </c>
    </row>
    <row r="56" spans="3:27" ht="16.399999999999999" customHeight="1" x14ac:dyDescent="0.25">
      <c r="C56" s="196"/>
      <c r="D56" s="196"/>
      <c r="G56" s="183" t="s">
        <v>82</v>
      </c>
      <c r="H56" s="183">
        <v>338</v>
      </c>
      <c r="I56" s="181" t="s">
        <v>1281</v>
      </c>
      <c r="J56" s="183" t="s">
        <v>118</v>
      </c>
      <c r="L56" s="178" t="s">
        <v>8</v>
      </c>
      <c r="M56" s="178">
        <v>482</v>
      </c>
      <c r="N56" s="178" t="s">
        <v>130</v>
      </c>
      <c r="O56" s="185">
        <v>1</v>
      </c>
      <c r="P56" s="178" t="str">
        <f t="shared" si="1"/>
        <v>AL482DA01</v>
      </c>
      <c r="Q56" s="178" t="s">
        <v>409</v>
      </c>
      <c r="R56" s="178"/>
      <c r="T56" s="178" t="str">
        <f t="shared" si="0"/>
        <v>NITIN3301</v>
      </c>
      <c r="U56" s="178" t="s">
        <v>1006</v>
      </c>
      <c r="V56" s="183" t="s">
        <v>17</v>
      </c>
      <c r="W56" s="183">
        <v>330</v>
      </c>
      <c r="X56" s="183">
        <v>1</v>
      </c>
      <c r="Y56" s="183" t="s">
        <v>1065</v>
      </c>
      <c r="Z56" s="141" t="s">
        <v>1066</v>
      </c>
      <c r="AA56" s="142" t="s">
        <v>1067</v>
      </c>
    </row>
    <row r="57" spans="3:27" ht="16.399999999999999" customHeight="1" x14ac:dyDescent="0.25">
      <c r="C57" s="196"/>
      <c r="D57" s="196"/>
      <c r="G57" s="183" t="s">
        <v>83</v>
      </c>
      <c r="H57" s="183">
        <v>358</v>
      </c>
      <c r="I57" s="181" t="s">
        <v>1269</v>
      </c>
      <c r="J57" s="183" t="s">
        <v>118</v>
      </c>
      <c r="L57" s="178" t="s">
        <v>8</v>
      </c>
      <c r="M57" s="178">
        <v>482</v>
      </c>
      <c r="N57" s="178" t="s">
        <v>130</v>
      </c>
      <c r="O57" s="185">
        <v>2</v>
      </c>
      <c r="P57" s="178" t="str">
        <f t="shared" si="1"/>
        <v>AL482DA02</v>
      </c>
      <c r="Q57" s="178" t="s">
        <v>408</v>
      </c>
      <c r="R57" s="178"/>
      <c r="T57" s="178" t="str">
        <f t="shared" si="0"/>
        <v>NITIN3321</v>
      </c>
      <c r="U57" s="178" t="s">
        <v>1006</v>
      </c>
      <c r="V57" s="183" t="s">
        <v>17</v>
      </c>
      <c r="W57" s="183">
        <v>332</v>
      </c>
      <c r="X57" s="183">
        <v>1</v>
      </c>
      <c r="Y57" s="183" t="s">
        <v>1065</v>
      </c>
      <c r="Z57" s="141" t="s">
        <v>1066</v>
      </c>
      <c r="AA57" s="142" t="s">
        <v>1067</v>
      </c>
    </row>
    <row r="58" spans="3:27" ht="16.399999999999999" customHeight="1" x14ac:dyDescent="0.25">
      <c r="C58" s="196"/>
      <c r="D58" s="196"/>
      <c r="G58" s="183" t="s">
        <v>107</v>
      </c>
      <c r="H58" s="183">
        <v>462</v>
      </c>
      <c r="I58" s="181" t="s">
        <v>1282</v>
      </c>
      <c r="J58" s="183" t="s">
        <v>118</v>
      </c>
      <c r="L58" s="178" t="s">
        <v>8</v>
      </c>
      <c r="M58" s="178">
        <v>482</v>
      </c>
      <c r="N58" s="178" t="s">
        <v>138</v>
      </c>
      <c r="O58" s="185">
        <v>1</v>
      </c>
      <c r="P58" s="178" t="str">
        <f t="shared" si="1"/>
        <v>AL482E901</v>
      </c>
      <c r="Q58" s="178" t="s">
        <v>488</v>
      </c>
      <c r="R58" s="178"/>
      <c r="T58" s="178" t="str">
        <f t="shared" si="0"/>
        <v>NITIN3341</v>
      </c>
      <c r="U58" s="178" t="s">
        <v>1006</v>
      </c>
      <c r="V58" s="183" t="s">
        <v>17</v>
      </c>
      <c r="W58" s="183">
        <v>334</v>
      </c>
      <c r="X58" s="183">
        <v>1</v>
      </c>
      <c r="Y58" s="183" t="s">
        <v>1065</v>
      </c>
      <c r="Z58" s="141" t="s">
        <v>1066</v>
      </c>
      <c r="AA58" s="142" t="s">
        <v>1067</v>
      </c>
    </row>
    <row r="59" spans="3:27" ht="16.399999999999999" customHeight="1" x14ac:dyDescent="0.25">
      <c r="G59" s="183" t="s">
        <v>312</v>
      </c>
      <c r="H59" s="183">
        <v>524</v>
      </c>
      <c r="I59" s="181" t="s">
        <v>1283</v>
      </c>
      <c r="J59" s="183" t="s">
        <v>119</v>
      </c>
      <c r="L59" s="178" t="s">
        <v>8</v>
      </c>
      <c r="M59" s="178">
        <v>482</v>
      </c>
      <c r="N59" s="178" t="s">
        <v>138</v>
      </c>
      <c r="O59" s="185">
        <v>2</v>
      </c>
      <c r="P59" s="178" t="str">
        <f t="shared" si="1"/>
        <v>AL482E902</v>
      </c>
      <c r="Q59" s="178" t="s">
        <v>489</v>
      </c>
      <c r="R59" s="178"/>
      <c r="T59" s="178" t="str">
        <f t="shared" si="0"/>
        <v>NITIN3361</v>
      </c>
      <c r="U59" s="178" t="s">
        <v>1006</v>
      </c>
      <c r="V59" s="183" t="s">
        <v>17</v>
      </c>
      <c r="W59" s="183">
        <v>336</v>
      </c>
      <c r="X59" s="183">
        <v>1</v>
      </c>
      <c r="Y59" s="183" t="s">
        <v>1065</v>
      </c>
      <c r="Z59" s="141" t="s">
        <v>1066</v>
      </c>
      <c r="AA59" s="142" t="s">
        <v>1067</v>
      </c>
    </row>
    <row r="60" spans="3:27" ht="16.399999999999999" customHeight="1" x14ac:dyDescent="0.25">
      <c r="G60" s="183" t="s">
        <v>108</v>
      </c>
      <c r="H60" s="183">
        <v>532</v>
      </c>
      <c r="I60" s="181" t="s">
        <v>1284</v>
      </c>
      <c r="J60" s="183" t="s">
        <v>119</v>
      </c>
      <c r="L60" s="178" t="s">
        <v>8</v>
      </c>
      <c r="M60" s="178">
        <v>482</v>
      </c>
      <c r="N60" s="178" t="s">
        <v>138</v>
      </c>
      <c r="O60" s="185">
        <v>3</v>
      </c>
      <c r="P60" s="178" t="str">
        <f t="shared" si="1"/>
        <v>AL482E903</v>
      </c>
      <c r="Q60" s="178" t="s">
        <v>490</v>
      </c>
      <c r="R60" s="178"/>
      <c r="T60" s="178" t="str">
        <f t="shared" si="0"/>
        <v>NITIN3381</v>
      </c>
      <c r="U60" s="178" t="s">
        <v>1006</v>
      </c>
      <c r="V60" s="183" t="s">
        <v>17</v>
      </c>
      <c r="W60" s="183">
        <v>338</v>
      </c>
      <c r="X60" s="183">
        <v>1</v>
      </c>
      <c r="Y60" s="183" t="s">
        <v>1065</v>
      </c>
      <c r="Z60" s="141" t="s">
        <v>1066</v>
      </c>
      <c r="AA60" s="142" t="s">
        <v>1067</v>
      </c>
    </row>
    <row r="61" spans="3:27" ht="16.399999999999999" customHeight="1" x14ac:dyDescent="0.25">
      <c r="G61" s="183" t="s">
        <v>948</v>
      </c>
      <c r="H61" s="183">
        <v>534</v>
      </c>
      <c r="I61" s="181" t="s">
        <v>1285</v>
      </c>
      <c r="J61" s="183" t="s">
        <v>119</v>
      </c>
      <c r="L61" s="178" t="s">
        <v>8</v>
      </c>
      <c r="M61" s="178">
        <v>482</v>
      </c>
      <c r="N61" s="178" t="s">
        <v>592</v>
      </c>
      <c r="O61" s="185">
        <v>1</v>
      </c>
      <c r="P61" s="178" t="str">
        <f t="shared" si="1"/>
        <v>AL482LI01</v>
      </c>
      <c r="Q61" s="178" t="s">
        <v>843</v>
      </c>
      <c r="R61" s="178"/>
      <c r="T61" s="178" t="str">
        <f t="shared" si="0"/>
        <v>NITIN3581</v>
      </c>
      <c r="U61" s="178" t="s">
        <v>1006</v>
      </c>
      <c r="V61" s="183" t="s">
        <v>17</v>
      </c>
      <c r="W61" s="183">
        <v>358</v>
      </c>
      <c r="X61" s="183">
        <v>1</v>
      </c>
      <c r="Y61" s="183" t="s">
        <v>1065</v>
      </c>
      <c r="Z61" s="141" t="s">
        <v>1066</v>
      </c>
      <c r="AA61" s="142" t="s">
        <v>1067</v>
      </c>
    </row>
    <row r="62" spans="3:27" ht="16.399999999999999" customHeight="1" x14ac:dyDescent="0.25">
      <c r="G62" s="183" t="s">
        <v>311</v>
      </c>
      <c r="H62" s="183">
        <v>462</v>
      </c>
      <c r="I62" s="181" t="s">
        <v>1282</v>
      </c>
      <c r="J62" s="183" t="s">
        <v>119</v>
      </c>
      <c r="L62" s="178" t="s">
        <v>8</v>
      </c>
      <c r="M62" s="178">
        <v>482</v>
      </c>
      <c r="N62" s="178" t="s">
        <v>592</v>
      </c>
      <c r="O62" s="185">
        <v>2</v>
      </c>
      <c r="P62" s="178" t="str">
        <f t="shared" si="1"/>
        <v>AL482LI02</v>
      </c>
      <c r="Q62" s="178" t="s">
        <v>409</v>
      </c>
      <c r="R62" s="178"/>
      <c r="T62" s="178" t="str">
        <f t="shared" si="0"/>
        <v>NITIN4621</v>
      </c>
      <c r="U62" s="178" t="s">
        <v>1006</v>
      </c>
      <c r="V62" s="183" t="s">
        <v>17</v>
      </c>
      <c r="W62" s="183">
        <v>462</v>
      </c>
      <c r="X62" s="183">
        <v>1</v>
      </c>
      <c r="Y62" s="183" t="s">
        <v>1065</v>
      </c>
      <c r="Z62" s="141" t="s">
        <v>1066</v>
      </c>
      <c r="AA62" s="142" t="s">
        <v>1067</v>
      </c>
    </row>
    <row r="63" spans="3:27" ht="16.399999999999999" customHeight="1" x14ac:dyDescent="0.25">
      <c r="G63" s="183" t="s">
        <v>84</v>
      </c>
      <c r="H63" s="183">
        <v>464</v>
      </c>
      <c r="I63" s="181" t="s">
        <v>1299</v>
      </c>
      <c r="J63" s="183" t="s">
        <v>118</v>
      </c>
      <c r="L63" s="178" t="s">
        <v>8</v>
      </c>
      <c r="M63" s="178">
        <v>482</v>
      </c>
      <c r="N63" s="178" t="s">
        <v>592</v>
      </c>
      <c r="O63" s="185">
        <v>3</v>
      </c>
      <c r="P63" s="178" t="str">
        <f t="shared" si="1"/>
        <v>AL482LI03</v>
      </c>
      <c r="Q63" s="178" t="s">
        <v>844</v>
      </c>
      <c r="R63" s="178"/>
      <c r="T63" s="178" t="str">
        <f t="shared" si="0"/>
        <v>NITKS5241</v>
      </c>
      <c r="U63" s="178" t="s">
        <v>1006</v>
      </c>
      <c r="V63" s="183" t="s">
        <v>2</v>
      </c>
      <c r="W63" s="183">
        <v>524</v>
      </c>
      <c r="X63" s="183">
        <v>1</v>
      </c>
      <c r="Y63" s="183" t="s">
        <v>996</v>
      </c>
      <c r="Z63" s="187">
        <v>2818744008</v>
      </c>
      <c r="AA63" s="188" t="s">
        <v>997</v>
      </c>
    </row>
    <row r="64" spans="3:27" ht="16.399999999999999" customHeight="1" x14ac:dyDescent="0.25">
      <c r="G64" s="183" t="s">
        <v>109</v>
      </c>
      <c r="H64" s="183">
        <v>466</v>
      </c>
      <c r="I64" s="181" t="s">
        <v>1298</v>
      </c>
      <c r="J64" s="183" t="s">
        <v>118</v>
      </c>
      <c r="L64" s="178" t="s">
        <v>8</v>
      </c>
      <c r="M64" s="178">
        <v>482</v>
      </c>
      <c r="N64" s="178" t="s">
        <v>592</v>
      </c>
      <c r="O64" s="185">
        <v>4</v>
      </c>
      <c r="P64" s="178" t="str">
        <f t="shared" si="1"/>
        <v>AL482LI04</v>
      </c>
      <c r="Q64" s="178" t="s">
        <v>408</v>
      </c>
      <c r="R64" s="178"/>
      <c r="T64" s="178" t="str">
        <f t="shared" si="0"/>
        <v>NITKS5321</v>
      </c>
      <c r="U64" s="178" t="s">
        <v>1006</v>
      </c>
      <c r="V64" s="183" t="s">
        <v>2</v>
      </c>
      <c r="W64" s="183">
        <v>532</v>
      </c>
      <c r="X64" s="183">
        <v>1</v>
      </c>
      <c r="Y64" s="183" t="s">
        <v>996</v>
      </c>
      <c r="Z64" s="187">
        <v>2818744008</v>
      </c>
      <c r="AA64" s="188" t="s">
        <v>997</v>
      </c>
    </row>
    <row r="65" spans="7:27" ht="16.399999999999999" customHeight="1" x14ac:dyDescent="0.25">
      <c r="G65" s="183" t="s">
        <v>853</v>
      </c>
      <c r="H65" s="183">
        <v>470</v>
      </c>
      <c r="I65" s="181" t="s">
        <v>1234</v>
      </c>
      <c r="J65" s="183" t="s">
        <v>119</v>
      </c>
      <c r="L65" s="178" t="s">
        <v>8</v>
      </c>
      <c r="M65" s="178">
        <v>482</v>
      </c>
      <c r="N65" s="178" t="s">
        <v>592</v>
      </c>
      <c r="O65" s="185">
        <v>5</v>
      </c>
      <c r="P65" s="178" t="str">
        <f t="shared" si="1"/>
        <v>AL482LI05</v>
      </c>
      <c r="Q65" s="178" t="s">
        <v>845</v>
      </c>
      <c r="R65" s="178"/>
      <c r="T65" s="178" t="str">
        <f t="shared" ref="T65:T129" si="2">$U65&amp;$V65&amp;$W65&amp;$X65</f>
        <v>NITKS5341</v>
      </c>
      <c r="U65" s="178" t="s">
        <v>1006</v>
      </c>
      <c r="V65" s="183" t="s">
        <v>2</v>
      </c>
      <c r="W65" s="183">
        <v>534</v>
      </c>
      <c r="X65" s="183">
        <v>1</v>
      </c>
      <c r="Y65" s="183" t="s">
        <v>996</v>
      </c>
      <c r="Z65" s="187">
        <v>2818744008</v>
      </c>
      <c r="AA65" s="188" t="s">
        <v>997</v>
      </c>
    </row>
    <row r="66" spans="7:27" ht="16.399999999999999" customHeight="1" x14ac:dyDescent="0.25">
      <c r="G66" s="183" t="s">
        <v>310</v>
      </c>
      <c r="H66" s="183">
        <v>486</v>
      </c>
      <c r="I66" s="181" t="s">
        <v>1300</v>
      </c>
      <c r="J66" s="183" t="s">
        <v>119</v>
      </c>
      <c r="L66" s="178" t="s">
        <v>8</v>
      </c>
      <c r="M66" s="178">
        <v>482</v>
      </c>
      <c r="N66" s="178" t="s">
        <v>592</v>
      </c>
      <c r="O66" s="185">
        <v>6</v>
      </c>
      <c r="P66" s="178" t="str">
        <f t="shared" si="1"/>
        <v>AL482LI06</v>
      </c>
      <c r="Q66" s="178" t="s">
        <v>846</v>
      </c>
      <c r="R66" s="178"/>
      <c r="T66" s="178" t="str">
        <f t="shared" si="2"/>
        <v>NITKY4621</v>
      </c>
      <c r="U66" s="178" t="s">
        <v>1006</v>
      </c>
      <c r="V66" s="183" t="s">
        <v>12</v>
      </c>
      <c r="W66" s="183">
        <v>462</v>
      </c>
      <c r="X66" s="183">
        <v>1</v>
      </c>
      <c r="Y66" s="183" t="s">
        <v>1068</v>
      </c>
      <c r="Z66" s="187" t="s">
        <v>1393</v>
      </c>
      <c r="AA66" s="188" t="s">
        <v>1069</v>
      </c>
    </row>
    <row r="67" spans="7:27" ht="16.399999999999999" customHeight="1" x14ac:dyDescent="0.25">
      <c r="G67" s="183" t="s">
        <v>85</v>
      </c>
      <c r="H67" s="183">
        <v>488</v>
      </c>
      <c r="I67" s="181" t="s">
        <v>1297</v>
      </c>
      <c r="J67" s="183" t="s">
        <v>119</v>
      </c>
      <c r="L67" s="178" t="s">
        <v>8</v>
      </c>
      <c r="M67" s="178">
        <v>482</v>
      </c>
      <c r="N67" s="178" t="s">
        <v>544</v>
      </c>
      <c r="O67" s="185">
        <v>1</v>
      </c>
      <c r="P67" s="178" t="str">
        <f t="shared" si="1"/>
        <v>AL482LT01</v>
      </c>
      <c r="Q67" s="178" t="s">
        <v>843</v>
      </c>
      <c r="R67" s="178"/>
      <c r="T67" s="178" t="str">
        <f t="shared" si="2"/>
        <v>NITKY4641</v>
      </c>
      <c r="U67" s="178" t="s">
        <v>1006</v>
      </c>
      <c r="V67" s="183" t="s">
        <v>12</v>
      </c>
      <c r="W67" s="183">
        <v>464</v>
      </c>
      <c r="X67" s="183">
        <v>1</v>
      </c>
      <c r="Y67" s="183" t="s">
        <v>1068</v>
      </c>
      <c r="Z67" s="187" t="s">
        <v>1393</v>
      </c>
      <c r="AA67" s="188" t="s">
        <v>1069</v>
      </c>
    </row>
    <row r="68" spans="7:27" ht="16.399999999999999" customHeight="1" x14ac:dyDescent="0.25">
      <c r="G68" s="183" t="s">
        <v>86</v>
      </c>
      <c r="H68" s="183">
        <v>490</v>
      </c>
      <c r="I68" s="181" t="s">
        <v>1296</v>
      </c>
      <c r="J68" s="183" t="s">
        <v>119</v>
      </c>
      <c r="L68" s="178" t="s">
        <v>8</v>
      </c>
      <c r="M68" s="178">
        <v>482</v>
      </c>
      <c r="N68" s="178" t="s">
        <v>544</v>
      </c>
      <c r="O68" s="185">
        <v>2</v>
      </c>
      <c r="P68" s="178" t="str">
        <f t="shared" si="1"/>
        <v>AL482LT02</v>
      </c>
      <c r="Q68" s="178" t="s">
        <v>409</v>
      </c>
      <c r="R68" s="178"/>
      <c r="T68" s="178" t="str">
        <f t="shared" si="2"/>
        <v>NITKY4661</v>
      </c>
      <c r="U68" s="178" t="s">
        <v>1006</v>
      </c>
      <c r="V68" s="183" t="s">
        <v>12</v>
      </c>
      <c r="W68" s="183">
        <v>466</v>
      </c>
      <c r="X68" s="183">
        <v>1</v>
      </c>
      <c r="Y68" s="183" t="s">
        <v>1068</v>
      </c>
      <c r="Z68" s="187" t="s">
        <v>1393</v>
      </c>
      <c r="AA68" s="188" t="s">
        <v>1069</v>
      </c>
    </row>
    <row r="69" spans="7:27" ht="16.399999999999999" customHeight="1" x14ac:dyDescent="0.25">
      <c r="G69" s="183" t="s">
        <v>110</v>
      </c>
      <c r="H69" s="183">
        <v>492</v>
      </c>
      <c r="I69" s="181" t="s">
        <v>1295</v>
      </c>
      <c r="J69" s="183" t="s">
        <v>119</v>
      </c>
      <c r="L69" s="178" t="s">
        <v>8</v>
      </c>
      <c r="M69" s="178">
        <v>482</v>
      </c>
      <c r="N69" s="178" t="s">
        <v>544</v>
      </c>
      <c r="O69" s="185">
        <v>3</v>
      </c>
      <c r="P69" s="178" t="str">
        <f t="shared" si="1"/>
        <v>AL482LT03</v>
      </c>
      <c r="Q69" s="178" t="s">
        <v>844</v>
      </c>
      <c r="R69" s="178"/>
      <c r="T69" s="178" t="str">
        <f t="shared" si="2"/>
        <v>NITKY4701</v>
      </c>
      <c r="U69" s="178" t="s">
        <v>1006</v>
      </c>
      <c r="V69" s="183" t="s">
        <v>12</v>
      </c>
      <c r="W69" s="183">
        <v>470</v>
      </c>
      <c r="X69" s="183">
        <v>1</v>
      </c>
      <c r="Y69" s="183" t="s">
        <v>1068</v>
      </c>
      <c r="Z69" s="187" t="s">
        <v>1393</v>
      </c>
      <c r="AA69" s="188" t="s">
        <v>1069</v>
      </c>
    </row>
    <row r="70" spans="7:27" ht="16.399999999999999" customHeight="1" x14ac:dyDescent="0.25">
      <c r="G70" s="183" t="s">
        <v>309</v>
      </c>
      <c r="H70" s="183">
        <v>340</v>
      </c>
      <c r="I70" s="181" t="s">
        <v>1294</v>
      </c>
      <c r="J70" s="183" t="s">
        <v>119</v>
      </c>
      <c r="L70" s="178" t="s">
        <v>8</v>
      </c>
      <c r="M70" s="178">
        <v>482</v>
      </c>
      <c r="N70" s="178" t="s">
        <v>544</v>
      </c>
      <c r="O70" s="185">
        <v>4</v>
      </c>
      <c r="P70" s="178" t="str">
        <f t="shared" si="1"/>
        <v>AL482LT04</v>
      </c>
      <c r="Q70" s="178" t="s">
        <v>408</v>
      </c>
      <c r="R70" s="178"/>
      <c r="T70" s="178" t="str">
        <f t="shared" si="2"/>
        <v>NITLA4861</v>
      </c>
      <c r="U70" s="178" t="s">
        <v>1006</v>
      </c>
      <c r="V70" s="183" t="s">
        <v>9</v>
      </c>
      <c r="W70" s="183">
        <v>486</v>
      </c>
      <c r="X70" s="183">
        <v>1</v>
      </c>
      <c r="Y70" s="183" t="s">
        <v>1068</v>
      </c>
      <c r="Z70" s="187" t="s">
        <v>1393</v>
      </c>
      <c r="AA70" s="188" t="s">
        <v>1069</v>
      </c>
    </row>
    <row r="71" spans="7:27" ht="16.399999999999999" customHeight="1" x14ac:dyDescent="0.25">
      <c r="G71" s="183" t="s">
        <v>87</v>
      </c>
      <c r="H71" s="183">
        <v>342</v>
      </c>
      <c r="I71" s="181" t="s">
        <v>1301</v>
      </c>
      <c r="J71" s="183" t="s">
        <v>118</v>
      </c>
      <c r="L71" s="178" t="s">
        <v>8</v>
      </c>
      <c r="M71" s="178">
        <v>482</v>
      </c>
      <c r="N71" s="178" t="s">
        <v>544</v>
      </c>
      <c r="O71" s="185">
        <v>5</v>
      </c>
      <c r="P71" s="178" t="str">
        <f t="shared" si="1"/>
        <v>AL482LT05</v>
      </c>
      <c r="Q71" s="178" t="s">
        <v>845</v>
      </c>
      <c r="R71" s="178"/>
      <c r="T71" s="178" t="str">
        <f t="shared" si="2"/>
        <v>NITLA4881</v>
      </c>
      <c r="U71" s="178" t="s">
        <v>1006</v>
      </c>
      <c r="V71" s="183" t="s">
        <v>9</v>
      </c>
      <c r="W71" s="183">
        <v>488</v>
      </c>
      <c r="X71" s="183">
        <v>1</v>
      </c>
      <c r="Y71" s="183" t="s">
        <v>1068</v>
      </c>
      <c r="Z71" s="187" t="s">
        <v>1393</v>
      </c>
      <c r="AA71" s="188" t="s">
        <v>1069</v>
      </c>
    </row>
    <row r="72" spans="7:27" ht="16.399999999999999" customHeight="1" x14ac:dyDescent="0.25">
      <c r="G72" s="183" t="s">
        <v>88</v>
      </c>
      <c r="H72" s="183">
        <v>344</v>
      </c>
      <c r="I72" s="181" t="s">
        <v>1293</v>
      </c>
      <c r="J72" s="183" t="s">
        <v>119</v>
      </c>
      <c r="L72" s="178" t="s">
        <v>8</v>
      </c>
      <c r="M72" s="178">
        <v>482</v>
      </c>
      <c r="N72" s="178" t="s">
        <v>544</v>
      </c>
      <c r="O72" s="185">
        <v>6</v>
      </c>
      <c r="P72" s="178" t="str">
        <f t="shared" si="1"/>
        <v>AL482LT06</v>
      </c>
      <c r="Q72" s="178" t="s">
        <v>846</v>
      </c>
      <c r="R72" s="178"/>
      <c r="T72" s="178" t="str">
        <f t="shared" si="2"/>
        <v>NITLA4901</v>
      </c>
      <c r="U72" s="178" t="s">
        <v>1006</v>
      </c>
      <c r="V72" s="183" t="s">
        <v>9</v>
      </c>
      <c r="W72" s="183">
        <v>490</v>
      </c>
      <c r="X72" s="183">
        <v>1</v>
      </c>
      <c r="Y72" s="183" t="s">
        <v>1068</v>
      </c>
      <c r="Z72" s="187" t="s">
        <v>1393</v>
      </c>
      <c r="AA72" s="188" t="s">
        <v>1069</v>
      </c>
    </row>
    <row r="73" spans="7:27" ht="16.399999999999999" customHeight="1" x14ac:dyDescent="0.25">
      <c r="G73" s="183" t="s">
        <v>89</v>
      </c>
      <c r="H73" s="183">
        <v>346</v>
      </c>
      <c r="I73" s="181" t="s">
        <v>1292</v>
      </c>
      <c r="J73" s="183" t="s">
        <v>119</v>
      </c>
      <c r="L73" s="178" t="s">
        <v>1</v>
      </c>
      <c r="M73" s="178">
        <v>526</v>
      </c>
      <c r="N73" s="178" t="s">
        <v>139</v>
      </c>
      <c r="O73" s="185">
        <v>1</v>
      </c>
      <c r="P73" s="178" t="str">
        <f t="shared" si="1"/>
        <v>AR526CH01</v>
      </c>
      <c r="Q73" s="197" t="s">
        <v>215</v>
      </c>
      <c r="R73" s="197" t="s">
        <v>947</v>
      </c>
      <c r="T73" s="178" t="str">
        <f t="shared" si="2"/>
        <v>NITLA4921</v>
      </c>
      <c r="U73" s="178" t="s">
        <v>1006</v>
      </c>
      <c r="V73" s="183" t="s">
        <v>9</v>
      </c>
      <c r="W73" s="183">
        <v>492</v>
      </c>
      <c r="X73" s="183">
        <v>1</v>
      </c>
      <c r="Y73" s="183" t="s">
        <v>1068</v>
      </c>
      <c r="Z73" s="187" t="s">
        <v>1393</v>
      </c>
      <c r="AA73" s="188" t="s">
        <v>1069</v>
      </c>
    </row>
    <row r="74" spans="7:27" ht="16.399999999999999" customHeight="1" x14ac:dyDescent="0.25">
      <c r="G74" s="183" t="s">
        <v>106</v>
      </c>
      <c r="H74" s="183">
        <v>348</v>
      </c>
      <c r="I74" s="181" t="s">
        <v>1291</v>
      </c>
      <c r="J74" s="183" t="s">
        <v>119</v>
      </c>
      <c r="L74" s="178" t="s">
        <v>1</v>
      </c>
      <c r="M74" s="178">
        <v>526</v>
      </c>
      <c r="N74" s="178" t="s">
        <v>130</v>
      </c>
      <c r="O74" s="185">
        <v>1</v>
      </c>
      <c r="P74" s="178" t="str">
        <f t="shared" si="1"/>
        <v>AR526DA01</v>
      </c>
      <c r="Q74" s="178" t="s">
        <v>205</v>
      </c>
      <c r="R74" s="178"/>
      <c r="T74" s="178" t="str">
        <f t="shared" si="2"/>
        <v>NITMI3401</v>
      </c>
      <c r="U74" s="178" t="s">
        <v>1006</v>
      </c>
      <c r="V74" s="183" t="s">
        <v>16</v>
      </c>
      <c r="W74" s="183">
        <v>340</v>
      </c>
      <c r="X74" s="183">
        <v>1</v>
      </c>
      <c r="Y74" s="183" t="s">
        <v>1065</v>
      </c>
      <c r="Z74" s="187" t="s">
        <v>1066</v>
      </c>
      <c r="AA74" s="142" t="s">
        <v>1067</v>
      </c>
    </row>
    <row r="75" spans="7:27" ht="16.399999999999999" customHeight="1" x14ac:dyDescent="0.25">
      <c r="G75" s="183" t="s">
        <v>308</v>
      </c>
      <c r="H75" s="183">
        <v>520</v>
      </c>
      <c r="I75" s="181" t="s">
        <v>1267</v>
      </c>
      <c r="J75" s="183" t="s">
        <v>119</v>
      </c>
      <c r="L75" s="178" t="s">
        <v>1</v>
      </c>
      <c r="M75" s="178">
        <v>526</v>
      </c>
      <c r="N75" s="178" t="s">
        <v>138</v>
      </c>
      <c r="O75" s="185">
        <v>1</v>
      </c>
      <c r="P75" s="178" t="str">
        <f t="shared" si="1"/>
        <v>AR526E901</v>
      </c>
      <c r="Q75" s="178" t="s">
        <v>219</v>
      </c>
      <c r="R75" s="178"/>
      <c r="T75" s="178" t="str">
        <f t="shared" si="2"/>
        <v>NITMI3421</v>
      </c>
      <c r="U75" s="178" t="s">
        <v>1006</v>
      </c>
      <c r="V75" s="183" t="s">
        <v>16</v>
      </c>
      <c r="W75" s="183">
        <v>342</v>
      </c>
      <c r="X75" s="183">
        <v>1</v>
      </c>
      <c r="Y75" s="183" t="s">
        <v>1065</v>
      </c>
      <c r="Z75" s="187" t="s">
        <v>1066</v>
      </c>
      <c r="AA75" s="142" t="s">
        <v>1067</v>
      </c>
    </row>
    <row r="76" spans="7:27" ht="16.399999999999999" customHeight="1" x14ac:dyDescent="0.25">
      <c r="G76" s="183" t="s">
        <v>90</v>
      </c>
      <c r="H76" s="183">
        <v>521</v>
      </c>
      <c r="I76" s="181" t="s">
        <v>1302</v>
      </c>
      <c r="J76" s="183" t="s">
        <v>118</v>
      </c>
      <c r="L76" s="178" t="s">
        <v>1</v>
      </c>
      <c r="M76" s="178">
        <v>526</v>
      </c>
      <c r="N76" s="178" t="s">
        <v>138</v>
      </c>
      <c r="O76" s="185">
        <v>2</v>
      </c>
      <c r="P76" s="178" t="str">
        <f t="shared" si="1"/>
        <v>AR526E902</v>
      </c>
      <c r="Q76" s="178" t="s">
        <v>271</v>
      </c>
      <c r="R76" s="178"/>
      <c r="T76" s="178" t="str">
        <f t="shared" si="2"/>
        <v>NITMI3441</v>
      </c>
      <c r="U76" s="178" t="s">
        <v>1006</v>
      </c>
      <c r="V76" s="183" t="s">
        <v>16</v>
      </c>
      <c r="W76" s="183">
        <v>344</v>
      </c>
      <c r="X76" s="183">
        <v>1</v>
      </c>
      <c r="Y76" s="183" t="s">
        <v>1065</v>
      </c>
      <c r="Z76" s="187" t="s">
        <v>1066</v>
      </c>
      <c r="AA76" s="142" t="s">
        <v>1067</v>
      </c>
    </row>
    <row r="77" spans="7:27" ht="16.399999999999999" customHeight="1" x14ac:dyDescent="0.25">
      <c r="G77" s="183" t="s">
        <v>91</v>
      </c>
      <c r="H77" s="183">
        <v>522</v>
      </c>
      <c r="I77" s="181" t="s">
        <v>1276</v>
      </c>
      <c r="J77" s="183" t="s">
        <v>119</v>
      </c>
      <c r="L77" s="178" t="s">
        <v>1</v>
      </c>
      <c r="M77" s="178">
        <v>526</v>
      </c>
      <c r="N77" s="178" t="s">
        <v>138</v>
      </c>
      <c r="O77" s="185">
        <v>2</v>
      </c>
      <c r="P77" s="178" t="str">
        <f t="shared" si="1"/>
        <v>AR526E902</v>
      </c>
      <c r="Q77" s="178" t="s">
        <v>218</v>
      </c>
      <c r="R77" s="178"/>
      <c r="T77" s="178" t="str">
        <f t="shared" si="2"/>
        <v>NITMI3461</v>
      </c>
      <c r="U77" s="178" t="s">
        <v>1006</v>
      </c>
      <c r="V77" s="183" t="s">
        <v>16</v>
      </c>
      <c r="W77" s="183">
        <v>346</v>
      </c>
      <c r="X77" s="183">
        <v>1</v>
      </c>
      <c r="Y77" s="183" t="s">
        <v>1065</v>
      </c>
      <c r="Z77" s="187" t="s">
        <v>1066</v>
      </c>
      <c r="AA77" s="142" t="s">
        <v>1067</v>
      </c>
    </row>
    <row r="78" spans="7:27" ht="16.399999999999999" customHeight="1" x14ac:dyDescent="0.25">
      <c r="G78" s="183" t="s">
        <v>92</v>
      </c>
      <c r="H78" s="183">
        <v>524</v>
      </c>
      <c r="I78" s="181" t="s">
        <v>1283</v>
      </c>
      <c r="J78" s="183" t="s">
        <v>119</v>
      </c>
      <c r="L78" s="178" t="s">
        <v>1</v>
      </c>
      <c r="M78" s="178">
        <v>526</v>
      </c>
      <c r="N78" s="178" t="s">
        <v>592</v>
      </c>
      <c r="O78" s="185">
        <v>1</v>
      </c>
      <c r="P78" s="178" t="str">
        <f t="shared" si="1"/>
        <v>AR526LI01</v>
      </c>
      <c r="Q78" s="178" t="s">
        <v>215</v>
      </c>
      <c r="R78" s="178"/>
      <c r="T78" s="178" t="str">
        <f t="shared" si="2"/>
        <v>NITMI3481</v>
      </c>
      <c r="U78" s="178" t="s">
        <v>1006</v>
      </c>
      <c r="V78" s="183" t="s">
        <v>16</v>
      </c>
      <c r="W78" s="183">
        <v>348</v>
      </c>
      <c r="X78" s="183">
        <v>1</v>
      </c>
      <c r="Y78" s="183" t="s">
        <v>1065</v>
      </c>
      <c r="Z78" s="187" t="s">
        <v>1066</v>
      </c>
      <c r="AA78" s="142" t="s">
        <v>1067</v>
      </c>
    </row>
    <row r="79" spans="7:27" ht="16.399999999999999" customHeight="1" x14ac:dyDescent="0.25">
      <c r="G79" s="183" t="s">
        <v>307</v>
      </c>
      <c r="H79" s="183">
        <v>468</v>
      </c>
      <c r="I79" s="181" t="s">
        <v>1290</v>
      </c>
      <c r="J79" s="183" t="s">
        <v>119</v>
      </c>
      <c r="L79" s="178" t="s">
        <v>1</v>
      </c>
      <c r="M79" s="178">
        <v>526</v>
      </c>
      <c r="N79" s="178" t="s">
        <v>592</v>
      </c>
      <c r="O79" s="185">
        <v>2</v>
      </c>
      <c r="P79" s="178" t="str">
        <f t="shared" si="1"/>
        <v>AR526LI02</v>
      </c>
      <c r="Q79" s="178" t="s">
        <v>806</v>
      </c>
      <c r="R79" s="178"/>
      <c r="T79" s="178" t="str">
        <f t="shared" si="2"/>
        <v>NITMO5201</v>
      </c>
      <c r="U79" s="178" t="s">
        <v>1006</v>
      </c>
      <c r="V79" s="183" t="s">
        <v>19</v>
      </c>
      <c r="W79" s="183">
        <v>520</v>
      </c>
      <c r="X79" s="183">
        <v>1</v>
      </c>
      <c r="Y79" s="183" t="s">
        <v>996</v>
      </c>
      <c r="Z79" s="187">
        <v>2818744008</v>
      </c>
      <c r="AA79" s="188" t="s">
        <v>997</v>
      </c>
    </row>
    <row r="80" spans="7:27" ht="16.399999999999999" customHeight="1" x14ac:dyDescent="0.25">
      <c r="G80" s="183" t="s">
        <v>112</v>
      </c>
      <c r="H80" s="183">
        <v>482</v>
      </c>
      <c r="I80" s="181" t="s">
        <v>1287</v>
      </c>
      <c r="J80" s="183" t="s">
        <v>119</v>
      </c>
      <c r="L80" s="178" t="s">
        <v>1</v>
      </c>
      <c r="M80" s="178">
        <v>526</v>
      </c>
      <c r="N80" s="178" t="s">
        <v>544</v>
      </c>
      <c r="O80" s="185">
        <v>1</v>
      </c>
      <c r="P80" s="178" t="str">
        <f t="shared" si="1"/>
        <v>AR526LT01</v>
      </c>
      <c r="Q80" s="178" t="s">
        <v>215</v>
      </c>
      <c r="R80" s="178"/>
      <c r="T80" s="178" t="str">
        <f t="shared" si="2"/>
        <v>NITMO5211</v>
      </c>
      <c r="U80" s="178" t="s">
        <v>1006</v>
      </c>
      <c r="V80" s="183" t="s">
        <v>19</v>
      </c>
      <c r="W80" s="183">
        <v>521</v>
      </c>
      <c r="X80" s="183">
        <v>1</v>
      </c>
      <c r="Y80" s="183" t="s">
        <v>996</v>
      </c>
      <c r="Z80" s="187">
        <v>2818744008</v>
      </c>
      <c r="AA80" s="188" t="s">
        <v>997</v>
      </c>
    </row>
    <row r="81" spans="7:27" ht="16.399999999999999" customHeight="1" x14ac:dyDescent="0.25">
      <c r="G81" s="183" t="s">
        <v>933</v>
      </c>
      <c r="H81" s="183">
        <v>484</v>
      </c>
      <c r="I81" s="181" t="s">
        <v>1288</v>
      </c>
      <c r="J81" s="183" t="s">
        <v>119</v>
      </c>
      <c r="L81" s="178" t="s">
        <v>1</v>
      </c>
      <c r="M81" s="178">
        <v>526</v>
      </c>
      <c r="N81" s="178" t="s">
        <v>544</v>
      </c>
      <c r="O81" s="185">
        <v>2</v>
      </c>
      <c r="P81" s="178" t="str">
        <f t="shared" si="1"/>
        <v>AR526LT02</v>
      </c>
      <c r="Q81" s="178" t="s">
        <v>806</v>
      </c>
      <c r="R81" s="178"/>
      <c r="T81" s="178" t="str">
        <f t="shared" si="2"/>
        <v>NITMO5221</v>
      </c>
      <c r="U81" s="178" t="s">
        <v>1006</v>
      </c>
      <c r="V81" s="183" t="s">
        <v>19</v>
      </c>
      <c r="W81" s="183">
        <v>522</v>
      </c>
      <c r="X81" s="183">
        <v>1</v>
      </c>
      <c r="Y81" s="183" t="s">
        <v>996</v>
      </c>
      <c r="Z81" s="187">
        <v>2818744008</v>
      </c>
      <c r="AA81" s="188" t="s">
        <v>997</v>
      </c>
    </row>
    <row r="82" spans="7:27" ht="16.399999999999999" customHeight="1" x14ac:dyDescent="0.25">
      <c r="G82" s="183" t="s">
        <v>306</v>
      </c>
      <c r="H82" s="183">
        <v>420</v>
      </c>
      <c r="I82" s="181" t="s">
        <v>1289</v>
      </c>
      <c r="J82" s="183" t="s">
        <v>119</v>
      </c>
      <c r="L82" s="178" t="s">
        <v>1</v>
      </c>
      <c r="M82" s="178">
        <v>528</v>
      </c>
      <c r="N82" s="178" t="s">
        <v>139</v>
      </c>
      <c r="O82" s="185">
        <v>1</v>
      </c>
      <c r="P82" s="178" t="str">
        <f t="shared" si="1"/>
        <v>AR528CH01</v>
      </c>
      <c r="Q82" s="178" t="s">
        <v>205</v>
      </c>
      <c r="R82" s="178" t="s">
        <v>946</v>
      </c>
      <c r="T82" s="178" t="str">
        <f t="shared" si="2"/>
        <v>NITMO5241</v>
      </c>
      <c r="U82" s="178" t="s">
        <v>1006</v>
      </c>
      <c r="V82" s="183" t="s">
        <v>19</v>
      </c>
      <c r="W82" s="183">
        <v>524</v>
      </c>
      <c r="X82" s="183">
        <v>1</v>
      </c>
      <c r="Y82" s="183" t="s">
        <v>996</v>
      </c>
      <c r="Z82" s="187">
        <v>2818744008</v>
      </c>
      <c r="AA82" s="188" t="s">
        <v>997</v>
      </c>
    </row>
    <row r="83" spans="7:27" ht="16.399999999999999" customHeight="1" x14ac:dyDescent="0.25">
      <c r="G83" s="183" t="s">
        <v>93</v>
      </c>
      <c r="H83" s="183">
        <v>422</v>
      </c>
      <c r="I83" s="181" t="s">
        <v>1317</v>
      </c>
      <c r="J83" s="183" t="s">
        <v>119</v>
      </c>
      <c r="L83" s="178" t="s">
        <v>1</v>
      </c>
      <c r="M83" s="178">
        <v>528</v>
      </c>
      <c r="N83" s="178" t="s">
        <v>130</v>
      </c>
      <c r="O83" s="185">
        <v>1</v>
      </c>
      <c r="P83" s="178" t="str">
        <f t="shared" si="1"/>
        <v>AR528DA01</v>
      </c>
      <c r="Q83" s="178" t="s">
        <v>205</v>
      </c>
      <c r="R83" s="178"/>
      <c r="T83" s="178" t="str">
        <f t="shared" si="2"/>
        <v>NITMS4681</v>
      </c>
      <c r="U83" s="178" t="s">
        <v>1006</v>
      </c>
      <c r="V83" s="183" t="s">
        <v>10</v>
      </c>
      <c r="W83" s="183">
        <v>468</v>
      </c>
      <c r="X83" s="183">
        <v>1</v>
      </c>
      <c r="Y83" s="183" t="s">
        <v>1068</v>
      </c>
      <c r="Z83" s="187" t="s">
        <v>1393</v>
      </c>
      <c r="AA83" s="188" t="s">
        <v>1069</v>
      </c>
    </row>
    <row r="84" spans="7:27" ht="16.399999999999999" customHeight="1" x14ac:dyDescent="0.25">
      <c r="G84" s="183" t="s">
        <v>94</v>
      </c>
      <c r="H84" s="183">
        <v>424</v>
      </c>
      <c r="I84" s="181" t="s">
        <v>1306</v>
      </c>
      <c r="J84" s="183" t="s">
        <v>119</v>
      </c>
      <c r="L84" s="178" t="s">
        <v>1</v>
      </c>
      <c r="M84" s="178">
        <v>528</v>
      </c>
      <c r="N84" s="178" t="s">
        <v>138</v>
      </c>
      <c r="O84" s="185">
        <v>1</v>
      </c>
      <c r="P84" s="178" t="str">
        <f t="shared" si="1"/>
        <v>AR528E901</v>
      </c>
      <c r="Q84" s="178" t="s">
        <v>221</v>
      </c>
      <c r="R84" s="178"/>
      <c r="T84" s="178" t="str">
        <f t="shared" si="2"/>
        <v>NITMS4821</v>
      </c>
      <c r="U84" s="178" t="s">
        <v>1006</v>
      </c>
      <c r="V84" s="183" t="s">
        <v>10</v>
      </c>
      <c r="W84" s="183">
        <v>482</v>
      </c>
      <c r="X84" s="183">
        <v>1</v>
      </c>
      <c r="Y84" s="183" t="s">
        <v>1068</v>
      </c>
      <c r="Z84" s="187" t="s">
        <v>1393</v>
      </c>
      <c r="AA84" s="188" t="s">
        <v>1069</v>
      </c>
    </row>
    <row r="85" spans="7:27" ht="16.399999999999999" customHeight="1" x14ac:dyDescent="0.25">
      <c r="G85" s="183" t="s">
        <v>95</v>
      </c>
      <c r="H85" s="183">
        <v>426</v>
      </c>
      <c r="I85" s="181" t="s">
        <v>1307</v>
      </c>
      <c r="J85" s="183" t="s">
        <v>119</v>
      </c>
      <c r="L85" s="178" t="s">
        <v>1</v>
      </c>
      <c r="M85" s="178">
        <v>528</v>
      </c>
      <c r="N85" s="178" t="s">
        <v>138</v>
      </c>
      <c r="O85" s="185">
        <v>2</v>
      </c>
      <c r="P85" s="178" t="str">
        <f t="shared" si="1"/>
        <v>AR528E902</v>
      </c>
      <c r="Q85" s="178" t="s">
        <v>220</v>
      </c>
      <c r="R85" s="178"/>
      <c r="T85" s="178" t="str">
        <f t="shared" si="2"/>
        <v>NITMS4841</v>
      </c>
      <c r="U85" s="178" t="s">
        <v>1006</v>
      </c>
      <c r="V85" s="183" t="s">
        <v>10</v>
      </c>
      <c r="W85" s="183">
        <v>484</v>
      </c>
      <c r="X85" s="183">
        <v>1</v>
      </c>
      <c r="Y85" s="183" t="s">
        <v>1068</v>
      </c>
      <c r="Z85" s="187" t="s">
        <v>1393</v>
      </c>
      <c r="AA85" s="188" t="s">
        <v>1069</v>
      </c>
    </row>
    <row r="86" spans="7:27" ht="16.399999999999999" customHeight="1" x14ac:dyDescent="0.25">
      <c r="G86" s="183" t="s">
        <v>96</v>
      </c>
      <c r="H86" s="183">
        <v>428</v>
      </c>
      <c r="I86" s="181" t="s">
        <v>1308</v>
      </c>
      <c r="J86" s="183" t="s">
        <v>119</v>
      </c>
      <c r="L86" s="178" t="s">
        <v>1</v>
      </c>
      <c r="M86" s="178">
        <v>528</v>
      </c>
      <c r="N86" s="178" t="s">
        <v>592</v>
      </c>
      <c r="O86" s="185">
        <v>1</v>
      </c>
      <c r="P86" s="178" t="str">
        <f t="shared" si="1"/>
        <v>AR528LI01</v>
      </c>
      <c r="Q86" s="178" t="s">
        <v>807</v>
      </c>
      <c r="R86" s="178"/>
      <c r="T86" s="178" t="str">
        <f t="shared" si="2"/>
        <v>NITNC4201</v>
      </c>
      <c r="U86" s="178" t="s">
        <v>1006</v>
      </c>
      <c r="V86" s="183" t="s">
        <v>13</v>
      </c>
      <c r="W86" s="183">
        <v>420</v>
      </c>
      <c r="X86" s="183">
        <v>1</v>
      </c>
      <c r="Y86" s="183" t="s">
        <v>1068</v>
      </c>
      <c r="Z86" s="187" t="s">
        <v>1393</v>
      </c>
      <c r="AA86" s="188" t="s">
        <v>1069</v>
      </c>
    </row>
    <row r="87" spans="7:27" ht="16.399999999999999" customHeight="1" x14ac:dyDescent="0.25">
      <c r="G87" s="183" t="s">
        <v>1125</v>
      </c>
      <c r="H87" s="183">
        <v>430</v>
      </c>
      <c r="I87" s="181" t="s">
        <v>1305</v>
      </c>
      <c r="J87" s="183" t="s">
        <v>119</v>
      </c>
      <c r="L87" s="178" t="s">
        <v>1</v>
      </c>
      <c r="M87" s="178">
        <v>528</v>
      </c>
      <c r="N87" s="178" t="s">
        <v>592</v>
      </c>
      <c r="O87" s="185">
        <v>2</v>
      </c>
      <c r="P87" s="178" t="str">
        <f t="shared" si="1"/>
        <v>AR528LI02</v>
      </c>
      <c r="Q87" s="178" t="s">
        <v>205</v>
      </c>
      <c r="R87" s="178"/>
      <c r="T87" s="178" t="str">
        <f t="shared" si="2"/>
        <v>NITNC4221</v>
      </c>
      <c r="U87" s="178" t="s">
        <v>1006</v>
      </c>
      <c r="V87" s="183" t="s">
        <v>13</v>
      </c>
      <c r="W87" s="183">
        <v>422</v>
      </c>
      <c r="X87" s="183">
        <v>1</v>
      </c>
      <c r="Y87" s="183" t="s">
        <v>1068</v>
      </c>
      <c r="Z87" s="187" t="s">
        <v>1393</v>
      </c>
      <c r="AA87" s="188" t="s">
        <v>1069</v>
      </c>
    </row>
    <row r="88" spans="7:27" ht="16.399999999999999" customHeight="1" x14ac:dyDescent="0.25">
      <c r="G88" s="183" t="s">
        <v>305</v>
      </c>
      <c r="H88" s="183">
        <v>720</v>
      </c>
      <c r="I88" s="181" t="s">
        <v>1303</v>
      </c>
      <c r="J88" s="183" t="s">
        <v>119</v>
      </c>
      <c r="L88" s="178" t="s">
        <v>1</v>
      </c>
      <c r="M88" s="178">
        <v>528</v>
      </c>
      <c r="N88" s="178" t="s">
        <v>544</v>
      </c>
      <c r="O88" s="185">
        <v>1</v>
      </c>
      <c r="P88" s="178" t="str">
        <f t="shared" si="1"/>
        <v>AR528LT01</v>
      </c>
      <c r="Q88" s="178" t="s">
        <v>807</v>
      </c>
      <c r="R88" s="178"/>
      <c r="T88" s="178" t="str">
        <f t="shared" si="2"/>
        <v>NITNC4241</v>
      </c>
      <c r="U88" s="178" t="s">
        <v>1006</v>
      </c>
      <c r="V88" s="183" t="s">
        <v>13</v>
      </c>
      <c r="W88" s="183">
        <v>424</v>
      </c>
      <c r="X88" s="183">
        <v>1</v>
      </c>
      <c r="Y88" s="183" t="s">
        <v>1068</v>
      </c>
      <c r="Z88" s="187" t="s">
        <v>1393</v>
      </c>
      <c r="AA88" s="188" t="s">
        <v>1069</v>
      </c>
    </row>
    <row r="89" spans="7:27" ht="16.399999999999999" customHeight="1" x14ac:dyDescent="0.25">
      <c r="G89" s="183" t="s">
        <v>113</v>
      </c>
      <c r="H89" s="183">
        <v>721</v>
      </c>
      <c r="I89" s="181" t="s">
        <v>1304</v>
      </c>
      <c r="J89" s="183" t="s">
        <v>118</v>
      </c>
      <c r="L89" s="178" t="s">
        <v>1</v>
      </c>
      <c r="M89" s="178">
        <v>528</v>
      </c>
      <c r="N89" s="178" t="s">
        <v>544</v>
      </c>
      <c r="O89" s="185">
        <v>2</v>
      </c>
      <c r="P89" s="178" t="str">
        <f t="shared" si="1"/>
        <v>AR528LT02</v>
      </c>
      <c r="Q89" s="178" t="s">
        <v>205</v>
      </c>
      <c r="R89" s="178"/>
      <c r="T89" s="178" t="str">
        <f t="shared" si="2"/>
        <v>NITNC4261</v>
      </c>
      <c r="U89" s="178" t="s">
        <v>1006</v>
      </c>
      <c r="V89" s="183" t="s">
        <v>13</v>
      </c>
      <c r="W89" s="183">
        <v>426</v>
      </c>
      <c r="X89" s="183">
        <v>1</v>
      </c>
      <c r="Y89" s="183" t="s">
        <v>1068</v>
      </c>
      <c r="Z89" s="187" t="s">
        <v>1393</v>
      </c>
      <c r="AA89" s="188" t="s">
        <v>1069</v>
      </c>
    </row>
    <row r="90" spans="7:27" ht="16.399999999999999" customHeight="1" x14ac:dyDescent="0.25">
      <c r="G90" s="183" t="s">
        <v>304</v>
      </c>
      <c r="H90" s="183">
        <v>320</v>
      </c>
      <c r="I90" s="181" t="s">
        <v>1309</v>
      </c>
      <c r="J90" s="183" t="s">
        <v>119</v>
      </c>
      <c r="L90" s="178" t="s">
        <v>1</v>
      </c>
      <c r="M90" s="178">
        <v>530</v>
      </c>
      <c r="N90" s="178" t="s">
        <v>130</v>
      </c>
      <c r="O90" s="185">
        <v>1</v>
      </c>
      <c r="P90" s="178" t="str">
        <f t="shared" si="1"/>
        <v>AR530DA01</v>
      </c>
      <c r="Q90" s="178" t="s">
        <v>205</v>
      </c>
      <c r="R90" s="178"/>
      <c r="T90" s="178" t="str">
        <f t="shared" si="2"/>
        <v>NITNC4281</v>
      </c>
      <c r="U90" s="178" t="s">
        <v>1006</v>
      </c>
      <c r="V90" s="183" t="s">
        <v>13</v>
      </c>
      <c r="W90" s="183">
        <v>428</v>
      </c>
      <c r="X90" s="183">
        <v>1</v>
      </c>
      <c r="Y90" s="183" t="s">
        <v>1068</v>
      </c>
      <c r="Z90" s="187" t="s">
        <v>1393</v>
      </c>
      <c r="AA90" s="188" t="s">
        <v>1069</v>
      </c>
    </row>
    <row r="91" spans="7:27" ht="16.399999999999999" customHeight="1" x14ac:dyDescent="0.25">
      <c r="G91" s="183" t="s">
        <v>97</v>
      </c>
      <c r="H91" s="183">
        <v>322</v>
      </c>
      <c r="I91" s="181" t="s">
        <v>1310</v>
      </c>
      <c r="J91" s="183" t="s">
        <v>118</v>
      </c>
      <c r="L91" s="178" t="s">
        <v>1</v>
      </c>
      <c r="M91" s="178">
        <v>530</v>
      </c>
      <c r="N91" s="178" t="s">
        <v>138</v>
      </c>
      <c r="O91" s="185">
        <v>1</v>
      </c>
      <c r="P91" s="178" t="str">
        <f t="shared" si="1"/>
        <v>AR530E901</v>
      </c>
      <c r="Q91" s="178" t="s">
        <v>266</v>
      </c>
      <c r="R91" s="178"/>
      <c r="T91" s="178" t="str">
        <f t="shared" si="2"/>
        <v>NITNC4301</v>
      </c>
      <c r="U91" s="178" t="s">
        <v>1006</v>
      </c>
      <c r="V91" s="183" t="s">
        <v>13</v>
      </c>
      <c r="W91" s="183">
        <v>430</v>
      </c>
      <c r="X91" s="183">
        <v>1</v>
      </c>
      <c r="Y91" s="183" t="s">
        <v>1068</v>
      </c>
      <c r="Z91" s="187" t="s">
        <v>1393</v>
      </c>
      <c r="AA91" s="188" t="s">
        <v>1069</v>
      </c>
    </row>
    <row r="92" spans="7:27" ht="16.399999999999999" customHeight="1" x14ac:dyDescent="0.25">
      <c r="G92" s="183" t="s">
        <v>98</v>
      </c>
      <c r="H92" s="183">
        <v>324</v>
      </c>
      <c r="I92" s="181" t="s">
        <v>1311</v>
      </c>
      <c r="J92" s="183" t="s">
        <v>119</v>
      </c>
      <c r="L92" s="178" t="s">
        <v>1</v>
      </c>
      <c r="M92" s="178">
        <v>530</v>
      </c>
      <c r="N92" s="178" t="s">
        <v>592</v>
      </c>
      <c r="O92" s="185">
        <v>1</v>
      </c>
      <c r="P92" s="178" t="str">
        <f t="shared" si="1"/>
        <v>AR530LI01</v>
      </c>
      <c r="Q92" s="178" t="s">
        <v>808</v>
      </c>
      <c r="R92" s="178"/>
      <c r="T92" s="178" t="str">
        <f t="shared" si="2"/>
        <v>NITNV7201</v>
      </c>
      <c r="U92" s="178" t="s">
        <v>1006</v>
      </c>
      <c r="V92" s="183" t="s">
        <v>22</v>
      </c>
      <c r="W92" s="183">
        <v>720</v>
      </c>
      <c r="X92" s="183">
        <v>1</v>
      </c>
      <c r="Y92" s="183" t="s">
        <v>996</v>
      </c>
      <c r="Z92" s="187">
        <v>2818744008</v>
      </c>
      <c r="AA92" s="188" t="s">
        <v>997</v>
      </c>
    </row>
    <row r="93" spans="7:27" ht="16.399999999999999" customHeight="1" x14ac:dyDescent="0.25">
      <c r="G93" s="183" t="s">
        <v>99</v>
      </c>
      <c r="H93" s="183">
        <v>325</v>
      </c>
      <c r="I93" s="181" t="s">
        <v>1312</v>
      </c>
      <c r="J93" s="183" t="s">
        <v>119</v>
      </c>
      <c r="L93" s="178" t="s">
        <v>1</v>
      </c>
      <c r="M93" s="178">
        <v>530</v>
      </c>
      <c r="N93" s="178" t="s">
        <v>544</v>
      </c>
      <c r="O93" s="185">
        <v>1</v>
      </c>
      <c r="P93" s="178" t="str">
        <f t="shared" ref="P93:P156" si="3">$L93&amp;$M93&amp;$N93&amp;IF($O93&lt;10,0&amp;$O93,$O93)</f>
        <v>AR530LT01</v>
      </c>
      <c r="Q93" s="178" t="s">
        <v>808</v>
      </c>
      <c r="R93" s="178"/>
      <c r="T93" s="178" t="str">
        <f t="shared" si="2"/>
        <v>NITNV7211</v>
      </c>
      <c r="U93" s="178" t="s">
        <v>1006</v>
      </c>
      <c r="V93" s="183" t="s">
        <v>22</v>
      </c>
      <c r="W93" s="183">
        <v>721</v>
      </c>
      <c r="X93" s="183">
        <v>1</v>
      </c>
      <c r="Y93" s="183" t="s">
        <v>996</v>
      </c>
      <c r="Z93" s="187">
        <v>2818744008</v>
      </c>
      <c r="AA93" s="188" t="s">
        <v>997</v>
      </c>
    </row>
    <row r="94" spans="7:27" ht="16.399999999999999" customHeight="1" x14ac:dyDescent="0.25">
      <c r="G94" s="183" t="s">
        <v>100</v>
      </c>
      <c r="H94" s="183">
        <v>326</v>
      </c>
      <c r="I94" s="181" t="s">
        <v>1313</v>
      </c>
      <c r="J94" s="183" t="s">
        <v>119</v>
      </c>
      <c r="L94" s="178" t="s">
        <v>4</v>
      </c>
      <c r="M94" s="178">
        <v>722</v>
      </c>
      <c r="N94" s="178" t="s">
        <v>139</v>
      </c>
      <c r="O94" s="185">
        <v>1</v>
      </c>
      <c r="P94" s="178" t="str">
        <f t="shared" si="3"/>
        <v>CA722CH01</v>
      </c>
      <c r="Q94" s="178" t="s">
        <v>786</v>
      </c>
      <c r="R94" s="178" t="s">
        <v>887</v>
      </c>
      <c r="T94" s="178" t="str">
        <f t="shared" si="2"/>
        <v>NITOH3201</v>
      </c>
      <c r="U94" s="178" t="s">
        <v>1006</v>
      </c>
      <c r="V94" s="183" t="s">
        <v>3</v>
      </c>
      <c r="W94" s="183">
        <v>320</v>
      </c>
      <c r="X94" s="183">
        <v>1</v>
      </c>
      <c r="Y94" s="183" t="s">
        <v>1065</v>
      </c>
      <c r="Z94" s="187" t="s">
        <v>1066</v>
      </c>
      <c r="AA94" s="142" t="s">
        <v>1067</v>
      </c>
    </row>
    <row r="95" spans="7:27" ht="16.399999999999999" customHeight="1" x14ac:dyDescent="0.25">
      <c r="G95" s="183" t="s">
        <v>105</v>
      </c>
      <c r="H95" s="183">
        <v>328</v>
      </c>
      <c r="I95" s="181" t="s">
        <v>1314</v>
      </c>
      <c r="J95" s="183" t="s">
        <v>119</v>
      </c>
      <c r="L95" s="178" t="s">
        <v>4</v>
      </c>
      <c r="M95" s="178">
        <v>722</v>
      </c>
      <c r="N95" s="178" t="s">
        <v>139</v>
      </c>
      <c r="O95" s="185">
        <v>2</v>
      </c>
      <c r="P95" s="178" t="str">
        <f t="shared" si="3"/>
        <v>CA722CH02</v>
      </c>
      <c r="Q95" s="178" t="s">
        <v>391</v>
      </c>
      <c r="R95" s="178" t="s">
        <v>888</v>
      </c>
      <c r="T95" s="178" t="str">
        <f t="shared" si="2"/>
        <v>NITOH3221</v>
      </c>
      <c r="U95" s="178" t="s">
        <v>1006</v>
      </c>
      <c r="V95" s="183" t="s">
        <v>3</v>
      </c>
      <c r="W95" s="183">
        <v>322</v>
      </c>
      <c r="X95" s="183">
        <v>1</v>
      </c>
      <c r="Y95" s="183" t="s">
        <v>1065</v>
      </c>
      <c r="Z95" s="187" t="s">
        <v>1066</v>
      </c>
      <c r="AA95" s="142" t="s">
        <v>1067</v>
      </c>
    </row>
    <row r="96" spans="7:27" ht="16.399999999999999" customHeight="1" x14ac:dyDescent="0.25">
      <c r="G96" s="183" t="s">
        <v>303</v>
      </c>
      <c r="H96" s="183">
        <v>536</v>
      </c>
      <c r="I96" s="181" t="s">
        <v>1315</v>
      </c>
      <c r="J96" s="183" t="s">
        <v>119</v>
      </c>
      <c r="L96" s="178" t="s">
        <v>4</v>
      </c>
      <c r="M96" s="178">
        <v>722</v>
      </c>
      <c r="N96" s="178" t="s">
        <v>139</v>
      </c>
      <c r="O96" s="185">
        <v>3</v>
      </c>
      <c r="P96" s="178" t="str">
        <f t="shared" si="3"/>
        <v>CA722CH03</v>
      </c>
      <c r="Q96" s="178" t="s">
        <v>393</v>
      </c>
      <c r="R96" s="178" t="s">
        <v>890</v>
      </c>
      <c r="T96" s="178" t="str">
        <f t="shared" si="2"/>
        <v>NITOH3241</v>
      </c>
      <c r="U96" s="178" t="s">
        <v>1006</v>
      </c>
      <c r="V96" s="183" t="s">
        <v>3</v>
      </c>
      <c r="W96" s="183">
        <v>324</v>
      </c>
      <c r="X96" s="183">
        <v>1</v>
      </c>
      <c r="Y96" s="183" t="s">
        <v>1065</v>
      </c>
      <c r="Z96" s="187" t="s">
        <v>1066</v>
      </c>
      <c r="AA96" s="142" t="s">
        <v>1067</v>
      </c>
    </row>
    <row r="97" spans="7:27" ht="16.399999999999999" customHeight="1" x14ac:dyDescent="0.25">
      <c r="G97" s="183" t="s">
        <v>114</v>
      </c>
      <c r="H97" s="183">
        <v>538</v>
      </c>
      <c r="I97" s="181" t="s">
        <v>1316</v>
      </c>
      <c r="J97" s="183" t="s">
        <v>119</v>
      </c>
      <c r="L97" s="178" t="s">
        <v>4</v>
      </c>
      <c r="M97" s="178">
        <v>722</v>
      </c>
      <c r="N97" s="178" t="s">
        <v>139</v>
      </c>
      <c r="O97" s="185">
        <v>4</v>
      </c>
      <c r="P97" s="178" t="str">
        <f t="shared" si="3"/>
        <v>CA722CH04</v>
      </c>
      <c r="Q97" s="178" t="s">
        <v>392</v>
      </c>
      <c r="R97" s="178" t="s">
        <v>889</v>
      </c>
      <c r="T97" s="178" t="str">
        <f t="shared" si="2"/>
        <v>NITOH3251</v>
      </c>
      <c r="U97" s="178" t="s">
        <v>1006</v>
      </c>
      <c r="V97" s="183" t="s">
        <v>3</v>
      </c>
      <c r="W97" s="183">
        <v>325</v>
      </c>
      <c r="X97" s="183">
        <v>1</v>
      </c>
      <c r="Y97" s="183" t="s">
        <v>1065</v>
      </c>
      <c r="Z97" s="187" t="s">
        <v>1066</v>
      </c>
      <c r="AA97" s="142" t="s">
        <v>1067</v>
      </c>
    </row>
    <row r="98" spans="7:27" ht="16.399999999999999" customHeight="1" x14ac:dyDescent="0.25">
      <c r="G98" s="183" t="s">
        <v>302</v>
      </c>
      <c r="H98" s="183">
        <v>422</v>
      </c>
      <c r="I98" s="181" t="s">
        <v>1321</v>
      </c>
      <c r="J98" s="183" t="s">
        <v>119</v>
      </c>
      <c r="L98" s="178" t="s">
        <v>4</v>
      </c>
      <c r="M98" s="178">
        <v>722</v>
      </c>
      <c r="N98" s="178" t="s">
        <v>130</v>
      </c>
      <c r="O98" s="185">
        <v>1</v>
      </c>
      <c r="P98" s="178" t="str">
        <f t="shared" si="3"/>
        <v>CA722DA01</v>
      </c>
      <c r="Q98" s="178" t="s">
        <v>390</v>
      </c>
      <c r="R98" s="178"/>
      <c r="T98" s="178" t="str">
        <f t="shared" si="2"/>
        <v>NITOH3261</v>
      </c>
      <c r="U98" s="178" t="s">
        <v>1006</v>
      </c>
      <c r="V98" s="183" t="s">
        <v>3</v>
      </c>
      <c r="W98" s="183">
        <v>326</v>
      </c>
      <c r="X98" s="183">
        <v>1</v>
      </c>
      <c r="Y98" s="183" t="s">
        <v>1065</v>
      </c>
      <c r="Z98" s="187" t="s">
        <v>1066</v>
      </c>
      <c r="AA98" s="142" t="s">
        <v>1067</v>
      </c>
    </row>
    <row r="99" spans="7:27" ht="16.399999999999999" customHeight="1" x14ac:dyDescent="0.25">
      <c r="G99" s="183" t="s">
        <v>46</v>
      </c>
      <c r="H99" s="183">
        <v>430</v>
      </c>
      <c r="I99" s="181" t="s">
        <v>1318</v>
      </c>
      <c r="J99" s="183" t="s">
        <v>119</v>
      </c>
      <c r="L99" s="178" t="s">
        <v>4</v>
      </c>
      <c r="M99" s="178">
        <v>722</v>
      </c>
      <c r="N99" s="178" t="s">
        <v>130</v>
      </c>
      <c r="O99" s="185">
        <v>2</v>
      </c>
      <c r="P99" s="178" t="str">
        <f t="shared" si="3"/>
        <v>CA722DA02</v>
      </c>
      <c r="Q99" s="178" t="s">
        <v>391</v>
      </c>
      <c r="R99" s="178"/>
      <c r="T99" s="178" t="str">
        <f t="shared" si="2"/>
        <v>NITOH3281</v>
      </c>
      <c r="U99" s="178" t="s">
        <v>1006</v>
      </c>
      <c r="V99" s="183" t="s">
        <v>3</v>
      </c>
      <c r="W99" s="183">
        <v>328</v>
      </c>
      <c r="X99" s="183">
        <v>1</v>
      </c>
      <c r="Y99" s="183" t="s">
        <v>1065</v>
      </c>
      <c r="Z99" s="187" t="s">
        <v>1066</v>
      </c>
      <c r="AA99" s="142" t="s">
        <v>1067</v>
      </c>
    </row>
    <row r="100" spans="7:27" ht="16.399999999999999" customHeight="1" x14ac:dyDescent="0.25">
      <c r="G100" s="183" t="s">
        <v>47</v>
      </c>
      <c r="H100" s="183">
        <v>432</v>
      </c>
      <c r="I100" s="181" t="s">
        <v>1319</v>
      </c>
      <c r="J100" s="183" t="s">
        <v>118</v>
      </c>
      <c r="L100" s="178" t="s">
        <v>4</v>
      </c>
      <c r="M100" s="178">
        <v>722</v>
      </c>
      <c r="N100" s="178" t="s">
        <v>130</v>
      </c>
      <c r="O100" s="185">
        <v>3</v>
      </c>
      <c r="P100" s="178" t="str">
        <f t="shared" si="3"/>
        <v>CA722DA03</v>
      </c>
      <c r="Q100" s="178" t="s">
        <v>392</v>
      </c>
      <c r="R100" s="178"/>
      <c r="T100" s="178" t="str">
        <f t="shared" si="2"/>
        <v>NITOK5361</v>
      </c>
      <c r="U100" s="178" t="s">
        <v>1006</v>
      </c>
      <c r="V100" s="183" t="s">
        <v>21</v>
      </c>
      <c r="W100" s="183">
        <v>536</v>
      </c>
      <c r="X100" s="183">
        <v>1</v>
      </c>
      <c r="Y100" s="183" t="s">
        <v>996</v>
      </c>
      <c r="Z100" s="187">
        <v>2818744008</v>
      </c>
      <c r="AA100" s="188" t="s">
        <v>997</v>
      </c>
    </row>
    <row r="101" spans="7:27" ht="16.399999999999999" customHeight="1" x14ac:dyDescent="0.25">
      <c r="G101" s="183" t="s">
        <v>115</v>
      </c>
      <c r="H101" s="183">
        <v>434</v>
      </c>
      <c r="I101" s="181" t="s">
        <v>1320</v>
      </c>
      <c r="J101" s="183" t="s">
        <v>119</v>
      </c>
      <c r="L101" s="178" t="s">
        <v>4</v>
      </c>
      <c r="M101" s="178">
        <v>722</v>
      </c>
      <c r="N101" s="178" t="s">
        <v>138</v>
      </c>
      <c r="O101" s="185">
        <v>1</v>
      </c>
      <c r="P101" s="178" t="str">
        <f t="shared" si="3"/>
        <v>CA722E901</v>
      </c>
      <c r="Q101" s="178" t="s">
        <v>382</v>
      </c>
      <c r="R101" s="178"/>
      <c r="T101" s="178" t="str">
        <f t="shared" si="2"/>
        <v>NITOK5381</v>
      </c>
      <c r="U101" s="178" t="s">
        <v>1006</v>
      </c>
      <c r="V101" s="183" t="s">
        <v>21</v>
      </c>
      <c r="W101" s="183">
        <v>538</v>
      </c>
      <c r="X101" s="183">
        <v>1</v>
      </c>
      <c r="Y101" s="183" t="s">
        <v>996</v>
      </c>
      <c r="Z101" s="187">
        <v>2818744008</v>
      </c>
      <c r="AA101" s="188" t="s">
        <v>997</v>
      </c>
    </row>
    <row r="102" spans="7:27" ht="16.399999999999999" customHeight="1" x14ac:dyDescent="0.25">
      <c r="G102" s="183" t="s">
        <v>855</v>
      </c>
      <c r="H102" s="183">
        <v>436</v>
      </c>
      <c r="I102" s="181" t="s">
        <v>1322</v>
      </c>
      <c r="J102" s="183" t="s">
        <v>119</v>
      </c>
      <c r="L102" s="178" t="s">
        <v>4</v>
      </c>
      <c r="M102" s="178">
        <v>722</v>
      </c>
      <c r="N102" s="178" t="s">
        <v>138</v>
      </c>
      <c r="O102" s="185">
        <v>2</v>
      </c>
      <c r="P102" s="178" t="str">
        <f t="shared" si="3"/>
        <v>CA722E902</v>
      </c>
      <c r="Q102" s="178" t="s">
        <v>383</v>
      </c>
      <c r="R102" s="178"/>
      <c r="T102" s="178" t="str">
        <f t="shared" si="2"/>
        <v>NITSC4221</v>
      </c>
      <c r="U102" s="178" t="s">
        <v>1006</v>
      </c>
      <c r="V102" s="183" t="s">
        <v>14</v>
      </c>
      <c r="W102" s="183">
        <v>422</v>
      </c>
      <c r="X102" s="183">
        <v>1</v>
      </c>
      <c r="Y102" s="183" t="s">
        <v>1068</v>
      </c>
      <c r="Z102" s="187" t="s">
        <v>1393</v>
      </c>
      <c r="AA102" s="188" t="s">
        <v>1069</v>
      </c>
    </row>
    <row r="103" spans="7:27" ht="16.399999999999999" customHeight="1" x14ac:dyDescent="0.25">
      <c r="G103" s="183" t="s">
        <v>856</v>
      </c>
      <c r="H103" s="183">
        <v>440</v>
      </c>
      <c r="I103" s="181" t="s">
        <v>1323</v>
      </c>
      <c r="J103" s="183" t="s">
        <v>119</v>
      </c>
      <c r="L103" s="178" t="s">
        <v>4</v>
      </c>
      <c r="M103" s="178">
        <v>722</v>
      </c>
      <c r="N103" s="178" t="s">
        <v>138</v>
      </c>
      <c r="O103" s="185">
        <v>3</v>
      </c>
      <c r="P103" s="178" t="str">
        <f t="shared" si="3"/>
        <v>CA722E903</v>
      </c>
      <c r="Q103" s="178" t="s">
        <v>384</v>
      </c>
      <c r="R103" s="178"/>
      <c r="T103" s="178" t="str">
        <f t="shared" si="2"/>
        <v>NITSC4301</v>
      </c>
      <c r="U103" s="178" t="s">
        <v>1006</v>
      </c>
      <c r="V103" s="183" t="s">
        <v>14</v>
      </c>
      <c r="W103" s="183">
        <v>430</v>
      </c>
      <c r="X103" s="183">
        <v>1</v>
      </c>
      <c r="Y103" s="183" t="s">
        <v>1068</v>
      </c>
      <c r="Z103" s="187" t="s">
        <v>1393</v>
      </c>
      <c r="AA103" s="188" t="s">
        <v>1069</v>
      </c>
    </row>
    <row r="104" spans="7:27" ht="16.399999999999999" customHeight="1" x14ac:dyDescent="0.25">
      <c r="G104" s="183" t="s">
        <v>1120</v>
      </c>
      <c r="H104" s="183">
        <v>442</v>
      </c>
      <c r="I104" s="181" t="s">
        <v>1324</v>
      </c>
      <c r="J104" s="183" t="s">
        <v>118</v>
      </c>
      <c r="L104" s="178" t="s">
        <v>4</v>
      </c>
      <c r="M104" s="178">
        <v>722</v>
      </c>
      <c r="N104" s="178" t="s">
        <v>138</v>
      </c>
      <c r="O104" s="185">
        <v>4</v>
      </c>
      <c r="P104" s="178" t="str">
        <f t="shared" si="3"/>
        <v>CA722E904</v>
      </c>
      <c r="Q104" s="178" t="s">
        <v>385</v>
      </c>
      <c r="R104" s="178"/>
      <c r="T104" s="178" t="str">
        <f t="shared" si="2"/>
        <v>NITSC4321</v>
      </c>
      <c r="U104" s="178" t="s">
        <v>1006</v>
      </c>
      <c r="V104" s="183" t="s">
        <v>14</v>
      </c>
      <c r="W104" s="183">
        <v>432</v>
      </c>
      <c r="X104" s="183">
        <v>1</v>
      </c>
      <c r="Y104" s="183" t="s">
        <v>1068</v>
      </c>
      <c r="Z104" s="187" t="s">
        <v>1393</v>
      </c>
      <c r="AA104" s="188" t="s">
        <v>1069</v>
      </c>
    </row>
    <row r="105" spans="7:27" ht="16.399999999999999" customHeight="1" x14ac:dyDescent="0.25">
      <c r="G105" s="183" t="s">
        <v>301</v>
      </c>
      <c r="H105" s="183">
        <v>464</v>
      </c>
      <c r="I105" s="181" t="s">
        <v>1325</v>
      </c>
      <c r="J105" s="183" t="s">
        <v>118</v>
      </c>
      <c r="L105" s="178" t="s">
        <v>4</v>
      </c>
      <c r="M105" s="178">
        <v>722</v>
      </c>
      <c r="N105" s="178" t="s">
        <v>138</v>
      </c>
      <c r="O105" s="185">
        <v>5</v>
      </c>
      <c r="P105" s="178" t="str">
        <f t="shared" si="3"/>
        <v>CA722E905</v>
      </c>
      <c r="Q105" s="178" t="s">
        <v>386</v>
      </c>
      <c r="R105" s="178"/>
      <c r="T105" s="178" t="str">
        <f t="shared" si="2"/>
        <v>NITSC4341</v>
      </c>
      <c r="U105" s="178" t="s">
        <v>1006</v>
      </c>
      <c r="V105" s="183" t="s">
        <v>14</v>
      </c>
      <c r="W105" s="183">
        <v>434</v>
      </c>
      <c r="X105" s="183">
        <v>1</v>
      </c>
      <c r="Y105" s="183" t="s">
        <v>1068</v>
      </c>
      <c r="Z105" s="187" t="s">
        <v>1393</v>
      </c>
      <c r="AA105" s="188" t="s">
        <v>1069</v>
      </c>
    </row>
    <row r="106" spans="7:27" ht="16.399999999999999" customHeight="1" x14ac:dyDescent="0.25">
      <c r="G106" s="183" t="s">
        <v>43</v>
      </c>
      <c r="H106" s="183">
        <v>466</v>
      </c>
      <c r="I106" s="181" t="s">
        <v>1326</v>
      </c>
      <c r="J106" s="183" t="s">
        <v>118</v>
      </c>
      <c r="L106" s="178" t="s">
        <v>4</v>
      </c>
      <c r="M106" s="178">
        <v>722</v>
      </c>
      <c r="N106" s="178" t="s">
        <v>138</v>
      </c>
      <c r="O106" s="185">
        <v>6</v>
      </c>
      <c r="P106" s="178" t="str">
        <f t="shared" si="3"/>
        <v>CA722E906</v>
      </c>
      <c r="Q106" s="178" t="s">
        <v>530</v>
      </c>
      <c r="R106" s="178"/>
      <c r="T106" s="178" t="str">
        <f t="shared" si="2"/>
        <v>NITSC4361</v>
      </c>
      <c r="U106" s="178" t="s">
        <v>1006</v>
      </c>
      <c r="V106" s="183" t="s">
        <v>14</v>
      </c>
      <c r="W106" s="183">
        <v>436</v>
      </c>
      <c r="X106" s="183">
        <v>1</v>
      </c>
      <c r="Y106" s="183" t="s">
        <v>1068</v>
      </c>
      <c r="Z106" s="187" t="s">
        <v>1393</v>
      </c>
      <c r="AA106" s="188" t="s">
        <v>1069</v>
      </c>
    </row>
    <row r="107" spans="7:27" ht="16.399999999999999" customHeight="1" x14ac:dyDescent="0.25">
      <c r="G107" s="183" t="s">
        <v>44</v>
      </c>
      <c r="H107" s="183">
        <v>468</v>
      </c>
      <c r="I107" s="181" t="s">
        <v>1327</v>
      </c>
      <c r="J107" s="183" t="s">
        <v>119</v>
      </c>
      <c r="L107" s="178" t="s">
        <v>4</v>
      </c>
      <c r="M107" s="178">
        <v>722</v>
      </c>
      <c r="N107" s="178" t="s">
        <v>138</v>
      </c>
      <c r="O107" s="185">
        <v>7</v>
      </c>
      <c r="P107" s="178" t="str">
        <f t="shared" si="3"/>
        <v>CA722E907</v>
      </c>
      <c r="Q107" s="178" t="s">
        <v>387</v>
      </c>
      <c r="R107" s="178"/>
      <c r="T107" s="178" t="str">
        <f t="shared" si="2"/>
        <v>NITSC4401</v>
      </c>
      <c r="U107" s="178" t="s">
        <v>1006</v>
      </c>
      <c r="V107" s="183" t="s">
        <v>14</v>
      </c>
      <c r="W107" s="183">
        <v>440</v>
      </c>
      <c r="X107" s="183">
        <v>1</v>
      </c>
      <c r="Y107" s="183" t="s">
        <v>1068</v>
      </c>
      <c r="Z107" s="187" t="s">
        <v>1393</v>
      </c>
      <c r="AA107" s="188" t="s">
        <v>1069</v>
      </c>
    </row>
    <row r="108" spans="7:27" ht="16.399999999999999" customHeight="1" x14ac:dyDescent="0.25">
      <c r="G108" s="183" t="s">
        <v>45</v>
      </c>
      <c r="H108" s="183">
        <v>470</v>
      </c>
      <c r="I108" s="181" t="s">
        <v>1328</v>
      </c>
      <c r="J108" s="183" t="s">
        <v>119</v>
      </c>
      <c r="L108" s="178" t="s">
        <v>4</v>
      </c>
      <c r="M108" s="178">
        <v>722</v>
      </c>
      <c r="N108" s="178" t="s">
        <v>138</v>
      </c>
      <c r="O108" s="185">
        <v>8</v>
      </c>
      <c r="P108" s="178" t="str">
        <f t="shared" si="3"/>
        <v>CA722E908</v>
      </c>
      <c r="Q108" s="178" t="s">
        <v>388</v>
      </c>
      <c r="R108" s="178"/>
      <c r="T108" s="178" t="str">
        <f t="shared" si="2"/>
        <v>NITSC4421</v>
      </c>
      <c r="U108" s="178" t="s">
        <v>1006</v>
      </c>
      <c r="V108" s="183" t="s">
        <v>14</v>
      </c>
      <c r="W108" s="183">
        <v>442</v>
      </c>
      <c r="X108" s="183">
        <v>1</v>
      </c>
      <c r="Y108" s="183" t="s">
        <v>1068</v>
      </c>
      <c r="Z108" s="187" t="s">
        <v>1393</v>
      </c>
      <c r="AA108" s="188" t="s">
        <v>1069</v>
      </c>
    </row>
    <row r="109" spans="7:27" ht="16.399999999999999" customHeight="1" x14ac:dyDescent="0.25">
      <c r="G109" s="183" t="s">
        <v>841</v>
      </c>
      <c r="H109" s="183">
        <v>472</v>
      </c>
      <c r="I109" s="181" t="s">
        <v>1329</v>
      </c>
      <c r="J109" s="183" t="s">
        <v>119</v>
      </c>
      <c r="L109" s="178" t="s">
        <v>4</v>
      </c>
      <c r="M109" s="178">
        <v>722</v>
      </c>
      <c r="N109" s="178" t="s">
        <v>138</v>
      </c>
      <c r="O109" s="185">
        <v>9</v>
      </c>
      <c r="P109" s="178" t="str">
        <f t="shared" si="3"/>
        <v>CA722E909</v>
      </c>
      <c r="Q109" s="178" t="s">
        <v>389</v>
      </c>
      <c r="R109" s="178"/>
      <c r="T109" s="178" t="str">
        <f t="shared" si="2"/>
        <v>NITTN4641</v>
      </c>
      <c r="U109" s="178" t="s">
        <v>1006</v>
      </c>
      <c r="V109" s="183" t="s">
        <v>11</v>
      </c>
      <c r="W109" s="183">
        <v>464</v>
      </c>
      <c r="X109" s="183">
        <v>1</v>
      </c>
      <c r="Y109" s="183" t="s">
        <v>1068</v>
      </c>
      <c r="Z109" s="187" t="s">
        <v>1393</v>
      </c>
      <c r="AA109" s="188" t="s">
        <v>1069</v>
      </c>
    </row>
    <row r="110" spans="7:27" ht="16.399999999999999" customHeight="1" x14ac:dyDescent="0.25">
      <c r="G110" s="183" t="s">
        <v>1126</v>
      </c>
      <c r="H110" s="183">
        <v>474</v>
      </c>
      <c r="I110" s="181" t="s">
        <v>1330</v>
      </c>
      <c r="J110" s="183" t="s">
        <v>119</v>
      </c>
      <c r="L110" s="178" t="s">
        <v>4</v>
      </c>
      <c r="M110" s="178">
        <v>722</v>
      </c>
      <c r="N110" s="178" t="s">
        <v>138</v>
      </c>
      <c r="O110" s="185">
        <v>10</v>
      </c>
      <c r="P110" s="178" t="str">
        <f t="shared" si="3"/>
        <v>CA722E910</v>
      </c>
      <c r="Q110" s="178" t="s">
        <v>381</v>
      </c>
      <c r="R110" s="178"/>
      <c r="T110" s="178" t="str">
        <f t="shared" si="2"/>
        <v>NITTN4661</v>
      </c>
      <c r="U110" s="178" t="s">
        <v>1006</v>
      </c>
      <c r="V110" s="183" t="s">
        <v>11</v>
      </c>
      <c r="W110" s="183">
        <v>466</v>
      </c>
      <c r="X110" s="183">
        <v>1</v>
      </c>
      <c r="Y110" s="183" t="s">
        <v>1068</v>
      </c>
      <c r="Z110" s="187" t="s">
        <v>1393</v>
      </c>
      <c r="AA110" s="188" t="s">
        <v>1069</v>
      </c>
    </row>
    <row r="111" spans="7:27" ht="16.399999999999999" customHeight="1" x14ac:dyDescent="0.25">
      <c r="G111" s="183" t="s">
        <v>35</v>
      </c>
      <c r="H111" s="183">
        <v>556</v>
      </c>
      <c r="I111" s="181" t="s">
        <v>1331</v>
      </c>
      <c r="J111" s="183" t="s">
        <v>119</v>
      </c>
      <c r="L111" s="178" t="s">
        <v>4</v>
      </c>
      <c r="M111" s="178">
        <v>722</v>
      </c>
      <c r="N111" s="178" t="s">
        <v>592</v>
      </c>
      <c r="O111" s="185">
        <v>1</v>
      </c>
      <c r="P111" s="178" t="str">
        <f t="shared" si="3"/>
        <v>CA722LI01</v>
      </c>
      <c r="Q111" s="178" t="s">
        <v>828</v>
      </c>
      <c r="R111" s="178"/>
      <c r="T111" s="178" t="str">
        <f t="shared" si="2"/>
        <v>NITTN4681</v>
      </c>
      <c r="U111" s="178" t="s">
        <v>1006</v>
      </c>
      <c r="V111" s="183" t="s">
        <v>11</v>
      </c>
      <c r="W111" s="183">
        <v>468</v>
      </c>
      <c r="X111" s="183">
        <v>1</v>
      </c>
      <c r="Y111" s="183" t="s">
        <v>1068</v>
      </c>
      <c r="Z111" s="187" t="s">
        <v>1393</v>
      </c>
      <c r="AA111" s="188" t="s">
        <v>1069</v>
      </c>
    </row>
    <row r="112" spans="7:27" ht="16.399999999999999" customHeight="1" x14ac:dyDescent="0.25">
      <c r="G112" s="183" t="s">
        <v>36</v>
      </c>
      <c r="H112" s="183">
        <v>558</v>
      </c>
      <c r="I112" s="181" t="s">
        <v>1332</v>
      </c>
      <c r="J112" s="183" t="s">
        <v>119</v>
      </c>
      <c r="L112" s="178" t="s">
        <v>4</v>
      </c>
      <c r="M112" s="178">
        <v>722</v>
      </c>
      <c r="N112" s="178" t="s">
        <v>592</v>
      </c>
      <c r="O112" s="185">
        <v>2</v>
      </c>
      <c r="P112" s="178" t="str">
        <f t="shared" si="3"/>
        <v>CA722LI02</v>
      </c>
      <c r="Q112" s="178" t="s">
        <v>786</v>
      </c>
      <c r="R112" s="178"/>
      <c r="T112" s="178" t="str">
        <f t="shared" si="2"/>
        <v>NITTN4701</v>
      </c>
      <c r="U112" s="178" t="s">
        <v>1006</v>
      </c>
      <c r="V112" s="183" t="s">
        <v>11</v>
      </c>
      <c r="W112" s="183">
        <v>470</v>
      </c>
      <c r="X112" s="183">
        <v>1</v>
      </c>
      <c r="Y112" s="183" t="s">
        <v>1068</v>
      </c>
      <c r="Z112" s="187" t="s">
        <v>1393</v>
      </c>
      <c r="AA112" s="188" t="s">
        <v>1069</v>
      </c>
    </row>
    <row r="113" spans="2:27" ht="16.399999999999999" customHeight="1" x14ac:dyDescent="0.25">
      <c r="G113" s="183" t="s">
        <v>37</v>
      </c>
      <c r="H113" s="183">
        <v>560</v>
      </c>
      <c r="I113" s="181" t="s">
        <v>1333</v>
      </c>
      <c r="J113" s="183" t="s">
        <v>119</v>
      </c>
      <c r="L113" s="178" t="s">
        <v>4</v>
      </c>
      <c r="M113" s="178">
        <v>722</v>
      </c>
      <c r="N113" s="178" t="s">
        <v>592</v>
      </c>
      <c r="O113" s="185">
        <v>3</v>
      </c>
      <c r="P113" s="178" t="str">
        <f t="shared" si="3"/>
        <v>CA722LI03</v>
      </c>
      <c r="Q113" s="178" t="s">
        <v>391</v>
      </c>
      <c r="R113" s="178"/>
      <c r="T113" s="178" t="str">
        <f t="shared" si="2"/>
        <v>NITTN4721</v>
      </c>
      <c r="U113" s="178" t="s">
        <v>1006</v>
      </c>
      <c r="V113" s="183" t="s">
        <v>11</v>
      </c>
      <c r="W113" s="183">
        <v>472</v>
      </c>
      <c r="X113" s="183">
        <v>1</v>
      </c>
      <c r="Y113" s="183" t="s">
        <v>1068</v>
      </c>
      <c r="Z113" s="187" t="s">
        <v>1393</v>
      </c>
      <c r="AA113" s="188" t="s">
        <v>1069</v>
      </c>
    </row>
    <row r="114" spans="2:27" ht="16.399999999999999" customHeight="1" x14ac:dyDescent="0.25">
      <c r="G114" s="183" t="s">
        <v>38</v>
      </c>
      <c r="H114" s="183">
        <v>562</v>
      </c>
      <c r="I114" s="181" t="s">
        <v>1334</v>
      </c>
      <c r="J114" s="183" t="s">
        <v>118</v>
      </c>
      <c r="L114" s="178" t="s">
        <v>4</v>
      </c>
      <c r="M114" s="178">
        <v>722</v>
      </c>
      <c r="N114" s="178" t="s">
        <v>592</v>
      </c>
      <c r="O114" s="185">
        <v>4</v>
      </c>
      <c r="P114" s="178" t="str">
        <f t="shared" si="3"/>
        <v>CA722LI04</v>
      </c>
      <c r="Q114" s="178" t="s">
        <v>393</v>
      </c>
      <c r="R114" s="178"/>
      <c r="T114" s="178" t="str">
        <f t="shared" si="2"/>
        <v>NITTN4741</v>
      </c>
      <c r="U114" s="178" t="s">
        <v>1006</v>
      </c>
      <c r="V114" s="183" t="s">
        <v>11</v>
      </c>
      <c r="W114" s="183">
        <v>474</v>
      </c>
      <c r="X114" s="183">
        <v>1</v>
      </c>
      <c r="Y114" s="183" t="s">
        <v>1068</v>
      </c>
      <c r="Z114" s="187" t="s">
        <v>1393</v>
      </c>
      <c r="AA114" s="188" t="s">
        <v>1069</v>
      </c>
    </row>
    <row r="115" spans="2:27" ht="16.399999999999999" customHeight="1" x14ac:dyDescent="0.25">
      <c r="G115" s="183" t="s">
        <v>39</v>
      </c>
      <c r="H115" s="183">
        <v>564</v>
      </c>
      <c r="I115" s="181" t="s">
        <v>1335</v>
      </c>
      <c r="J115" s="183" t="s">
        <v>119</v>
      </c>
      <c r="L115" s="178" t="s">
        <v>4</v>
      </c>
      <c r="M115" s="178">
        <v>722</v>
      </c>
      <c r="N115" s="178" t="s">
        <v>592</v>
      </c>
      <c r="O115" s="185">
        <v>5</v>
      </c>
      <c r="P115" s="178" t="str">
        <f t="shared" si="3"/>
        <v>CA722LI05</v>
      </c>
      <c r="Q115" s="178" t="s">
        <v>392</v>
      </c>
      <c r="R115" s="178"/>
      <c r="T115" s="178" t="str">
        <f t="shared" si="2"/>
        <v>NITTX5401</v>
      </c>
      <c r="U115" s="178" t="s">
        <v>1006</v>
      </c>
      <c r="V115" s="183" t="s">
        <v>20</v>
      </c>
      <c r="W115" s="183">
        <v>540</v>
      </c>
      <c r="X115" s="183">
        <v>1</v>
      </c>
      <c r="Y115" s="183" t="s">
        <v>996</v>
      </c>
      <c r="Z115" s="187">
        <v>2818744008</v>
      </c>
      <c r="AA115" s="188" t="s">
        <v>997</v>
      </c>
    </row>
    <row r="116" spans="2:27" ht="16.399999999999999" customHeight="1" x14ac:dyDescent="0.25">
      <c r="G116" s="183" t="s">
        <v>40</v>
      </c>
      <c r="H116" s="183">
        <v>566</v>
      </c>
      <c r="I116" s="181" t="s">
        <v>1336</v>
      </c>
      <c r="J116" s="183" t="s">
        <v>119</v>
      </c>
      <c r="L116" s="178" t="s">
        <v>4</v>
      </c>
      <c r="M116" s="178">
        <v>722</v>
      </c>
      <c r="N116" s="178" t="s">
        <v>592</v>
      </c>
      <c r="O116" s="185">
        <v>6</v>
      </c>
      <c r="P116" s="178" t="str">
        <f t="shared" si="3"/>
        <v>CA722LI06</v>
      </c>
      <c r="Q116" s="178" t="s">
        <v>829</v>
      </c>
      <c r="R116" s="178"/>
      <c r="T116" s="178" t="str">
        <f t="shared" si="2"/>
        <v>NITTX5421</v>
      </c>
      <c r="U116" s="178" t="s">
        <v>1006</v>
      </c>
      <c r="V116" s="183" t="s">
        <v>20</v>
      </c>
      <c r="W116" s="183">
        <v>542</v>
      </c>
      <c r="X116" s="183">
        <v>1</v>
      </c>
      <c r="Y116" s="183" t="s">
        <v>996</v>
      </c>
      <c r="Z116" s="187">
        <v>2818744008</v>
      </c>
      <c r="AA116" s="188" t="s">
        <v>997</v>
      </c>
    </row>
    <row r="117" spans="2:27" ht="16.399999999999999" customHeight="1" x14ac:dyDescent="0.25">
      <c r="G117" s="183" t="s">
        <v>41</v>
      </c>
      <c r="H117" s="183">
        <v>568</v>
      </c>
      <c r="I117" s="181" t="s">
        <v>1360</v>
      </c>
      <c r="J117" s="183" t="s">
        <v>119</v>
      </c>
      <c r="L117" s="178" t="s">
        <v>4</v>
      </c>
      <c r="M117" s="178">
        <v>722</v>
      </c>
      <c r="N117" s="178" t="s">
        <v>544</v>
      </c>
      <c r="O117" s="185">
        <v>1</v>
      </c>
      <c r="P117" s="178" t="str">
        <f t="shared" si="3"/>
        <v>CA722LT01</v>
      </c>
      <c r="Q117" s="178" t="s">
        <v>828</v>
      </c>
      <c r="R117" s="178"/>
      <c r="T117" s="178" t="str">
        <f t="shared" si="2"/>
        <v>NITTX5441</v>
      </c>
      <c r="U117" s="178" t="s">
        <v>1006</v>
      </c>
      <c r="V117" s="183" t="s">
        <v>20</v>
      </c>
      <c r="W117" s="183">
        <v>544</v>
      </c>
      <c r="X117" s="183">
        <v>1</v>
      </c>
      <c r="Y117" s="183" t="s">
        <v>996</v>
      </c>
      <c r="Z117" s="187">
        <v>2818744008</v>
      </c>
      <c r="AA117" s="188" t="s">
        <v>997</v>
      </c>
    </row>
    <row r="118" spans="2:27" ht="16.399999999999999" customHeight="1" x14ac:dyDescent="0.25">
      <c r="G118" s="183" t="s">
        <v>42</v>
      </c>
      <c r="H118" s="183">
        <v>570</v>
      </c>
      <c r="I118" s="181" t="s">
        <v>1337</v>
      </c>
      <c r="J118" s="183" t="s">
        <v>118</v>
      </c>
      <c r="L118" s="178" t="s">
        <v>4</v>
      </c>
      <c r="M118" s="178">
        <v>722</v>
      </c>
      <c r="N118" s="178" t="s">
        <v>544</v>
      </c>
      <c r="O118" s="185">
        <v>2</v>
      </c>
      <c r="P118" s="178" t="str">
        <f t="shared" si="3"/>
        <v>CA722LT02</v>
      </c>
      <c r="Q118" s="178" t="s">
        <v>786</v>
      </c>
      <c r="R118" s="178"/>
      <c r="T118" s="178" t="str">
        <f t="shared" si="2"/>
        <v>NITTX5461</v>
      </c>
      <c r="U118" s="178" t="s">
        <v>1006</v>
      </c>
      <c r="V118" s="183" t="s">
        <v>20</v>
      </c>
      <c r="W118" s="183">
        <v>546</v>
      </c>
      <c r="X118" s="183">
        <v>1</v>
      </c>
      <c r="Y118" s="183" t="s">
        <v>996</v>
      </c>
      <c r="Z118" s="187">
        <v>2818744008</v>
      </c>
      <c r="AA118" s="188" t="s">
        <v>997</v>
      </c>
    </row>
    <row r="119" spans="2:27" ht="16.399999999999999" customHeight="1" x14ac:dyDescent="0.25">
      <c r="G119" s="183" t="s">
        <v>300</v>
      </c>
      <c r="H119" s="183">
        <v>540</v>
      </c>
      <c r="I119" s="181" t="s">
        <v>1338</v>
      </c>
      <c r="J119" s="183" t="s">
        <v>119</v>
      </c>
      <c r="L119" s="178" t="s">
        <v>4</v>
      </c>
      <c r="M119" s="178">
        <v>722</v>
      </c>
      <c r="N119" s="178" t="s">
        <v>544</v>
      </c>
      <c r="O119" s="185">
        <v>3</v>
      </c>
      <c r="P119" s="178" t="str">
        <f t="shared" si="3"/>
        <v>CA722LT03</v>
      </c>
      <c r="Q119" s="178" t="s">
        <v>391</v>
      </c>
      <c r="R119" s="178"/>
      <c r="T119" s="178" t="str">
        <f t="shared" si="2"/>
        <v>NITTX5481</v>
      </c>
      <c r="U119" s="178" t="s">
        <v>1006</v>
      </c>
      <c r="V119" s="183" t="s">
        <v>20</v>
      </c>
      <c r="W119" s="183">
        <v>548</v>
      </c>
      <c r="X119" s="183">
        <v>1</v>
      </c>
      <c r="Y119" s="183" t="s">
        <v>996</v>
      </c>
      <c r="Z119" s="187">
        <v>2818744008</v>
      </c>
      <c r="AA119" s="188" t="s">
        <v>997</v>
      </c>
    </row>
    <row r="120" spans="2:27" ht="16.399999999999999" customHeight="1" x14ac:dyDescent="0.25">
      <c r="G120" s="183" t="s">
        <v>28</v>
      </c>
      <c r="H120" s="183">
        <v>542</v>
      </c>
      <c r="I120" s="181" t="s">
        <v>1339</v>
      </c>
      <c r="J120" s="183" t="s">
        <v>118</v>
      </c>
      <c r="L120" s="178" t="s">
        <v>4</v>
      </c>
      <c r="M120" s="178">
        <v>722</v>
      </c>
      <c r="N120" s="178" t="s">
        <v>544</v>
      </c>
      <c r="O120" s="185">
        <v>4</v>
      </c>
      <c r="P120" s="178" t="str">
        <f t="shared" si="3"/>
        <v>CA722LT04</v>
      </c>
      <c r="Q120" s="178" t="s">
        <v>393</v>
      </c>
      <c r="R120" s="178"/>
      <c r="T120" s="178" t="str">
        <f t="shared" si="2"/>
        <v>NITTX5501</v>
      </c>
      <c r="U120" s="178" t="s">
        <v>1006</v>
      </c>
      <c r="V120" s="183" t="s">
        <v>20</v>
      </c>
      <c r="W120" s="183">
        <v>550</v>
      </c>
      <c r="X120" s="183">
        <v>1</v>
      </c>
      <c r="Y120" s="183" t="s">
        <v>996</v>
      </c>
      <c r="Z120" s="187">
        <v>2818744008</v>
      </c>
      <c r="AA120" s="188" t="s">
        <v>997</v>
      </c>
    </row>
    <row r="121" spans="2:27" ht="16.399999999999999" customHeight="1" x14ac:dyDescent="0.25">
      <c r="G121" s="183" t="s">
        <v>29</v>
      </c>
      <c r="H121" s="183">
        <v>544</v>
      </c>
      <c r="I121" s="181" t="s">
        <v>1340</v>
      </c>
      <c r="J121" s="183" t="s">
        <v>119</v>
      </c>
      <c r="L121" s="178" t="s">
        <v>4</v>
      </c>
      <c r="M121" s="178">
        <v>722</v>
      </c>
      <c r="N121" s="178" t="s">
        <v>544</v>
      </c>
      <c r="O121" s="185">
        <v>5</v>
      </c>
      <c r="P121" s="178" t="str">
        <f t="shared" si="3"/>
        <v>CA722LT05</v>
      </c>
      <c r="Q121" s="178" t="s">
        <v>392</v>
      </c>
      <c r="R121" s="178"/>
      <c r="T121" s="178" t="str">
        <f t="shared" si="2"/>
        <v>NITTX5521</v>
      </c>
      <c r="U121" s="178" t="s">
        <v>1006</v>
      </c>
      <c r="V121" s="183" t="s">
        <v>20</v>
      </c>
      <c r="W121" s="183">
        <v>552</v>
      </c>
      <c r="X121" s="183">
        <v>1</v>
      </c>
      <c r="Y121" s="183" t="s">
        <v>996</v>
      </c>
      <c r="Z121" s="187">
        <v>2818744008</v>
      </c>
      <c r="AA121" s="188" t="s">
        <v>997</v>
      </c>
    </row>
    <row r="122" spans="2:27" ht="16.399999999999999" customHeight="1" x14ac:dyDescent="0.25">
      <c r="G122" s="183" t="s">
        <v>30</v>
      </c>
      <c r="H122" s="183">
        <v>546</v>
      </c>
      <c r="I122" s="181" t="s">
        <v>1341</v>
      </c>
      <c r="J122" s="183" t="s">
        <v>119</v>
      </c>
      <c r="L122" s="178" t="s">
        <v>4</v>
      </c>
      <c r="M122" s="178">
        <v>722</v>
      </c>
      <c r="N122" s="178" t="s">
        <v>544</v>
      </c>
      <c r="O122" s="185">
        <v>6</v>
      </c>
      <c r="P122" s="178" t="str">
        <f t="shared" si="3"/>
        <v>CA722LT06</v>
      </c>
      <c r="Q122" s="178" t="s">
        <v>829</v>
      </c>
      <c r="R122" s="178"/>
      <c r="T122" s="178" t="str">
        <f t="shared" si="2"/>
        <v>NITTX5541</v>
      </c>
      <c r="U122" s="178" t="s">
        <v>1006</v>
      </c>
      <c r="V122" s="183" t="s">
        <v>20</v>
      </c>
      <c r="W122" s="183">
        <v>554</v>
      </c>
      <c r="X122" s="183">
        <v>1</v>
      </c>
      <c r="Y122" s="183" t="s">
        <v>996</v>
      </c>
      <c r="Z122" s="187">
        <v>2818744008</v>
      </c>
      <c r="AA122" s="188" t="s">
        <v>997</v>
      </c>
    </row>
    <row r="123" spans="2:27" ht="16.399999999999999" customHeight="1" x14ac:dyDescent="0.25">
      <c r="G123" s="183" t="s">
        <v>31</v>
      </c>
      <c r="H123" s="183">
        <v>548</v>
      </c>
      <c r="I123" s="181" t="s">
        <v>1342</v>
      </c>
      <c r="J123" s="183" t="s">
        <v>119</v>
      </c>
      <c r="L123" s="178" t="s">
        <v>4</v>
      </c>
      <c r="M123" s="178">
        <v>724</v>
      </c>
      <c r="N123" s="178" t="s">
        <v>130</v>
      </c>
      <c r="O123" s="185">
        <v>1</v>
      </c>
      <c r="P123" s="178" t="str">
        <f t="shared" si="3"/>
        <v>CA724DA01</v>
      </c>
      <c r="Q123" s="178" t="s">
        <v>394</v>
      </c>
      <c r="R123" s="178"/>
      <c r="T123" s="178" t="str">
        <f t="shared" si="2"/>
        <v>NITTX5561</v>
      </c>
      <c r="U123" s="178" t="s">
        <v>1006</v>
      </c>
      <c r="V123" s="183" t="s">
        <v>20</v>
      </c>
      <c r="W123" s="183">
        <v>556</v>
      </c>
      <c r="X123" s="183">
        <v>1</v>
      </c>
      <c r="Y123" s="183" t="s">
        <v>996</v>
      </c>
      <c r="Z123" s="187">
        <v>2818744008</v>
      </c>
      <c r="AA123" s="188" t="s">
        <v>997</v>
      </c>
    </row>
    <row r="124" spans="2:27" ht="16.399999999999999" customHeight="1" x14ac:dyDescent="0.25">
      <c r="G124" s="183" t="s">
        <v>32</v>
      </c>
      <c r="H124" s="183">
        <v>550</v>
      </c>
      <c r="I124" s="181" t="s">
        <v>1343</v>
      </c>
      <c r="J124" s="183" t="s">
        <v>118</v>
      </c>
      <c r="L124" s="178" t="s">
        <v>4</v>
      </c>
      <c r="M124" s="178">
        <v>724</v>
      </c>
      <c r="N124" s="178" t="s">
        <v>138</v>
      </c>
      <c r="O124" s="185">
        <v>1</v>
      </c>
      <c r="P124" s="178" t="str">
        <f t="shared" si="3"/>
        <v>CA724E901</v>
      </c>
      <c r="Q124" s="200" t="s">
        <v>540</v>
      </c>
      <c r="R124" s="178"/>
      <c r="T124" s="178" t="str">
        <f t="shared" si="2"/>
        <v>NITTX5581</v>
      </c>
      <c r="U124" s="178" t="s">
        <v>1006</v>
      </c>
      <c r="V124" s="183" t="s">
        <v>20</v>
      </c>
      <c r="W124" s="183">
        <v>558</v>
      </c>
      <c r="X124" s="183">
        <v>1</v>
      </c>
      <c r="Y124" s="183" t="s">
        <v>996</v>
      </c>
      <c r="Z124" s="187">
        <v>2818744008</v>
      </c>
      <c r="AA124" s="188" t="s">
        <v>997</v>
      </c>
    </row>
    <row r="125" spans="2:27" ht="16.399999999999999" customHeight="1" x14ac:dyDescent="0.25">
      <c r="G125" s="183" t="s">
        <v>33</v>
      </c>
      <c r="H125" s="183">
        <v>552</v>
      </c>
      <c r="I125" s="181" t="s">
        <v>1344</v>
      </c>
      <c r="J125" s="183" t="s">
        <v>119</v>
      </c>
      <c r="L125" s="178" t="s">
        <v>4</v>
      </c>
      <c r="M125" s="178">
        <v>724</v>
      </c>
      <c r="N125" s="178" t="s">
        <v>138</v>
      </c>
      <c r="O125" s="185">
        <v>2</v>
      </c>
      <c r="P125" s="178" t="str">
        <f t="shared" si="3"/>
        <v>CA724E902</v>
      </c>
      <c r="Q125" s="200" t="s">
        <v>539</v>
      </c>
      <c r="R125" s="178"/>
      <c r="T125" s="178" t="str">
        <f t="shared" si="2"/>
        <v>NITTX5601</v>
      </c>
      <c r="U125" s="178" t="s">
        <v>1006</v>
      </c>
      <c r="V125" s="183" t="s">
        <v>20</v>
      </c>
      <c r="W125" s="183">
        <v>560</v>
      </c>
      <c r="X125" s="183">
        <v>1</v>
      </c>
      <c r="Y125" s="183" t="s">
        <v>996</v>
      </c>
      <c r="Z125" s="187">
        <v>2818744008</v>
      </c>
      <c r="AA125" s="188" t="s">
        <v>997</v>
      </c>
    </row>
    <row r="126" spans="2:27" ht="16.399999999999999" customHeight="1" x14ac:dyDescent="0.25">
      <c r="B126" s="863"/>
      <c r="C126" s="863"/>
      <c r="E126" s="198"/>
      <c r="G126" s="183" t="s">
        <v>34</v>
      </c>
      <c r="H126" s="183">
        <v>554</v>
      </c>
      <c r="I126" s="181" t="s">
        <v>1345</v>
      </c>
      <c r="J126" s="183" t="s">
        <v>119</v>
      </c>
      <c r="L126" s="178" t="s">
        <v>4</v>
      </c>
      <c r="M126" s="178">
        <v>724</v>
      </c>
      <c r="N126" s="178" t="s">
        <v>592</v>
      </c>
      <c r="O126" s="185">
        <v>1</v>
      </c>
      <c r="P126" s="178" t="str">
        <f t="shared" si="3"/>
        <v>CA724LI01</v>
      </c>
      <c r="Q126" s="178" t="s">
        <v>394</v>
      </c>
      <c r="R126" s="178"/>
      <c r="T126" s="178" t="str">
        <f t="shared" si="2"/>
        <v>NITTX5621</v>
      </c>
      <c r="U126" s="178" t="s">
        <v>1006</v>
      </c>
      <c r="V126" s="183" t="s">
        <v>20</v>
      </c>
      <c r="W126" s="183">
        <v>562</v>
      </c>
      <c r="X126" s="183">
        <v>1</v>
      </c>
      <c r="Y126" s="183" t="s">
        <v>996</v>
      </c>
      <c r="Z126" s="187">
        <v>2818744008</v>
      </c>
      <c r="AA126" s="188" t="s">
        <v>997</v>
      </c>
    </row>
    <row r="127" spans="2:27" ht="16.399999999999999" customHeight="1" x14ac:dyDescent="0.25">
      <c r="B127" s="863"/>
      <c r="C127" s="863"/>
      <c r="E127" s="198"/>
      <c r="F127" s="198"/>
      <c r="G127" s="183" t="s">
        <v>299</v>
      </c>
      <c r="H127" s="183">
        <v>350</v>
      </c>
      <c r="I127" s="181" t="s">
        <v>1346</v>
      </c>
      <c r="J127" s="183" t="s">
        <v>119</v>
      </c>
      <c r="L127" s="178" t="s">
        <v>4</v>
      </c>
      <c r="M127" s="178">
        <v>724</v>
      </c>
      <c r="N127" s="178" t="s">
        <v>592</v>
      </c>
      <c r="O127" s="185">
        <v>2</v>
      </c>
      <c r="P127" s="178" t="str">
        <f t="shared" si="3"/>
        <v>CA724LI02</v>
      </c>
      <c r="Q127" s="178" t="s">
        <v>827</v>
      </c>
      <c r="R127" s="178"/>
      <c r="T127" s="178" t="str">
        <f t="shared" si="2"/>
        <v>NITTX5641</v>
      </c>
      <c r="U127" s="178" t="s">
        <v>1006</v>
      </c>
      <c r="V127" s="183" t="s">
        <v>20</v>
      </c>
      <c r="W127" s="183">
        <v>564</v>
      </c>
      <c r="X127" s="183">
        <v>1</v>
      </c>
      <c r="Y127" s="183" t="s">
        <v>996</v>
      </c>
      <c r="Z127" s="187">
        <v>2818744008</v>
      </c>
      <c r="AA127" s="188" t="s">
        <v>997</v>
      </c>
    </row>
    <row r="128" spans="2:27" ht="16.399999999999999" customHeight="1" x14ac:dyDescent="0.25">
      <c r="B128" s="863"/>
      <c r="C128" s="863"/>
      <c r="E128" s="198"/>
      <c r="F128" s="198"/>
      <c r="G128" s="183" t="s">
        <v>26</v>
      </c>
      <c r="H128" s="183">
        <v>352</v>
      </c>
      <c r="I128" s="181" t="s">
        <v>1347</v>
      </c>
      <c r="J128" s="183" t="s">
        <v>118</v>
      </c>
      <c r="L128" s="178" t="s">
        <v>4</v>
      </c>
      <c r="M128" s="178">
        <v>724</v>
      </c>
      <c r="N128" s="178" t="s">
        <v>544</v>
      </c>
      <c r="O128" s="185">
        <v>1</v>
      </c>
      <c r="P128" s="178" t="str">
        <f t="shared" si="3"/>
        <v>CA724LT01</v>
      </c>
      <c r="Q128" s="178" t="s">
        <v>394</v>
      </c>
      <c r="R128" s="178"/>
      <c r="T128" s="178" t="str">
        <f t="shared" si="2"/>
        <v>NITTX5661</v>
      </c>
      <c r="U128" s="178" t="s">
        <v>1006</v>
      </c>
      <c r="V128" s="183" t="s">
        <v>20</v>
      </c>
      <c r="W128" s="183">
        <v>566</v>
      </c>
      <c r="X128" s="183">
        <v>1</v>
      </c>
      <c r="Y128" s="183" t="s">
        <v>996</v>
      </c>
      <c r="Z128" s="187">
        <v>2818744008</v>
      </c>
      <c r="AA128" s="188" t="s">
        <v>997</v>
      </c>
    </row>
    <row r="129" spans="2:27" ht="16.399999999999999" customHeight="1" x14ac:dyDescent="0.25">
      <c r="B129" s="863"/>
      <c r="C129" s="863"/>
      <c r="E129" s="198"/>
      <c r="F129" s="198"/>
      <c r="G129" s="183" t="s">
        <v>27</v>
      </c>
      <c r="H129" s="183">
        <v>354</v>
      </c>
      <c r="I129" s="181" t="s">
        <v>1348</v>
      </c>
      <c r="J129" s="183" t="s">
        <v>119</v>
      </c>
      <c r="L129" s="178" t="s">
        <v>4</v>
      </c>
      <c r="M129" s="178">
        <v>724</v>
      </c>
      <c r="N129" s="178" t="s">
        <v>544</v>
      </c>
      <c r="O129" s="185">
        <v>2</v>
      </c>
      <c r="P129" s="178" t="str">
        <f t="shared" si="3"/>
        <v>CA724LT02</v>
      </c>
      <c r="Q129" s="178" t="s">
        <v>827</v>
      </c>
      <c r="R129" s="178"/>
      <c r="T129" s="178" t="str">
        <f t="shared" si="2"/>
        <v>NITTX5681</v>
      </c>
      <c r="U129" s="178" t="s">
        <v>1006</v>
      </c>
      <c r="V129" s="183" t="s">
        <v>20</v>
      </c>
      <c r="W129" s="183">
        <v>568</v>
      </c>
      <c r="X129" s="183">
        <v>1</v>
      </c>
      <c r="Y129" s="183" t="s">
        <v>996</v>
      </c>
      <c r="Z129" s="187">
        <v>2818744008</v>
      </c>
      <c r="AA129" s="188" t="s">
        <v>997</v>
      </c>
    </row>
    <row r="130" spans="2:27" ht="16.399999999999999" customHeight="1" x14ac:dyDescent="0.25">
      <c r="B130" s="863"/>
      <c r="C130" s="863"/>
      <c r="D130" s="206"/>
      <c r="E130" s="198"/>
      <c r="F130" s="198"/>
      <c r="G130" s="183" t="s">
        <v>104</v>
      </c>
      <c r="H130" s="183">
        <v>356</v>
      </c>
      <c r="I130" s="181" t="s">
        <v>1349</v>
      </c>
      <c r="J130" s="183" t="s">
        <v>119</v>
      </c>
      <c r="L130" s="178" t="s">
        <v>4</v>
      </c>
      <c r="M130" s="178">
        <v>726</v>
      </c>
      <c r="N130" s="178" t="s">
        <v>139</v>
      </c>
      <c r="O130" s="185">
        <v>1</v>
      </c>
      <c r="P130" s="178" t="str">
        <f t="shared" si="3"/>
        <v>CA726CH01</v>
      </c>
      <c r="Q130" s="178" t="s">
        <v>529</v>
      </c>
      <c r="R130" s="178" t="s">
        <v>971</v>
      </c>
      <c r="T130" s="178" t="str">
        <f t="shared" ref="T130:T179" si="4">$U130&amp;$V130&amp;$W130&amp;$X130</f>
        <v>NITTX5701</v>
      </c>
      <c r="U130" s="178" t="s">
        <v>1006</v>
      </c>
      <c r="V130" s="183" t="s">
        <v>20</v>
      </c>
      <c r="W130" s="183">
        <v>570</v>
      </c>
      <c r="X130" s="183">
        <v>1</v>
      </c>
      <c r="Y130" s="183" t="s">
        <v>996</v>
      </c>
      <c r="Z130" s="187">
        <v>2818744008</v>
      </c>
      <c r="AA130" s="188" t="s">
        <v>997</v>
      </c>
    </row>
    <row r="131" spans="2:27" ht="16.399999999999999" customHeight="1" x14ac:dyDescent="0.25">
      <c r="B131" s="863"/>
      <c r="C131" s="863"/>
      <c r="E131" s="198"/>
      <c r="F131" s="198"/>
      <c r="L131" s="178" t="s">
        <v>4</v>
      </c>
      <c r="M131" s="178">
        <v>726</v>
      </c>
      <c r="N131" s="178" t="s">
        <v>130</v>
      </c>
      <c r="O131" s="185">
        <v>1</v>
      </c>
      <c r="P131" s="178" t="str">
        <f t="shared" si="3"/>
        <v>CA726DA01</v>
      </c>
      <c r="Q131" s="178" t="s">
        <v>395</v>
      </c>
      <c r="R131" s="178"/>
      <c r="T131" s="178" t="str">
        <f t="shared" si="4"/>
        <v>NITWI3501</v>
      </c>
      <c r="U131" s="178" t="s">
        <v>1006</v>
      </c>
      <c r="V131" s="183" t="s">
        <v>15</v>
      </c>
      <c r="W131" s="183">
        <v>350</v>
      </c>
      <c r="X131" s="183">
        <v>1</v>
      </c>
      <c r="Y131" s="183" t="s">
        <v>1065</v>
      </c>
      <c r="Z131" s="187" t="s">
        <v>1066</v>
      </c>
      <c r="AA131" s="142" t="s">
        <v>1067</v>
      </c>
    </row>
    <row r="132" spans="2:27" ht="16.399999999999999" customHeight="1" x14ac:dyDescent="0.25">
      <c r="B132" s="863"/>
      <c r="C132" s="863"/>
      <c r="E132" s="198"/>
      <c r="F132" s="198"/>
      <c r="L132" s="178" t="s">
        <v>4</v>
      </c>
      <c r="M132" s="178">
        <v>726</v>
      </c>
      <c r="N132" s="178" t="s">
        <v>138</v>
      </c>
      <c r="O132" s="185">
        <v>1</v>
      </c>
      <c r="P132" s="178" t="str">
        <f t="shared" si="3"/>
        <v>CA726E901</v>
      </c>
      <c r="Q132" s="200" t="s">
        <v>538</v>
      </c>
      <c r="R132" s="178"/>
      <c r="T132" s="178" t="str">
        <f t="shared" si="4"/>
        <v>NITWI3521</v>
      </c>
      <c r="U132" s="178" t="s">
        <v>1006</v>
      </c>
      <c r="V132" s="183" t="s">
        <v>15</v>
      </c>
      <c r="W132" s="183">
        <v>352</v>
      </c>
      <c r="X132" s="183">
        <v>1</v>
      </c>
      <c r="Y132" s="183" t="s">
        <v>1065</v>
      </c>
      <c r="Z132" s="187" t="s">
        <v>1066</v>
      </c>
      <c r="AA132" s="142" t="s">
        <v>1067</v>
      </c>
    </row>
    <row r="133" spans="2:27" ht="16.399999999999999" customHeight="1" x14ac:dyDescent="0.25">
      <c r="B133" s="863"/>
      <c r="C133" s="863"/>
      <c r="E133" s="198"/>
      <c r="F133" s="198"/>
      <c r="L133" s="178" t="s">
        <v>4</v>
      </c>
      <c r="M133" s="178">
        <v>726</v>
      </c>
      <c r="N133" s="178" t="s">
        <v>138</v>
      </c>
      <c r="O133" s="185">
        <v>2</v>
      </c>
      <c r="P133" s="178" t="str">
        <f t="shared" si="3"/>
        <v>CA726E902</v>
      </c>
      <c r="Q133" s="178" t="s">
        <v>526</v>
      </c>
      <c r="R133" s="178"/>
      <c r="T133" s="178" t="str">
        <f t="shared" si="4"/>
        <v>NITWI3541</v>
      </c>
      <c r="U133" s="178" t="s">
        <v>1006</v>
      </c>
      <c r="V133" s="183" t="s">
        <v>15</v>
      </c>
      <c r="W133" s="183">
        <v>354</v>
      </c>
      <c r="X133" s="183">
        <v>1</v>
      </c>
      <c r="Y133" s="183" t="s">
        <v>1065</v>
      </c>
      <c r="Z133" s="187" t="s">
        <v>1066</v>
      </c>
      <c r="AA133" s="142" t="s">
        <v>1067</v>
      </c>
    </row>
    <row r="134" spans="2:27" ht="16.399999999999999" customHeight="1" x14ac:dyDescent="0.25">
      <c r="B134" s="863"/>
      <c r="C134" s="863"/>
      <c r="E134" s="198"/>
      <c r="F134" s="198"/>
      <c r="L134" s="178" t="s">
        <v>4</v>
      </c>
      <c r="M134" s="178">
        <v>726</v>
      </c>
      <c r="N134" s="178" t="s">
        <v>138</v>
      </c>
      <c r="O134" s="185">
        <v>3</v>
      </c>
      <c r="P134" s="178" t="str">
        <f t="shared" si="3"/>
        <v>CA726E903</v>
      </c>
      <c r="Q134" s="178" t="s">
        <v>527</v>
      </c>
      <c r="R134" s="178"/>
      <c r="T134" s="178" t="str">
        <f t="shared" si="4"/>
        <v>NITWI3561</v>
      </c>
      <c r="U134" s="178" t="s">
        <v>1006</v>
      </c>
      <c r="V134" s="183" t="s">
        <v>15</v>
      </c>
      <c r="W134" s="183">
        <v>356</v>
      </c>
      <c r="X134" s="183">
        <v>1</v>
      </c>
      <c r="Y134" s="183" t="s">
        <v>1065</v>
      </c>
      <c r="Z134" s="187" t="s">
        <v>1066</v>
      </c>
      <c r="AA134" s="142" t="s">
        <v>1067</v>
      </c>
    </row>
    <row r="135" spans="2:27" ht="16.399999999999999" customHeight="1" x14ac:dyDescent="0.25">
      <c r="B135" s="863"/>
      <c r="C135" s="863"/>
      <c r="E135" s="198"/>
      <c r="F135" s="198"/>
      <c r="L135" s="178" t="s">
        <v>4</v>
      </c>
      <c r="M135" s="178">
        <v>726</v>
      </c>
      <c r="N135" s="178" t="s">
        <v>138</v>
      </c>
      <c r="O135" s="185">
        <v>4</v>
      </c>
      <c r="P135" s="178" t="str">
        <f t="shared" si="3"/>
        <v>CA726E904</v>
      </c>
      <c r="Q135" s="178" t="s">
        <v>528</v>
      </c>
      <c r="R135" s="178"/>
      <c r="T135" s="178" t="str">
        <f t="shared" si="4"/>
        <v>PMR2</v>
      </c>
      <c r="U135" s="178" t="s">
        <v>1007</v>
      </c>
      <c r="V135" s="183" t="s">
        <v>1011</v>
      </c>
      <c r="W135" s="183"/>
      <c r="X135" s="183"/>
      <c r="Y135" s="183" t="s">
        <v>1154</v>
      </c>
      <c r="Z135" s="187" t="s">
        <v>1156</v>
      </c>
      <c r="AA135" s="205" t="s">
        <v>1155</v>
      </c>
    </row>
    <row r="136" spans="2:27" ht="16.399999999999999" customHeight="1" x14ac:dyDescent="0.25">
      <c r="B136" s="863"/>
      <c r="C136" s="863"/>
      <c r="E136" s="198"/>
      <c r="F136" s="198"/>
      <c r="L136" s="178" t="s">
        <v>4</v>
      </c>
      <c r="M136" s="178">
        <v>726</v>
      </c>
      <c r="N136" s="178" t="s">
        <v>592</v>
      </c>
      <c r="O136" s="185">
        <v>1</v>
      </c>
      <c r="P136" s="178" t="str">
        <f t="shared" si="3"/>
        <v>CA726LI01</v>
      </c>
      <c r="Q136" s="178" t="s">
        <v>529</v>
      </c>
      <c r="R136" s="178"/>
      <c r="T136" s="178" t="str">
        <f t="shared" si="4"/>
        <v>PMR3</v>
      </c>
      <c r="U136" s="178" t="s">
        <v>1007</v>
      </c>
      <c r="V136" s="183" t="s">
        <v>1012</v>
      </c>
      <c r="W136" s="183"/>
      <c r="X136" s="183"/>
      <c r="Y136" s="183" t="s">
        <v>1154</v>
      </c>
      <c r="Z136" s="187" t="s">
        <v>1156</v>
      </c>
      <c r="AA136" s="205" t="s">
        <v>1155</v>
      </c>
    </row>
    <row r="137" spans="2:27" ht="16.399999999999999" customHeight="1" x14ac:dyDescent="0.25">
      <c r="B137" s="863"/>
      <c r="C137" s="863"/>
      <c r="E137" s="198"/>
      <c r="F137" s="198"/>
      <c r="L137" s="178" t="s">
        <v>4</v>
      </c>
      <c r="M137" s="178">
        <v>726</v>
      </c>
      <c r="N137" s="178" t="s">
        <v>592</v>
      </c>
      <c r="O137" s="185">
        <v>2</v>
      </c>
      <c r="P137" s="178" t="str">
        <f t="shared" si="3"/>
        <v>CA726LI02</v>
      </c>
      <c r="Q137" s="178" t="s">
        <v>395</v>
      </c>
      <c r="R137" s="178"/>
      <c r="T137" s="178" t="str">
        <f t="shared" si="4"/>
        <v>PMR4</v>
      </c>
      <c r="U137" s="178" t="s">
        <v>1007</v>
      </c>
      <c r="V137" s="183" t="s">
        <v>1013</v>
      </c>
      <c r="W137" s="183"/>
      <c r="X137" s="183"/>
      <c r="Y137" s="183" t="s">
        <v>1154</v>
      </c>
      <c r="Z137" s="187" t="s">
        <v>1156</v>
      </c>
      <c r="AA137" s="205" t="s">
        <v>1155</v>
      </c>
    </row>
    <row r="138" spans="2:27" ht="16.399999999999999" customHeight="1" x14ac:dyDescent="0.25">
      <c r="B138" s="863"/>
      <c r="C138" s="863"/>
      <c r="E138" s="198"/>
      <c r="F138" s="198"/>
      <c r="L138" s="178" t="s">
        <v>4</v>
      </c>
      <c r="M138" s="178">
        <v>726</v>
      </c>
      <c r="N138" s="178" t="s">
        <v>544</v>
      </c>
      <c r="O138" s="185">
        <v>1</v>
      </c>
      <c r="P138" s="178" t="str">
        <f t="shared" si="3"/>
        <v>CA726LT01</v>
      </c>
      <c r="Q138" s="178" t="s">
        <v>529</v>
      </c>
      <c r="R138" s="178"/>
      <c r="T138" s="178" t="str">
        <f t="shared" si="4"/>
        <v>PMR5</v>
      </c>
      <c r="U138" s="178" t="s">
        <v>1007</v>
      </c>
      <c r="V138" s="183" t="s">
        <v>1014</v>
      </c>
      <c r="W138" s="183"/>
      <c r="X138" s="183"/>
      <c r="Y138" s="183" t="s">
        <v>1154</v>
      </c>
      <c r="Z138" s="187" t="s">
        <v>1156</v>
      </c>
      <c r="AA138" s="205" t="s">
        <v>1155</v>
      </c>
    </row>
    <row r="139" spans="2:27" ht="16.399999999999999" customHeight="1" x14ac:dyDescent="0.25">
      <c r="B139" s="863"/>
      <c r="C139" s="863"/>
      <c r="E139" s="198"/>
      <c r="F139" s="198"/>
      <c r="L139" s="178" t="s">
        <v>4</v>
      </c>
      <c r="M139" s="178">
        <v>726</v>
      </c>
      <c r="N139" s="178" t="s">
        <v>544</v>
      </c>
      <c r="O139" s="185">
        <v>2</v>
      </c>
      <c r="P139" s="178" t="str">
        <f t="shared" si="3"/>
        <v>CA726LT02</v>
      </c>
      <c r="Q139" s="178" t="s">
        <v>395</v>
      </c>
      <c r="R139" s="178"/>
      <c r="T139" s="178" t="str">
        <f t="shared" si="4"/>
        <v>PMR6</v>
      </c>
      <c r="U139" s="178" t="s">
        <v>1007</v>
      </c>
      <c r="V139" s="183" t="s">
        <v>1015</v>
      </c>
      <c r="W139" s="183"/>
      <c r="X139" s="183"/>
      <c r="Y139" s="183" t="s">
        <v>1154</v>
      </c>
      <c r="Z139" s="187" t="s">
        <v>1156</v>
      </c>
      <c r="AA139" s="205" t="s">
        <v>1155</v>
      </c>
    </row>
    <row r="140" spans="2:27" ht="16.399999999999999" customHeight="1" x14ac:dyDescent="0.25">
      <c r="B140" s="863"/>
      <c r="C140" s="863"/>
      <c r="E140" s="198"/>
      <c r="F140" s="198"/>
      <c r="L140" s="178" t="s">
        <v>4</v>
      </c>
      <c r="M140" s="178">
        <v>728</v>
      </c>
      <c r="N140" s="178" t="s">
        <v>139</v>
      </c>
      <c r="O140" s="185">
        <v>1</v>
      </c>
      <c r="P140" s="178" t="str">
        <f t="shared" si="3"/>
        <v>CA728CH01</v>
      </c>
      <c r="Q140" s="178" t="s">
        <v>396</v>
      </c>
      <c r="R140" s="178" t="s">
        <v>972</v>
      </c>
      <c r="T140" s="178" t="str">
        <f t="shared" si="4"/>
        <v>TPEIL3361</v>
      </c>
      <c r="U140" s="178" t="s">
        <v>1009</v>
      </c>
      <c r="V140" s="183" t="s">
        <v>18</v>
      </c>
      <c r="W140" s="183">
        <v>336</v>
      </c>
      <c r="X140" s="183">
        <v>1</v>
      </c>
      <c r="Y140" s="183" t="s">
        <v>1451</v>
      </c>
      <c r="Z140" s="187">
        <v>7734501433</v>
      </c>
      <c r="AA140" s="188" t="s">
        <v>1452</v>
      </c>
    </row>
    <row r="141" spans="2:27" ht="16.399999999999999" customHeight="1" x14ac:dyDescent="0.25">
      <c r="B141" s="863"/>
      <c r="C141" s="863"/>
      <c r="E141" s="198"/>
      <c r="F141" s="198"/>
      <c r="L141" s="178" t="s">
        <v>4</v>
      </c>
      <c r="M141" s="178">
        <v>728</v>
      </c>
      <c r="N141" s="178" t="s">
        <v>130</v>
      </c>
      <c r="O141" s="185">
        <v>1</v>
      </c>
      <c r="P141" s="178" t="str">
        <f t="shared" si="3"/>
        <v>CA728DA01</v>
      </c>
      <c r="Q141" s="178" t="s">
        <v>396</v>
      </c>
      <c r="R141" s="178"/>
      <c r="T141" s="178" t="str">
        <f t="shared" si="4"/>
        <v>TPEIL3542</v>
      </c>
      <c r="U141" s="178" t="s">
        <v>1009</v>
      </c>
      <c r="V141" s="183" t="s">
        <v>18</v>
      </c>
      <c r="W141" s="183">
        <v>354</v>
      </c>
      <c r="X141" s="183">
        <v>2</v>
      </c>
      <c r="Y141" s="183" t="s">
        <v>1451</v>
      </c>
      <c r="Z141" s="187">
        <v>7734501433</v>
      </c>
      <c r="AA141" s="188" t="s">
        <v>1452</v>
      </c>
    </row>
    <row r="142" spans="2:27" ht="16.399999999999999" customHeight="1" x14ac:dyDescent="0.25">
      <c r="B142" s="863"/>
      <c r="C142" s="863"/>
      <c r="D142" s="206"/>
      <c r="E142" s="198"/>
      <c r="F142" s="198"/>
      <c r="L142" s="178" t="s">
        <v>4</v>
      </c>
      <c r="M142" s="178">
        <v>728</v>
      </c>
      <c r="N142" s="178" t="s">
        <v>138</v>
      </c>
      <c r="O142" s="185">
        <v>1</v>
      </c>
      <c r="P142" s="178" t="str">
        <f t="shared" si="3"/>
        <v>CA728E901</v>
      </c>
      <c r="Q142" s="178" t="s">
        <v>511</v>
      </c>
      <c r="R142" s="178"/>
      <c r="T142" s="178" t="str">
        <f t="shared" si="4"/>
        <v>TPEIL3583</v>
      </c>
      <c r="U142" s="178" t="s">
        <v>1009</v>
      </c>
      <c r="V142" s="183" t="s">
        <v>18</v>
      </c>
      <c r="W142" s="183">
        <v>358</v>
      </c>
      <c r="X142" s="183">
        <v>3</v>
      </c>
      <c r="Y142" s="183" t="s">
        <v>1451</v>
      </c>
      <c r="Z142" s="187">
        <v>7734501433</v>
      </c>
      <c r="AA142" s="188" t="s">
        <v>1452</v>
      </c>
    </row>
    <row r="143" spans="2:27" ht="16.399999999999999" customHeight="1" x14ac:dyDescent="0.25">
      <c r="B143" s="863"/>
      <c r="C143" s="863"/>
      <c r="E143" s="198"/>
      <c r="F143" s="198"/>
      <c r="L143" s="178" t="s">
        <v>4</v>
      </c>
      <c r="M143" s="178">
        <v>728</v>
      </c>
      <c r="N143" s="178" t="s">
        <v>138</v>
      </c>
      <c r="O143" s="185">
        <v>2</v>
      </c>
      <c r="P143" s="178" t="str">
        <f t="shared" si="3"/>
        <v>CA728E902</v>
      </c>
      <c r="Q143" s="200" t="s">
        <v>537</v>
      </c>
      <c r="R143" s="178"/>
      <c r="T143" s="178" t="str">
        <f t="shared" si="4"/>
        <v>TPEIL3604</v>
      </c>
      <c r="U143" s="178" t="s">
        <v>1009</v>
      </c>
      <c r="V143" s="183" t="s">
        <v>18</v>
      </c>
      <c r="W143" s="183">
        <v>360</v>
      </c>
      <c r="X143" s="183">
        <v>4</v>
      </c>
      <c r="Y143" s="183" t="s">
        <v>1451</v>
      </c>
      <c r="Z143" s="187">
        <v>7734501433</v>
      </c>
      <c r="AA143" s="188" t="s">
        <v>1452</v>
      </c>
    </row>
    <row r="144" spans="2:27" ht="16.399999999999999" customHeight="1" x14ac:dyDescent="0.25">
      <c r="B144" s="863"/>
      <c r="C144" s="863"/>
      <c r="E144" s="198"/>
      <c r="F144" s="198"/>
      <c r="L144" s="178" t="s">
        <v>4</v>
      </c>
      <c r="M144" s="178">
        <v>728</v>
      </c>
      <c r="N144" s="178" t="s">
        <v>592</v>
      </c>
      <c r="O144" s="185">
        <v>1</v>
      </c>
      <c r="P144" s="178" t="str">
        <f t="shared" si="3"/>
        <v>CA728LI01</v>
      </c>
      <c r="Q144" s="178" t="s">
        <v>396</v>
      </c>
      <c r="R144" s="178"/>
      <c r="T144" s="178" t="str">
        <f t="shared" si="4"/>
        <v>TPEIL3625</v>
      </c>
      <c r="U144" s="178" t="s">
        <v>1009</v>
      </c>
      <c r="V144" s="183" t="s">
        <v>18</v>
      </c>
      <c r="W144" s="183">
        <v>362</v>
      </c>
      <c r="X144" s="183">
        <v>5</v>
      </c>
      <c r="Y144" s="183" t="s">
        <v>1451</v>
      </c>
      <c r="Z144" s="187">
        <v>7734501433</v>
      </c>
      <c r="AA144" s="188" t="s">
        <v>1452</v>
      </c>
    </row>
    <row r="145" spans="2:27" ht="16.399999999999999" customHeight="1" x14ac:dyDescent="0.25">
      <c r="B145" s="863"/>
      <c r="C145" s="863"/>
      <c r="E145" s="198"/>
      <c r="F145" s="198"/>
      <c r="L145" s="178" t="s">
        <v>4</v>
      </c>
      <c r="M145" s="178">
        <v>728</v>
      </c>
      <c r="N145" s="178" t="s">
        <v>544</v>
      </c>
      <c r="O145" s="185">
        <v>1</v>
      </c>
      <c r="P145" s="178" t="str">
        <f t="shared" si="3"/>
        <v>CA728LT01</v>
      </c>
      <c r="Q145" s="178" t="s">
        <v>396</v>
      </c>
      <c r="R145" s="178"/>
      <c r="T145" s="178" t="str">
        <f t="shared" si="4"/>
        <v>TPEIL3646</v>
      </c>
      <c r="U145" s="178" t="s">
        <v>1009</v>
      </c>
      <c r="V145" s="183" t="s">
        <v>18</v>
      </c>
      <c r="W145" s="183">
        <v>364</v>
      </c>
      <c r="X145" s="183">
        <v>6</v>
      </c>
      <c r="Y145" s="183" t="s">
        <v>1451</v>
      </c>
      <c r="Z145" s="187">
        <v>7734501433</v>
      </c>
      <c r="AA145" s="188" t="s">
        <v>1452</v>
      </c>
    </row>
    <row r="146" spans="2:27" ht="16.399999999999999" customHeight="1" x14ac:dyDescent="0.25">
      <c r="B146" s="863"/>
      <c r="C146" s="863"/>
      <c r="E146" s="198"/>
      <c r="F146" s="198"/>
      <c r="L146" s="178" t="s">
        <v>4</v>
      </c>
      <c r="M146" s="178">
        <v>730</v>
      </c>
      <c r="N146" s="178" t="s">
        <v>139</v>
      </c>
      <c r="O146" s="185">
        <v>1</v>
      </c>
      <c r="P146" s="178" t="str">
        <f t="shared" si="3"/>
        <v>CA730CH01</v>
      </c>
      <c r="Q146" s="200" t="s">
        <v>397</v>
      </c>
      <c r="R146" s="178" t="s">
        <v>884</v>
      </c>
      <c r="T146" s="178" t="str">
        <f t="shared" si="4"/>
        <v>TPEIL3667</v>
      </c>
      <c r="U146" s="178" t="s">
        <v>1009</v>
      </c>
      <c r="V146" s="183" t="s">
        <v>18</v>
      </c>
      <c r="W146" s="183">
        <v>366</v>
      </c>
      <c r="X146" s="183">
        <v>7</v>
      </c>
      <c r="Y146" s="183" t="s">
        <v>1451</v>
      </c>
      <c r="Z146" s="187">
        <v>7734501433</v>
      </c>
      <c r="AA146" s="188" t="s">
        <v>1452</v>
      </c>
    </row>
    <row r="147" spans="2:27" ht="16.399999999999999" customHeight="1" x14ac:dyDescent="0.25">
      <c r="B147" s="863"/>
      <c r="C147" s="863"/>
      <c r="D147" s="206"/>
      <c r="E147" s="198"/>
      <c r="F147" s="198"/>
      <c r="L147" s="178" t="s">
        <v>4</v>
      </c>
      <c r="M147" s="178">
        <v>730</v>
      </c>
      <c r="N147" s="178" t="s">
        <v>139</v>
      </c>
      <c r="O147" s="185">
        <v>2</v>
      </c>
      <c r="P147" s="178" t="str">
        <f t="shared" si="3"/>
        <v>CA730CH02</v>
      </c>
      <c r="Q147" s="200" t="s">
        <v>787</v>
      </c>
      <c r="R147" s="178" t="s">
        <v>882</v>
      </c>
      <c r="T147" s="178" t="str">
        <f t="shared" si="4"/>
        <v>TPEIL3688</v>
      </c>
      <c r="U147" s="178" t="s">
        <v>1009</v>
      </c>
      <c r="V147" s="183" t="s">
        <v>18</v>
      </c>
      <c r="W147" s="183">
        <v>368</v>
      </c>
      <c r="X147" s="183">
        <v>8</v>
      </c>
      <c r="Y147" s="183" t="s">
        <v>1451</v>
      </c>
      <c r="Z147" s="187">
        <v>7734501433</v>
      </c>
      <c r="AA147" s="188" t="s">
        <v>1452</v>
      </c>
    </row>
    <row r="148" spans="2:27" ht="16.399999999999999" customHeight="1" x14ac:dyDescent="0.25">
      <c r="B148" s="863"/>
      <c r="C148" s="863"/>
      <c r="E148" s="198"/>
      <c r="F148" s="198"/>
      <c r="L148" s="178" t="s">
        <v>4</v>
      </c>
      <c r="M148" s="178">
        <v>730</v>
      </c>
      <c r="N148" s="178" t="s">
        <v>139</v>
      </c>
      <c r="O148" s="185">
        <v>3</v>
      </c>
      <c r="P148" s="178" t="str">
        <f t="shared" si="3"/>
        <v>CA730CH03</v>
      </c>
      <c r="Q148" s="200" t="s">
        <v>804</v>
      </c>
      <c r="R148" s="178" t="s">
        <v>885</v>
      </c>
      <c r="T148" s="178" t="str">
        <f t="shared" si="4"/>
        <v>TPEIL3709</v>
      </c>
      <c r="U148" s="178" t="s">
        <v>1009</v>
      </c>
      <c r="V148" s="183" t="s">
        <v>18</v>
      </c>
      <c r="W148" s="183">
        <v>370</v>
      </c>
      <c r="X148" s="183">
        <v>9</v>
      </c>
      <c r="Y148" s="183" t="s">
        <v>1451</v>
      </c>
      <c r="Z148" s="187">
        <v>7734501433</v>
      </c>
      <c r="AA148" s="188" t="s">
        <v>1452</v>
      </c>
    </row>
    <row r="149" spans="2:27" ht="16.399999999999999" customHeight="1" x14ac:dyDescent="0.25">
      <c r="B149" s="863"/>
      <c r="C149" s="863"/>
      <c r="D149" s="206"/>
      <c r="E149" s="198"/>
      <c r="F149" s="198"/>
      <c r="L149" s="178" t="s">
        <v>4</v>
      </c>
      <c r="M149" s="178">
        <v>730</v>
      </c>
      <c r="N149" s="178" t="s">
        <v>139</v>
      </c>
      <c r="O149" s="185">
        <v>4</v>
      </c>
      <c r="P149" s="178" t="str">
        <f t="shared" si="3"/>
        <v>CA730CH04</v>
      </c>
      <c r="Q149" s="200" t="s">
        <v>399</v>
      </c>
      <c r="R149" s="178" t="s">
        <v>886</v>
      </c>
      <c r="T149" s="178" t="str">
        <f t="shared" si="4"/>
        <v>TPEIL37410</v>
      </c>
      <c r="U149" s="178" t="s">
        <v>1009</v>
      </c>
      <c r="V149" s="183" t="s">
        <v>18</v>
      </c>
      <c r="W149" s="183">
        <v>374</v>
      </c>
      <c r="X149" s="183">
        <v>10</v>
      </c>
      <c r="Y149" s="183" t="s">
        <v>1451</v>
      </c>
      <c r="Z149" s="187">
        <v>7734501433</v>
      </c>
      <c r="AA149" s="188" t="s">
        <v>1452</v>
      </c>
    </row>
    <row r="150" spans="2:27" ht="16.399999999999999" customHeight="1" x14ac:dyDescent="0.25">
      <c r="B150" s="863"/>
      <c r="C150" s="863"/>
      <c r="E150" s="198"/>
      <c r="F150" s="198"/>
      <c r="L150" s="178" t="s">
        <v>4</v>
      </c>
      <c r="M150" s="178">
        <v>730</v>
      </c>
      <c r="N150" s="178" t="s">
        <v>130</v>
      </c>
      <c r="O150" s="185">
        <v>1</v>
      </c>
      <c r="P150" s="178" t="str">
        <f t="shared" si="3"/>
        <v>CA730DA01</v>
      </c>
      <c r="Q150" s="178" t="s">
        <v>397</v>
      </c>
      <c r="R150" s="178"/>
      <c r="T150" s="178" t="str">
        <f t="shared" si="4"/>
        <v>TPEIL37611</v>
      </c>
      <c r="U150" s="178" t="s">
        <v>1009</v>
      </c>
      <c r="V150" s="183" t="s">
        <v>18</v>
      </c>
      <c r="W150" s="183">
        <v>376</v>
      </c>
      <c r="X150" s="183">
        <v>11</v>
      </c>
      <c r="Y150" s="183" t="s">
        <v>1451</v>
      </c>
      <c r="Z150" s="187">
        <v>7734501433</v>
      </c>
      <c r="AA150" s="188" t="s">
        <v>1452</v>
      </c>
    </row>
    <row r="151" spans="2:27" ht="16.399999999999999" customHeight="1" x14ac:dyDescent="0.25">
      <c r="B151" s="863"/>
      <c r="C151" s="863"/>
      <c r="E151" s="198"/>
      <c r="F151" s="198"/>
      <c r="L151" s="178" t="s">
        <v>4</v>
      </c>
      <c r="M151" s="178">
        <v>730</v>
      </c>
      <c r="N151" s="178" t="s">
        <v>130</v>
      </c>
      <c r="O151" s="185">
        <v>2</v>
      </c>
      <c r="P151" s="178" t="str">
        <f t="shared" si="3"/>
        <v>CA730DA02</v>
      </c>
      <c r="Q151" s="178" t="s">
        <v>398</v>
      </c>
      <c r="R151" s="178"/>
      <c r="T151" s="178" t="str">
        <f t="shared" si="4"/>
        <v>TPEIL52012</v>
      </c>
      <c r="U151" s="178" t="s">
        <v>1009</v>
      </c>
      <c r="V151" s="183" t="s">
        <v>18</v>
      </c>
      <c r="W151" s="183">
        <v>520</v>
      </c>
      <c r="X151" s="183">
        <v>12</v>
      </c>
      <c r="Y151" s="183" t="s">
        <v>1451</v>
      </c>
      <c r="Z151" s="187">
        <v>7734501433</v>
      </c>
      <c r="AA151" s="188" t="s">
        <v>1452</v>
      </c>
    </row>
    <row r="152" spans="2:27" ht="16.399999999999999" customHeight="1" x14ac:dyDescent="0.25">
      <c r="B152" s="863"/>
      <c r="C152" s="863"/>
      <c r="E152" s="198"/>
      <c r="F152" s="198"/>
      <c r="L152" s="178" t="s">
        <v>4</v>
      </c>
      <c r="M152" s="178">
        <v>730</v>
      </c>
      <c r="N152" s="178" t="s">
        <v>130</v>
      </c>
      <c r="O152" s="185">
        <v>3</v>
      </c>
      <c r="P152" s="178" t="str">
        <f t="shared" si="3"/>
        <v>CA730DA03</v>
      </c>
      <c r="Q152" s="178" t="s">
        <v>399</v>
      </c>
      <c r="R152" s="178"/>
      <c r="T152" s="178" t="str">
        <f t="shared" si="4"/>
        <v>TPEIL63413</v>
      </c>
      <c r="U152" s="178" t="s">
        <v>1009</v>
      </c>
      <c r="V152" s="183" t="s">
        <v>18</v>
      </c>
      <c r="W152" s="183">
        <v>634</v>
      </c>
      <c r="X152" s="183">
        <v>13</v>
      </c>
      <c r="Y152" s="183" t="s">
        <v>1451</v>
      </c>
      <c r="Z152" s="187">
        <v>7734501433</v>
      </c>
      <c r="AA152" s="188" t="s">
        <v>1452</v>
      </c>
    </row>
    <row r="153" spans="2:27" ht="16.399999999999999" customHeight="1" x14ac:dyDescent="0.25">
      <c r="B153" s="863"/>
      <c r="C153" s="863"/>
      <c r="E153" s="198"/>
      <c r="F153" s="198"/>
      <c r="L153" s="178" t="s">
        <v>4</v>
      </c>
      <c r="M153" s="178">
        <v>730</v>
      </c>
      <c r="N153" s="178" t="s">
        <v>138</v>
      </c>
      <c r="O153" s="185">
        <v>1</v>
      </c>
      <c r="P153" s="178" t="str">
        <f t="shared" si="3"/>
        <v>CA730E901</v>
      </c>
      <c r="Q153" s="178" t="s">
        <v>521</v>
      </c>
      <c r="R153" s="178"/>
      <c r="T153" s="178" t="str">
        <f t="shared" si="4"/>
        <v>TPEIN3301</v>
      </c>
      <c r="U153" s="178" t="s">
        <v>1009</v>
      </c>
      <c r="V153" s="183" t="s">
        <v>17</v>
      </c>
      <c r="W153" s="183">
        <v>330</v>
      </c>
      <c r="X153" s="183">
        <v>1</v>
      </c>
      <c r="Y153" s="183" t="s">
        <v>1451</v>
      </c>
      <c r="Z153" s="187">
        <v>7734501433</v>
      </c>
      <c r="AA153" s="188" t="s">
        <v>1452</v>
      </c>
    </row>
    <row r="154" spans="2:27" ht="16.399999999999999" customHeight="1" x14ac:dyDescent="0.25">
      <c r="B154" s="863"/>
      <c r="C154" s="863"/>
      <c r="E154" s="198"/>
      <c r="F154" s="198"/>
      <c r="L154" s="178" t="s">
        <v>4</v>
      </c>
      <c r="M154" s="178">
        <v>730</v>
      </c>
      <c r="N154" s="178" t="s">
        <v>138</v>
      </c>
      <c r="O154" s="185">
        <v>2</v>
      </c>
      <c r="P154" s="178" t="str">
        <f t="shared" si="3"/>
        <v>CA730E902</v>
      </c>
      <c r="Q154" s="178" t="s">
        <v>522</v>
      </c>
      <c r="R154" s="178"/>
      <c r="T154" s="178" t="str">
        <f t="shared" si="4"/>
        <v>TPEIN3322</v>
      </c>
      <c r="U154" s="178" t="s">
        <v>1009</v>
      </c>
      <c r="V154" s="183" t="s">
        <v>17</v>
      </c>
      <c r="W154" s="183">
        <v>332</v>
      </c>
      <c r="X154" s="183">
        <v>2</v>
      </c>
      <c r="Y154" s="183" t="s">
        <v>1451</v>
      </c>
      <c r="Z154" s="187">
        <v>7734501433</v>
      </c>
      <c r="AA154" s="188" t="s">
        <v>1452</v>
      </c>
    </row>
    <row r="155" spans="2:27" ht="16.399999999999999" customHeight="1" x14ac:dyDescent="0.25">
      <c r="B155" s="863"/>
      <c r="C155" s="863"/>
      <c r="E155" s="198"/>
      <c r="F155" s="198"/>
      <c r="L155" s="178" t="s">
        <v>4</v>
      </c>
      <c r="M155" s="178">
        <v>730</v>
      </c>
      <c r="N155" s="178" t="s">
        <v>138</v>
      </c>
      <c r="O155" s="185">
        <v>3</v>
      </c>
      <c r="P155" s="178" t="str">
        <f t="shared" si="3"/>
        <v>CA730E903</v>
      </c>
      <c r="Q155" s="178" t="s">
        <v>523</v>
      </c>
      <c r="R155" s="178"/>
      <c r="T155" s="178" t="str">
        <f t="shared" si="4"/>
        <v>TPEIN3343</v>
      </c>
      <c r="U155" s="178" t="s">
        <v>1009</v>
      </c>
      <c r="V155" s="183" t="s">
        <v>17</v>
      </c>
      <c r="W155" s="183">
        <v>334</v>
      </c>
      <c r="X155" s="183">
        <v>3</v>
      </c>
      <c r="Y155" s="183" t="s">
        <v>1451</v>
      </c>
      <c r="Z155" s="187">
        <v>7734501433</v>
      </c>
      <c r="AA155" s="188" t="s">
        <v>1452</v>
      </c>
    </row>
    <row r="156" spans="2:27" ht="16.399999999999999" customHeight="1" x14ac:dyDescent="0.25">
      <c r="B156" s="863"/>
      <c r="C156" s="863"/>
      <c r="E156" s="198"/>
      <c r="F156" s="198"/>
      <c r="L156" s="178" t="s">
        <v>4</v>
      </c>
      <c r="M156" s="178">
        <v>730</v>
      </c>
      <c r="N156" s="178" t="s">
        <v>138</v>
      </c>
      <c r="O156" s="185">
        <v>4</v>
      </c>
      <c r="P156" s="178" t="str">
        <f t="shared" si="3"/>
        <v>CA730E904</v>
      </c>
      <c r="Q156" s="178" t="s">
        <v>518</v>
      </c>
      <c r="R156" s="178"/>
      <c r="T156" s="178" t="str">
        <f t="shared" si="4"/>
        <v>TPEIN3364</v>
      </c>
      <c r="U156" s="178" t="s">
        <v>1009</v>
      </c>
      <c r="V156" s="183" t="s">
        <v>17</v>
      </c>
      <c r="W156" s="183">
        <v>336</v>
      </c>
      <c r="X156" s="183">
        <v>4</v>
      </c>
      <c r="Y156" s="183" t="s">
        <v>1451</v>
      </c>
      <c r="Z156" s="187">
        <v>7734501433</v>
      </c>
      <c r="AA156" s="188" t="s">
        <v>1452</v>
      </c>
    </row>
    <row r="157" spans="2:27" ht="16.399999999999999" customHeight="1" x14ac:dyDescent="0.25">
      <c r="F157" s="198"/>
      <c r="L157" s="178" t="s">
        <v>4</v>
      </c>
      <c r="M157" s="178">
        <v>730</v>
      </c>
      <c r="N157" s="178" t="s">
        <v>138</v>
      </c>
      <c r="O157" s="185">
        <v>5</v>
      </c>
      <c r="P157" s="178" t="str">
        <f t="shared" ref="P157:P203" si="5">$L157&amp;$M157&amp;$N157&amp;IF($O157&lt;10,0&amp;$O157,$O157)</f>
        <v>CA730E905</v>
      </c>
      <c r="Q157" s="178" t="s">
        <v>524</v>
      </c>
      <c r="R157" s="178"/>
      <c r="T157" s="178" t="str">
        <f t="shared" si="4"/>
        <v>TPEIN3685</v>
      </c>
      <c r="U157" s="178" t="s">
        <v>1009</v>
      </c>
      <c r="V157" s="183" t="s">
        <v>17</v>
      </c>
      <c r="W157" s="183">
        <v>368</v>
      </c>
      <c r="X157" s="183">
        <v>5</v>
      </c>
      <c r="Y157" s="183" t="s">
        <v>1451</v>
      </c>
      <c r="Z157" s="187">
        <v>7734501433</v>
      </c>
      <c r="AA157" s="188" t="s">
        <v>1452</v>
      </c>
    </row>
    <row r="158" spans="2:27" ht="16.399999999999999" customHeight="1" x14ac:dyDescent="0.25">
      <c r="L158" s="178" t="s">
        <v>4</v>
      </c>
      <c r="M158" s="178">
        <v>730</v>
      </c>
      <c r="N158" s="178" t="s">
        <v>138</v>
      </c>
      <c r="O158" s="185">
        <v>6</v>
      </c>
      <c r="P158" s="178" t="str">
        <f t="shared" si="5"/>
        <v>CA730E906</v>
      </c>
      <c r="Q158" s="178" t="s">
        <v>525</v>
      </c>
      <c r="R158" s="178"/>
      <c r="T158" s="178" t="str">
        <f t="shared" si="4"/>
        <v>TPEIN3586</v>
      </c>
      <c r="U158" s="178" t="s">
        <v>1009</v>
      </c>
      <c r="V158" s="183" t="s">
        <v>17</v>
      </c>
      <c r="W158" s="183">
        <v>358</v>
      </c>
      <c r="X158" s="183">
        <v>6</v>
      </c>
      <c r="Y158" s="183" t="s">
        <v>1451</v>
      </c>
      <c r="Z158" s="187">
        <v>7734501433</v>
      </c>
      <c r="AA158" s="188" t="s">
        <v>1452</v>
      </c>
    </row>
    <row r="159" spans="2:27" ht="16.399999999999999" customHeight="1" x14ac:dyDescent="0.25">
      <c r="L159" s="178" t="s">
        <v>4</v>
      </c>
      <c r="M159" s="178">
        <v>730</v>
      </c>
      <c r="N159" s="178" t="s">
        <v>592</v>
      </c>
      <c r="O159" s="185">
        <v>1</v>
      </c>
      <c r="P159" s="178" t="str">
        <f t="shared" si="5"/>
        <v>CA730LI01</v>
      </c>
      <c r="Q159" s="178" t="s">
        <v>824</v>
      </c>
      <c r="R159" s="178"/>
      <c r="T159" s="178" t="str">
        <f t="shared" si="4"/>
        <v>TPEIN4627</v>
      </c>
      <c r="U159" s="178" t="s">
        <v>1009</v>
      </c>
      <c r="V159" s="183" t="s">
        <v>17</v>
      </c>
      <c r="W159" s="183">
        <v>462</v>
      </c>
      <c r="X159" s="183">
        <v>7</v>
      </c>
      <c r="Y159" s="183" t="s">
        <v>1451</v>
      </c>
      <c r="Z159" s="187">
        <v>7734501433</v>
      </c>
      <c r="AA159" s="188" t="s">
        <v>1452</v>
      </c>
    </row>
    <row r="160" spans="2:27" ht="16.399999999999999" customHeight="1" x14ac:dyDescent="0.25">
      <c r="L160" s="178" t="s">
        <v>4</v>
      </c>
      <c r="M160" s="178">
        <v>730</v>
      </c>
      <c r="N160" s="178" t="s">
        <v>592</v>
      </c>
      <c r="O160" s="185">
        <v>2</v>
      </c>
      <c r="P160" s="178" t="str">
        <f t="shared" si="5"/>
        <v>CA730LI02</v>
      </c>
      <c r="Q160" s="178" t="s">
        <v>397</v>
      </c>
      <c r="R160" s="178"/>
      <c r="T160" s="178" t="str">
        <f t="shared" si="4"/>
        <v>TPEMI3401</v>
      </c>
      <c r="U160" s="178" t="s">
        <v>1009</v>
      </c>
      <c r="V160" s="183" t="s">
        <v>16</v>
      </c>
      <c r="W160" s="183">
        <v>340</v>
      </c>
      <c r="X160" s="183">
        <v>1</v>
      </c>
      <c r="Y160" s="183" t="s">
        <v>1451</v>
      </c>
      <c r="Z160" s="187">
        <v>7734501433</v>
      </c>
      <c r="AA160" s="188" t="s">
        <v>1452</v>
      </c>
    </row>
    <row r="161" spans="12:27" ht="16.399999999999999" customHeight="1" x14ac:dyDescent="0.25">
      <c r="L161" s="178" t="s">
        <v>4</v>
      </c>
      <c r="M161" s="178">
        <v>730</v>
      </c>
      <c r="N161" s="178" t="s">
        <v>592</v>
      </c>
      <c r="O161" s="185">
        <v>3</v>
      </c>
      <c r="P161" s="178" t="str">
        <f t="shared" si="5"/>
        <v>CA730LI03</v>
      </c>
      <c r="Q161" s="178" t="s">
        <v>825</v>
      </c>
      <c r="R161" s="178"/>
      <c r="T161" s="178" t="str">
        <f t="shared" si="4"/>
        <v>TPEMI3422</v>
      </c>
      <c r="U161" s="178" t="s">
        <v>1009</v>
      </c>
      <c r="V161" s="183" t="s">
        <v>16</v>
      </c>
      <c r="W161" s="183">
        <v>342</v>
      </c>
      <c r="X161" s="183">
        <v>2</v>
      </c>
      <c r="Y161" s="183" t="s">
        <v>1451</v>
      </c>
      <c r="Z161" s="187">
        <v>7734501433</v>
      </c>
      <c r="AA161" s="188" t="s">
        <v>1452</v>
      </c>
    </row>
    <row r="162" spans="12:27" ht="16.399999999999999" customHeight="1" x14ac:dyDescent="0.25">
      <c r="L162" s="178" t="s">
        <v>4</v>
      </c>
      <c r="M162" s="178">
        <v>730</v>
      </c>
      <c r="N162" s="178" t="s">
        <v>592</v>
      </c>
      <c r="O162" s="185">
        <v>4</v>
      </c>
      <c r="P162" s="178" t="str">
        <f t="shared" si="5"/>
        <v>CA730LI04</v>
      </c>
      <c r="Q162" s="178" t="s">
        <v>787</v>
      </c>
      <c r="R162" s="178"/>
      <c r="T162" s="178" t="str">
        <f t="shared" si="4"/>
        <v>TPEMI3443</v>
      </c>
      <c r="U162" s="178" t="s">
        <v>1009</v>
      </c>
      <c r="V162" s="183" t="s">
        <v>16</v>
      </c>
      <c r="W162" s="183">
        <v>344</v>
      </c>
      <c r="X162" s="183">
        <v>3</v>
      </c>
      <c r="Y162" s="183" t="s">
        <v>1451</v>
      </c>
      <c r="Z162" s="187">
        <v>7734501433</v>
      </c>
      <c r="AA162" s="188" t="s">
        <v>1452</v>
      </c>
    </row>
    <row r="163" spans="12:27" ht="16.399999999999999" customHeight="1" x14ac:dyDescent="0.25">
      <c r="L163" s="178" t="s">
        <v>4</v>
      </c>
      <c r="M163" s="178">
        <v>730</v>
      </c>
      <c r="N163" s="178" t="s">
        <v>592</v>
      </c>
      <c r="O163" s="185">
        <v>5</v>
      </c>
      <c r="P163" s="178" t="str">
        <f t="shared" si="5"/>
        <v>CA730LI05</v>
      </c>
      <c r="Q163" s="178" t="s">
        <v>826</v>
      </c>
      <c r="R163" s="178"/>
      <c r="T163" s="178" t="str">
        <f t="shared" si="4"/>
        <v>TPEMI3464</v>
      </c>
      <c r="U163" s="178" t="s">
        <v>1009</v>
      </c>
      <c r="V163" s="183" t="s">
        <v>16</v>
      </c>
      <c r="W163" s="183">
        <v>346</v>
      </c>
      <c r="X163" s="183">
        <v>4</v>
      </c>
      <c r="Y163" s="183" t="s">
        <v>1451</v>
      </c>
      <c r="Z163" s="187">
        <v>7734501433</v>
      </c>
      <c r="AA163" s="188" t="s">
        <v>1452</v>
      </c>
    </row>
    <row r="164" spans="12:27" ht="16.399999999999999" customHeight="1" x14ac:dyDescent="0.25">
      <c r="L164" s="178" t="s">
        <v>4</v>
      </c>
      <c r="M164" s="178">
        <v>730</v>
      </c>
      <c r="N164" s="178" t="s">
        <v>592</v>
      </c>
      <c r="O164" s="185">
        <v>6</v>
      </c>
      <c r="P164" s="178" t="str">
        <f t="shared" si="5"/>
        <v>CA730LI06</v>
      </c>
      <c r="Q164" s="178" t="s">
        <v>804</v>
      </c>
      <c r="R164" s="178"/>
      <c r="T164" s="178" t="str">
        <f t="shared" si="4"/>
        <v>TPEMI3485</v>
      </c>
      <c r="U164" s="178" t="s">
        <v>1009</v>
      </c>
      <c r="V164" s="183" t="s">
        <v>16</v>
      </c>
      <c r="W164" s="183">
        <v>348</v>
      </c>
      <c r="X164" s="183">
        <v>5</v>
      </c>
      <c r="Y164" s="183" t="s">
        <v>1451</v>
      </c>
      <c r="Z164" s="187">
        <v>7734501433</v>
      </c>
      <c r="AA164" s="188" t="s">
        <v>1452</v>
      </c>
    </row>
    <row r="165" spans="12:27" ht="16.399999999999999" customHeight="1" x14ac:dyDescent="0.25">
      <c r="L165" s="178" t="s">
        <v>4</v>
      </c>
      <c r="M165" s="178">
        <v>730</v>
      </c>
      <c r="N165" s="178" t="s">
        <v>592</v>
      </c>
      <c r="O165" s="185">
        <v>7</v>
      </c>
      <c r="P165" s="178" t="str">
        <f t="shared" si="5"/>
        <v>CA730LI07</v>
      </c>
      <c r="Q165" s="178" t="s">
        <v>399</v>
      </c>
      <c r="R165" s="178"/>
      <c r="T165" s="178" t="str">
        <f t="shared" si="4"/>
        <v>TPEOH3201</v>
      </c>
      <c r="U165" s="178" t="s">
        <v>1009</v>
      </c>
      <c r="V165" s="183" t="s">
        <v>3</v>
      </c>
      <c r="W165" s="183">
        <v>320</v>
      </c>
      <c r="X165" s="183">
        <v>1</v>
      </c>
      <c r="Y165" s="183" t="s">
        <v>1451</v>
      </c>
      <c r="Z165" s="187">
        <v>7734501433</v>
      </c>
      <c r="AA165" s="188" t="s">
        <v>1452</v>
      </c>
    </row>
    <row r="166" spans="12:27" ht="16.399999999999999" customHeight="1" x14ac:dyDescent="0.25">
      <c r="L166" s="178" t="s">
        <v>4</v>
      </c>
      <c r="M166" s="178">
        <v>730</v>
      </c>
      <c r="N166" s="178" t="s">
        <v>544</v>
      </c>
      <c r="O166" s="185">
        <v>1</v>
      </c>
      <c r="P166" s="178" t="str">
        <f t="shared" si="5"/>
        <v>CA730LT01</v>
      </c>
      <c r="Q166" s="178" t="s">
        <v>824</v>
      </c>
      <c r="R166" s="178"/>
      <c r="T166" s="178" t="str">
        <f t="shared" si="4"/>
        <v>TPEOH3222</v>
      </c>
      <c r="U166" s="178" t="s">
        <v>1009</v>
      </c>
      <c r="V166" s="183" t="s">
        <v>3</v>
      </c>
      <c r="W166" s="183">
        <v>322</v>
      </c>
      <c r="X166" s="183">
        <v>2</v>
      </c>
      <c r="Y166" s="183" t="s">
        <v>1451</v>
      </c>
      <c r="Z166" s="187">
        <v>7734501433</v>
      </c>
      <c r="AA166" s="188" t="s">
        <v>1452</v>
      </c>
    </row>
    <row r="167" spans="12:27" ht="16.399999999999999" customHeight="1" x14ac:dyDescent="0.25">
      <c r="L167" s="178" t="s">
        <v>4</v>
      </c>
      <c r="M167" s="178">
        <v>730</v>
      </c>
      <c r="N167" s="178" t="s">
        <v>544</v>
      </c>
      <c r="O167" s="185">
        <v>2</v>
      </c>
      <c r="P167" s="178" t="str">
        <f t="shared" si="5"/>
        <v>CA730LT02</v>
      </c>
      <c r="Q167" s="178" t="s">
        <v>397</v>
      </c>
      <c r="R167" s="178"/>
      <c r="T167" s="178" t="str">
        <f t="shared" si="4"/>
        <v>TPEOH3243</v>
      </c>
      <c r="U167" s="178" t="s">
        <v>1009</v>
      </c>
      <c r="V167" s="183" t="s">
        <v>3</v>
      </c>
      <c r="W167" s="183">
        <v>324</v>
      </c>
      <c r="X167" s="183">
        <v>3</v>
      </c>
      <c r="Y167" s="183" t="s">
        <v>1451</v>
      </c>
      <c r="Z167" s="187">
        <v>7734501433</v>
      </c>
      <c r="AA167" s="188" t="s">
        <v>1452</v>
      </c>
    </row>
    <row r="168" spans="12:27" ht="16.399999999999999" customHeight="1" x14ac:dyDescent="0.25">
      <c r="L168" s="178" t="s">
        <v>4</v>
      </c>
      <c r="M168" s="178">
        <v>730</v>
      </c>
      <c r="N168" s="178" t="s">
        <v>544</v>
      </c>
      <c r="O168" s="185">
        <v>3</v>
      </c>
      <c r="P168" s="178" t="str">
        <f t="shared" si="5"/>
        <v>CA730LT03</v>
      </c>
      <c r="Q168" s="178" t="s">
        <v>825</v>
      </c>
      <c r="R168" s="178"/>
      <c r="T168" s="178" t="str">
        <f t="shared" si="4"/>
        <v>TPEOH3254</v>
      </c>
      <c r="U168" s="178" t="s">
        <v>1009</v>
      </c>
      <c r="V168" s="183" t="s">
        <v>3</v>
      </c>
      <c r="W168" s="183">
        <v>325</v>
      </c>
      <c r="X168" s="183">
        <v>4</v>
      </c>
      <c r="Y168" s="183" t="s">
        <v>1451</v>
      </c>
      <c r="Z168" s="187">
        <v>7734501433</v>
      </c>
      <c r="AA168" s="188" t="s">
        <v>1452</v>
      </c>
    </row>
    <row r="169" spans="12:27" ht="16.399999999999999" customHeight="1" x14ac:dyDescent="0.25">
      <c r="L169" s="178" t="s">
        <v>4</v>
      </c>
      <c r="M169" s="178">
        <v>730</v>
      </c>
      <c r="N169" s="178" t="s">
        <v>544</v>
      </c>
      <c r="O169" s="185">
        <v>4</v>
      </c>
      <c r="P169" s="178" t="str">
        <f t="shared" si="5"/>
        <v>CA730LT04</v>
      </c>
      <c r="Q169" s="178" t="s">
        <v>787</v>
      </c>
      <c r="R169" s="178"/>
      <c r="T169" s="178" t="str">
        <f t="shared" si="4"/>
        <v>TPEOH3265</v>
      </c>
      <c r="U169" s="178" t="s">
        <v>1009</v>
      </c>
      <c r="V169" s="183" t="s">
        <v>3</v>
      </c>
      <c r="W169" s="183">
        <v>326</v>
      </c>
      <c r="X169" s="183">
        <v>5</v>
      </c>
      <c r="Y169" s="183" t="s">
        <v>1451</v>
      </c>
      <c r="Z169" s="187">
        <v>7734501433</v>
      </c>
      <c r="AA169" s="188" t="s">
        <v>1452</v>
      </c>
    </row>
    <row r="170" spans="12:27" ht="16.399999999999999" customHeight="1" x14ac:dyDescent="0.25">
      <c r="L170" s="178" t="s">
        <v>4</v>
      </c>
      <c r="M170" s="178">
        <v>730</v>
      </c>
      <c r="N170" s="178" t="s">
        <v>544</v>
      </c>
      <c r="O170" s="185">
        <v>5</v>
      </c>
      <c r="P170" s="178" t="str">
        <f t="shared" si="5"/>
        <v>CA730LT05</v>
      </c>
      <c r="Q170" s="178" t="s">
        <v>826</v>
      </c>
      <c r="R170" s="178"/>
      <c r="T170" s="178" t="str">
        <f t="shared" si="4"/>
        <v>TPEOH3286</v>
      </c>
      <c r="U170" s="178" t="s">
        <v>1009</v>
      </c>
      <c r="V170" s="183" t="s">
        <v>3</v>
      </c>
      <c r="W170" s="183">
        <v>328</v>
      </c>
      <c r="X170" s="183">
        <v>6</v>
      </c>
      <c r="Y170" s="183" t="s">
        <v>1451</v>
      </c>
      <c r="Z170" s="187">
        <v>7734501433</v>
      </c>
      <c r="AA170" s="188" t="s">
        <v>1452</v>
      </c>
    </row>
    <row r="171" spans="12:27" ht="16.399999999999999" customHeight="1" x14ac:dyDescent="0.25">
      <c r="L171" s="178" t="s">
        <v>4</v>
      </c>
      <c r="M171" s="178">
        <v>730</v>
      </c>
      <c r="N171" s="178" t="s">
        <v>544</v>
      </c>
      <c r="O171" s="185">
        <v>6</v>
      </c>
      <c r="P171" s="178" t="str">
        <f t="shared" si="5"/>
        <v>CA730LT06</v>
      </c>
      <c r="Q171" s="178" t="s">
        <v>804</v>
      </c>
      <c r="R171" s="178"/>
      <c r="T171" s="178" t="str">
        <f t="shared" si="4"/>
        <v>TPEWI3421</v>
      </c>
      <c r="U171" s="178" t="s">
        <v>1009</v>
      </c>
      <c r="V171" s="183" t="s">
        <v>15</v>
      </c>
      <c r="W171" s="183">
        <v>342</v>
      </c>
      <c r="X171" s="183">
        <v>1</v>
      </c>
      <c r="Y171" s="183" t="s">
        <v>1451</v>
      </c>
      <c r="Z171" s="187">
        <v>7734501433</v>
      </c>
      <c r="AA171" s="188" t="s">
        <v>1452</v>
      </c>
    </row>
    <row r="172" spans="12:27" ht="16.399999999999999" customHeight="1" x14ac:dyDescent="0.25">
      <c r="L172" s="178" t="s">
        <v>4</v>
      </c>
      <c r="M172" s="178">
        <v>730</v>
      </c>
      <c r="N172" s="178" t="s">
        <v>544</v>
      </c>
      <c r="O172" s="185">
        <v>7</v>
      </c>
      <c r="P172" s="178" t="str">
        <f t="shared" si="5"/>
        <v>CA730LT07</v>
      </c>
      <c r="Q172" s="178" t="s">
        <v>399</v>
      </c>
      <c r="R172" s="178"/>
      <c r="T172" s="178" t="str">
        <f t="shared" si="4"/>
        <v>TPEWI3502</v>
      </c>
      <c r="U172" s="178" t="s">
        <v>1009</v>
      </c>
      <c r="V172" s="183" t="s">
        <v>15</v>
      </c>
      <c r="W172" s="183">
        <v>350</v>
      </c>
      <c r="X172" s="183">
        <v>2</v>
      </c>
      <c r="Y172" s="183" t="s">
        <v>1451</v>
      </c>
      <c r="Z172" s="187">
        <v>7734501433</v>
      </c>
      <c r="AA172" s="188" t="s">
        <v>1452</v>
      </c>
    </row>
    <row r="173" spans="12:27" ht="16.399999999999999" customHeight="1" x14ac:dyDescent="0.25">
      <c r="L173" s="178" t="s">
        <v>4</v>
      </c>
      <c r="M173" s="178">
        <v>732</v>
      </c>
      <c r="N173" s="178" t="s">
        <v>139</v>
      </c>
      <c r="O173" s="185">
        <v>1</v>
      </c>
      <c r="P173" s="178" t="str">
        <f t="shared" si="5"/>
        <v>CA732CH01</v>
      </c>
      <c r="Q173" s="200" t="s">
        <v>520</v>
      </c>
      <c r="R173" s="178" t="s">
        <v>973</v>
      </c>
      <c r="T173" s="178" t="str">
        <f t="shared" si="4"/>
        <v>TPEWI3523</v>
      </c>
      <c r="U173" s="178" t="s">
        <v>1009</v>
      </c>
      <c r="V173" s="183" t="s">
        <v>15</v>
      </c>
      <c r="W173" s="183">
        <v>352</v>
      </c>
      <c r="X173" s="183">
        <v>3</v>
      </c>
      <c r="Y173" s="183" t="s">
        <v>1451</v>
      </c>
      <c r="Z173" s="187">
        <v>7734501433</v>
      </c>
      <c r="AA173" s="188" t="s">
        <v>1452</v>
      </c>
    </row>
    <row r="174" spans="12:27" ht="16.399999999999999" customHeight="1" x14ac:dyDescent="0.25">
      <c r="L174" s="178" t="s">
        <v>4</v>
      </c>
      <c r="M174" s="178">
        <v>732</v>
      </c>
      <c r="N174" s="178" t="s">
        <v>130</v>
      </c>
      <c r="O174" s="185">
        <v>1</v>
      </c>
      <c r="P174" s="178" t="str">
        <f t="shared" si="5"/>
        <v>CA732DA01</v>
      </c>
      <c r="Q174" s="178" t="s">
        <v>361</v>
      </c>
      <c r="R174" s="178"/>
      <c r="T174" s="178" t="str">
        <f t="shared" si="4"/>
        <v>TPEWI3544</v>
      </c>
      <c r="U174" s="178" t="s">
        <v>1009</v>
      </c>
      <c r="V174" s="183" t="s">
        <v>15</v>
      </c>
      <c r="W174" s="183">
        <v>354</v>
      </c>
      <c r="X174" s="183">
        <v>4</v>
      </c>
      <c r="Y174" s="183" t="s">
        <v>1451</v>
      </c>
      <c r="Z174" s="187">
        <v>7734501433</v>
      </c>
      <c r="AA174" s="188" t="s">
        <v>1452</v>
      </c>
    </row>
    <row r="175" spans="12:27" ht="16.399999999999999" customHeight="1" x14ac:dyDescent="0.25">
      <c r="L175" s="178" t="s">
        <v>4</v>
      </c>
      <c r="M175" s="178">
        <v>732</v>
      </c>
      <c r="N175" s="178" t="s">
        <v>138</v>
      </c>
      <c r="O175" s="185">
        <v>1</v>
      </c>
      <c r="P175" s="178" t="str">
        <f t="shared" si="5"/>
        <v>CA732E901</v>
      </c>
      <c r="Q175" s="178" t="s">
        <v>517</v>
      </c>
      <c r="R175" s="178"/>
      <c r="T175" s="178" t="str">
        <f t="shared" si="4"/>
        <v>TPEWI3565</v>
      </c>
      <c r="U175" s="178" t="s">
        <v>1009</v>
      </c>
      <c r="V175" s="183" t="s">
        <v>15</v>
      </c>
      <c r="W175" s="183">
        <v>356</v>
      </c>
      <c r="X175" s="183">
        <v>5</v>
      </c>
      <c r="Y175" s="183" t="s">
        <v>1451</v>
      </c>
      <c r="Z175" s="187">
        <v>7734501433</v>
      </c>
      <c r="AA175" s="188" t="s">
        <v>1452</v>
      </c>
    </row>
    <row r="176" spans="12:27" ht="16.399999999999999" customHeight="1" x14ac:dyDescent="0.25">
      <c r="L176" s="178" t="s">
        <v>4</v>
      </c>
      <c r="M176" s="178">
        <v>732</v>
      </c>
      <c r="N176" s="178" t="s">
        <v>138</v>
      </c>
      <c r="O176" s="185">
        <v>2</v>
      </c>
      <c r="P176" s="178" t="str">
        <f t="shared" si="5"/>
        <v>CA732E902</v>
      </c>
      <c r="Q176" s="178" t="s">
        <v>519</v>
      </c>
      <c r="R176" s="178"/>
      <c r="T176" s="178" t="str">
        <f t="shared" si="4"/>
        <v>TPEAR5261</v>
      </c>
      <c r="U176" s="178" t="s">
        <v>1009</v>
      </c>
      <c r="V176" s="183" t="s">
        <v>1</v>
      </c>
      <c r="W176" s="183">
        <v>526</v>
      </c>
      <c r="X176" s="183">
        <v>1</v>
      </c>
      <c r="Y176" s="183" t="s">
        <v>1376</v>
      </c>
      <c r="Z176" s="187">
        <v>2144648205</v>
      </c>
      <c r="AA176" s="188" t="s">
        <v>1030</v>
      </c>
    </row>
    <row r="177" spans="12:27" ht="16.399999999999999" customHeight="1" x14ac:dyDescent="0.25">
      <c r="L177" s="178" t="s">
        <v>4</v>
      </c>
      <c r="M177" s="178">
        <v>732</v>
      </c>
      <c r="N177" s="178" t="s">
        <v>592</v>
      </c>
      <c r="O177" s="185">
        <v>1</v>
      </c>
      <c r="P177" s="178" t="str">
        <f t="shared" si="5"/>
        <v>CA732LI01</v>
      </c>
      <c r="Q177" s="200" t="s">
        <v>520</v>
      </c>
      <c r="R177" s="178"/>
      <c r="T177" s="178" t="str">
        <f t="shared" si="4"/>
        <v>TPEAR5282</v>
      </c>
      <c r="U177" s="178" t="s">
        <v>1009</v>
      </c>
      <c r="V177" s="183" t="s">
        <v>1</v>
      </c>
      <c r="W177" s="183">
        <v>528</v>
      </c>
      <c r="X177" s="183">
        <v>2</v>
      </c>
      <c r="Y177" s="183" t="s">
        <v>1376</v>
      </c>
      <c r="Z177" s="187">
        <v>2144648205</v>
      </c>
      <c r="AA177" s="188" t="s">
        <v>1030</v>
      </c>
    </row>
    <row r="178" spans="12:27" ht="16.399999999999999" customHeight="1" x14ac:dyDescent="0.25">
      <c r="L178" s="178" t="s">
        <v>4</v>
      </c>
      <c r="M178" s="178">
        <v>732</v>
      </c>
      <c r="N178" s="178" t="s">
        <v>544</v>
      </c>
      <c r="O178" s="185">
        <v>1</v>
      </c>
      <c r="P178" s="178" t="str">
        <f t="shared" si="5"/>
        <v>CA732LT01</v>
      </c>
      <c r="Q178" s="178" t="s">
        <v>520</v>
      </c>
      <c r="R178" s="178"/>
      <c r="T178" s="178" t="str">
        <f t="shared" si="4"/>
        <v>TPEAR5303</v>
      </c>
      <c r="U178" s="178" t="s">
        <v>1009</v>
      </c>
      <c r="V178" s="183" t="s">
        <v>1</v>
      </c>
      <c r="W178" s="183">
        <v>530</v>
      </c>
      <c r="X178" s="183">
        <v>3</v>
      </c>
      <c r="Y178" s="183" t="s">
        <v>1376</v>
      </c>
      <c r="Z178" s="187">
        <v>2144648205</v>
      </c>
      <c r="AA178" s="188" t="s">
        <v>1030</v>
      </c>
    </row>
    <row r="179" spans="12:27" ht="16.399999999999999" customHeight="1" x14ac:dyDescent="0.25">
      <c r="L179" s="178" t="s">
        <v>4</v>
      </c>
      <c r="M179" s="178">
        <v>734</v>
      </c>
      <c r="N179" s="178" t="s">
        <v>139</v>
      </c>
      <c r="O179" s="185">
        <v>1</v>
      </c>
      <c r="P179" s="178" t="str">
        <f t="shared" si="5"/>
        <v>CA734CH01</v>
      </c>
      <c r="Q179" s="178" t="s">
        <v>360</v>
      </c>
      <c r="R179" s="178" t="s">
        <v>974</v>
      </c>
      <c r="T179" s="178" t="str">
        <f t="shared" si="4"/>
        <v>TPEAR5544</v>
      </c>
      <c r="U179" s="178" t="s">
        <v>1009</v>
      </c>
      <c r="V179" s="183" t="s">
        <v>1</v>
      </c>
      <c r="W179" s="183">
        <v>554</v>
      </c>
      <c r="X179" s="183">
        <v>4</v>
      </c>
      <c r="Y179" s="183" t="s">
        <v>1376</v>
      </c>
      <c r="Z179" s="187">
        <v>2144648205</v>
      </c>
      <c r="AA179" s="188" t="s">
        <v>1030</v>
      </c>
    </row>
    <row r="180" spans="12:27" ht="16.399999999999999" customHeight="1" x14ac:dyDescent="0.25">
      <c r="L180" s="178" t="s">
        <v>4</v>
      </c>
      <c r="M180" s="178">
        <v>734</v>
      </c>
      <c r="N180" s="178" t="s">
        <v>130</v>
      </c>
      <c r="O180" s="185">
        <v>1</v>
      </c>
      <c r="P180" s="178" t="str">
        <f t="shared" si="5"/>
        <v>CA734DA01</v>
      </c>
      <c r="Q180" s="178" t="s">
        <v>360</v>
      </c>
      <c r="R180" s="178"/>
      <c r="T180" s="178" t="str">
        <f t="shared" ref="T180:T272" si="6">$U180&amp;$V180&amp;$W180&amp;$X180</f>
        <v>TPEKS5241</v>
      </c>
      <c r="U180" s="178" t="s">
        <v>1009</v>
      </c>
      <c r="V180" s="183" t="s">
        <v>2</v>
      </c>
      <c r="W180" s="183">
        <v>524</v>
      </c>
      <c r="X180" s="183">
        <v>1</v>
      </c>
      <c r="Y180" s="183" t="s">
        <v>1376</v>
      </c>
      <c r="Z180" s="187">
        <v>2144648205</v>
      </c>
      <c r="AA180" s="188" t="s">
        <v>1030</v>
      </c>
    </row>
    <row r="181" spans="12:27" ht="16.399999999999999" customHeight="1" x14ac:dyDescent="0.25">
      <c r="L181" s="178" t="s">
        <v>4</v>
      </c>
      <c r="M181" s="178">
        <v>734</v>
      </c>
      <c r="N181" s="178" t="s">
        <v>138</v>
      </c>
      <c r="O181" s="185">
        <v>1</v>
      </c>
      <c r="P181" s="178" t="str">
        <f t="shared" si="5"/>
        <v>CA734E901</v>
      </c>
      <c r="Q181" s="178" t="s">
        <v>516</v>
      </c>
      <c r="R181" s="178"/>
      <c r="T181" s="178" t="str">
        <f t="shared" si="6"/>
        <v>TPEKS5322</v>
      </c>
      <c r="U181" s="178" t="s">
        <v>1009</v>
      </c>
      <c r="V181" s="183" t="s">
        <v>2</v>
      </c>
      <c r="W181" s="183">
        <v>532</v>
      </c>
      <c r="X181" s="183">
        <v>2</v>
      </c>
      <c r="Y181" s="183" t="s">
        <v>1376</v>
      </c>
      <c r="Z181" s="187">
        <v>2144648205</v>
      </c>
      <c r="AA181" s="188" t="s">
        <v>1030</v>
      </c>
    </row>
    <row r="182" spans="12:27" ht="16.399999999999999" customHeight="1" x14ac:dyDescent="0.25">
      <c r="L182" s="178" t="s">
        <v>4</v>
      </c>
      <c r="M182" s="178">
        <v>734</v>
      </c>
      <c r="N182" s="178" t="s">
        <v>592</v>
      </c>
      <c r="O182" s="185">
        <v>1</v>
      </c>
      <c r="P182" s="178" t="str">
        <f t="shared" si="5"/>
        <v>CA734LI01</v>
      </c>
      <c r="Q182" s="178" t="s">
        <v>360</v>
      </c>
      <c r="R182" s="178"/>
      <c r="T182" s="178" t="str">
        <f t="shared" si="6"/>
        <v>TPEKS5343</v>
      </c>
      <c r="U182" s="178" t="s">
        <v>1009</v>
      </c>
      <c r="V182" s="183" t="s">
        <v>2</v>
      </c>
      <c r="W182" s="183">
        <v>534</v>
      </c>
      <c r="X182" s="183">
        <v>3</v>
      </c>
      <c r="Y182" s="183" t="s">
        <v>1376</v>
      </c>
      <c r="Z182" s="187">
        <v>2144648205</v>
      </c>
      <c r="AA182" s="188" t="s">
        <v>1030</v>
      </c>
    </row>
    <row r="183" spans="12:27" ht="16.399999999999999" customHeight="1" x14ac:dyDescent="0.25">
      <c r="L183" s="178" t="s">
        <v>4</v>
      </c>
      <c r="M183" s="178">
        <v>734</v>
      </c>
      <c r="N183" s="178" t="s">
        <v>544</v>
      </c>
      <c r="O183" s="185">
        <v>1</v>
      </c>
      <c r="P183" s="178" t="str">
        <f t="shared" si="5"/>
        <v>CA734LT01</v>
      </c>
      <c r="Q183" s="178" t="s">
        <v>360</v>
      </c>
      <c r="R183" s="178"/>
      <c r="T183" s="178" t="str">
        <f t="shared" si="6"/>
        <v>TPEMO5211</v>
      </c>
      <c r="U183" s="178" t="s">
        <v>1009</v>
      </c>
      <c r="V183" s="183" t="s">
        <v>19</v>
      </c>
      <c r="W183" s="183">
        <v>521</v>
      </c>
      <c r="X183" s="183">
        <v>1</v>
      </c>
      <c r="Y183" s="183" t="s">
        <v>1376</v>
      </c>
      <c r="Z183" s="187">
        <v>2144648205</v>
      </c>
      <c r="AA183" s="188" t="s">
        <v>1030</v>
      </c>
    </row>
    <row r="184" spans="12:27" ht="16.399999999999999" customHeight="1" x14ac:dyDescent="0.25">
      <c r="L184" s="178" t="s">
        <v>4</v>
      </c>
      <c r="M184" s="178">
        <v>736</v>
      </c>
      <c r="N184" s="178" t="s">
        <v>139</v>
      </c>
      <c r="O184" s="185">
        <v>1</v>
      </c>
      <c r="P184" s="178" t="str">
        <f t="shared" si="5"/>
        <v>CA736CH01</v>
      </c>
      <c r="Q184" s="178" t="s">
        <v>359</v>
      </c>
      <c r="R184" s="178" t="s">
        <v>975</v>
      </c>
      <c r="T184" s="178" t="str">
        <f t="shared" si="6"/>
        <v>TPEMO5202</v>
      </c>
      <c r="U184" s="178" t="s">
        <v>1009</v>
      </c>
      <c r="V184" s="183" t="s">
        <v>19</v>
      </c>
      <c r="W184" s="183">
        <v>520</v>
      </c>
      <c r="X184" s="183">
        <v>2</v>
      </c>
      <c r="Y184" s="183" t="s">
        <v>1376</v>
      </c>
      <c r="Z184" s="187">
        <v>2144648205</v>
      </c>
      <c r="AA184" s="188" t="s">
        <v>1030</v>
      </c>
    </row>
    <row r="185" spans="12:27" ht="16.399999999999999" customHeight="1" x14ac:dyDescent="0.25">
      <c r="L185" s="178" t="s">
        <v>4</v>
      </c>
      <c r="M185" s="178">
        <v>736</v>
      </c>
      <c r="N185" s="178" t="s">
        <v>130</v>
      </c>
      <c r="O185" s="185">
        <v>1</v>
      </c>
      <c r="P185" s="178" t="str">
        <f t="shared" si="5"/>
        <v>CA736DA01</v>
      </c>
      <c r="Q185" s="178" t="s">
        <v>359</v>
      </c>
      <c r="R185" s="178"/>
      <c r="T185" s="178" t="str">
        <f t="shared" si="6"/>
        <v>TPEMO5223</v>
      </c>
      <c r="U185" s="178" t="s">
        <v>1009</v>
      </c>
      <c r="V185" s="183" t="s">
        <v>19</v>
      </c>
      <c r="W185" s="183">
        <v>522</v>
      </c>
      <c r="X185" s="183">
        <v>3</v>
      </c>
      <c r="Y185" s="183" t="s">
        <v>1376</v>
      </c>
      <c r="Z185" s="187">
        <v>2144648205</v>
      </c>
      <c r="AA185" s="188" t="s">
        <v>1030</v>
      </c>
    </row>
    <row r="186" spans="12:27" ht="16.399999999999999" customHeight="1" x14ac:dyDescent="0.25">
      <c r="L186" s="178" t="s">
        <v>4</v>
      </c>
      <c r="M186" s="178">
        <v>736</v>
      </c>
      <c r="N186" s="178" t="s">
        <v>138</v>
      </c>
      <c r="O186" s="185">
        <v>1</v>
      </c>
      <c r="P186" s="178" t="str">
        <f t="shared" si="5"/>
        <v>CA736E901</v>
      </c>
      <c r="Q186" s="200" t="s">
        <v>536</v>
      </c>
      <c r="R186" s="178"/>
      <c r="T186" s="178" t="str">
        <f t="shared" si="6"/>
        <v>TPEMO5244</v>
      </c>
      <c r="U186" s="178" t="s">
        <v>1009</v>
      </c>
      <c r="V186" s="183" t="s">
        <v>19</v>
      </c>
      <c r="W186" s="183">
        <v>524</v>
      </c>
      <c r="X186" s="183">
        <v>4</v>
      </c>
      <c r="Y186" s="183" t="s">
        <v>1376</v>
      </c>
      <c r="Z186" s="187">
        <v>2144648205</v>
      </c>
      <c r="AA186" s="188" t="s">
        <v>1030</v>
      </c>
    </row>
    <row r="187" spans="12:27" ht="16.399999999999999" customHeight="1" x14ac:dyDescent="0.25">
      <c r="L187" s="178" t="s">
        <v>4</v>
      </c>
      <c r="M187" s="178">
        <v>736</v>
      </c>
      <c r="N187" s="178" t="s">
        <v>592</v>
      </c>
      <c r="O187" s="185">
        <v>1</v>
      </c>
      <c r="P187" s="178" t="str">
        <f t="shared" si="5"/>
        <v>CA736LI01</v>
      </c>
      <c r="Q187" s="178" t="s">
        <v>359</v>
      </c>
      <c r="R187" s="178"/>
      <c r="T187" s="178" t="str">
        <f t="shared" si="6"/>
        <v>TPEOK5321</v>
      </c>
      <c r="U187" s="178" t="s">
        <v>1009</v>
      </c>
      <c r="V187" s="183" t="s">
        <v>21</v>
      </c>
      <c r="W187" s="183">
        <v>532</v>
      </c>
      <c r="X187" s="183">
        <v>1</v>
      </c>
      <c r="Y187" s="183" t="s">
        <v>1376</v>
      </c>
      <c r="Z187" s="187">
        <v>2144648205</v>
      </c>
      <c r="AA187" s="188" t="s">
        <v>1030</v>
      </c>
    </row>
    <row r="188" spans="12:27" ht="16.399999999999999" customHeight="1" x14ac:dyDescent="0.25">
      <c r="L188" s="178" t="s">
        <v>4</v>
      </c>
      <c r="M188" s="178">
        <v>736</v>
      </c>
      <c r="N188" s="178" t="s">
        <v>544</v>
      </c>
      <c r="O188" s="185">
        <v>1</v>
      </c>
      <c r="P188" s="178" t="str">
        <f t="shared" si="5"/>
        <v>CA736LT01</v>
      </c>
      <c r="Q188" s="178" t="s">
        <v>359</v>
      </c>
      <c r="R188" s="178"/>
      <c r="T188" s="178" t="str">
        <f t="shared" si="6"/>
        <v>TPEOK5362</v>
      </c>
      <c r="U188" s="178" t="s">
        <v>1009</v>
      </c>
      <c r="V188" s="183" t="s">
        <v>21</v>
      </c>
      <c r="W188" s="183">
        <v>536</v>
      </c>
      <c r="X188" s="183">
        <v>2</v>
      </c>
      <c r="Y188" s="183" t="s">
        <v>1376</v>
      </c>
      <c r="Z188" s="187">
        <v>2144648205</v>
      </c>
      <c r="AA188" s="188" t="s">
        <v>1030</v>
      </c>
    </row>
    <row r="189" spans="12:27" ht="16.399999999999999" customHeight="1" x14ac:dyDescent="0.25">
      <c r="L189" s="178" t="s">
        <v>4</v>
      </c>
      <c r="M189" s="178">
        <v>738</v>
      </c>
      <c r="N189" s="178" t="s">
        <v>139</v>
      </c>
      <c r="O189" s="185">
        <v>1</v>
      </c>
      <c r="P189" s="178" t="str">
        <f t="shared" si="5"/>
        <v>CA738CH01</v>
      </c>
      <c r="Q189" s="178" t="s">
        <v>379</v>
      </c>
      <c r="R189" s="178" t="s">
        <v>976</v>
      </c>
      <c r="T189" s="178" t="str">
        <f t="shared" si="6"/>
        <v>TPEOK5383</v>
      </c>
      <c r="U189" s="178" t="s">
        <v>1009</v>
      </c>
      <c r="V189" s="183" t="s">
        <v>21</v>
      </c>
      <c r="W189" s="183">
        <v>538</v>
      </c>
      <c r="X189" s="183">
        <v>3</v>
      </c>
      <c r="Y189" s="183" t="s">
        <v>1376</v>
      </c>
      <c r="Z189" s="187">
        <v>2144648205</v>
      </c>
      <c r="AA189" s="188" t="s">
        <v>1030</v>
      </c>
    </row>
    <row r="190" spans="12:27" ht="16.399999999999999" customHeight="1" x14ac:dyDescent="0.25">
      <c r="L190" s="178" t="s">
        <v>4</v>
      </c>
      <c r="M190" s="178">
        <v>738</v>
      </c>
      <c r="N190" s="178" t="s">
        <v>130</v>
      </c>
      <c r="O190" s="185">
        <v>1</v>
      </c>
      <c r="P190" s="178" t="str">
        <f t="shared" si="5"/>
        <v>CA738DA01</v>
      </c>
      <c r="Q190" s="178" t="s">
        <v>379</v>
      </c>
      <c r="R190" s="178"/>
      <c r="T190" s="178" t="str">
        <f t="shared" si="6"/>
        <v>TPEOK5464</v>
      </c>
      <c r="U190" s="178" t="s">
        <v>1009</v>
      </c>
      <c r="V190" s="183" t="s">
        <v>21</v>
      </c>
      <c r="W190" s="183">
        <v>546</v>
      </c>
      <c r="X190" s="183">
        <v>4</v>
      </c>
      <c r="Y190" s="183" t="s">
        <v>1376</v>
      </c>
      <c r="Z190" s="187">
        <v>2144648205</v>
      </c>
      <c r="AA190" s="188" t="s">
        <v>1030</v>
      </c>
    </row>
    <row r="191" spans="12:27" ht="16.399999999999999" customHeight="1" x14ac:dyDescent="0.25">
      <c r="L191" s="178" t="s">
        <v>4</v>
      </c>
      <c r="M191" s="178">
        <v>738</v>
      </c>
      <c r="N191" s="178" t="s">
        <v>138</v>
      </c>
      <c r="O191" s="185">
        <v>1</v>
      </c>
      <c r="P191" s="178" t="str">
        <f t="shared" si="5"/>
        <v>CA738E901</v>
      </c>
      <c r="Q191" s="178" t="s">
        <v>513</v>
      </c>
      <c r="R191" s="178"/>
      <c r="T191" s="178" t="str">
        <f t="shared" si="6"/>
        <v>TPETX5401</v>
      </c>
      <c r="U191" s="178" t="s">
        <v>1009</v>
      </c>
      <c r="V191" s="183" t="s">
        <v>20</v>
      </c>
      <c r="W191" s="183">
        <v>540</v>
      </c>
      <c r="X191" s="183">
        <v>1</v>
      </c>
      <c r="Y191" s="183" t="s">
        <v>1376</v>
      </c>
      <c r="Z191" s="187">
        <v>2144648205</v>
      </c>
      <c r="AA191" s="188" t="s">
        <v>1030</v>
      </c>
    </row>
    <row r="192" spans="12:27" ht="16.399999999999999" customHeight="1" x14ac:dyDescent="0.25">
      <c r="L192" s="178" t="s">
        <v>4</v>
      </c>
      <c r="M192" s="178">
        <v>738</v>
      </c>
      <c r="N192" s="178" t="s">
        <v>138</v>
      </c>
      <c r="O192" s="185">
        <v>2</v>
      </c>
      <c r="P192" s="178" t="str">
        <f t="shared" si="5"/>
        <v>CA738E902</v>
      </c>
      <c r="Q192" s="178" t="s">
        <v>514</v>
      </c>
      <c r="R192" s="178"/>
      <c r="T192" s="178" t="str">
        <f t="shared" si="6"/>
        <v>TPETX5422</v>
      </c>
      <c r="U192" s="178" t="s">
        <v>1009</v>
      </c>
      <c r="V192" s="183" t="s">
        <v>20</v>
      </c>
      <c r="W192" s="183">
        <v>542</v>
      </c>
      <c r="X192" s="183">
        <v>2</v>
      </c>
      <c r="Y192" s="183" t="s">
        <v>1376</v>
      </c>
      <c r="Z192" s="187">
        <v>2144648205</v>
      </c>
      <c r="AA192" s="188" t="s">
        <v>1030</v>
      </c>
    </row>
    <row r="193" spans="12:27" ht="16.399999999999999" customHeight="1" x14ac:dyDescent="0.25">
      <c r="L193" s="178" t="s">
        <v>4</v>
      </c>
      <c r="M193" s="178">
        <v>738</v>
      </c>
      <c r="N193" s="178" t="s">
        <v>138</v>
      </c>
      <c r="O193" s="185">
        <v>3</v>
      </c>
      <c r="P193" s="178" t="str">
        <f t="shared" si="5"/>
        <v>CA738E903</v>
      </c>
      <c r="Q193" s="178" t="s">
        <v>749</v>
      </c>
      <c r="R193" s="178"/>
      <c r="T193" s="178" t="str">
        <f t="shared" si="6"/>
        <v>TPETX5443</v>
      </c>
      <c r="U193" s="178" t="s">
        <v>1009</v>
      </c>
      <c r="V193" s="183" t="s">
        <v>20</v>
      </c>
      <c r="W193" s="183">
        <v>544</v>
      </c>
      <c r="X193" s="183">
        <v>3</v>
      </c>
      <c r="Y193" s="183" t="s">
        <v>1376</v>
      </c>
      <c r="Z193" s="187">
        <v>2144648205</v>
      </c>
      <c r="AA193" s="188" t="s">
        <v>1030</v>
      </c>
    </row>
    <row r="194" spans="12:27" ht="16.399999999999999" customHeight="1" x14ac:dyDescent="0.25">
      <c r="L194" s="178" t="s">
        <v>4</v>
      </c>
      <c r="M194" s="178">
        <v>738</v>
      </c>
      <c r="N194" s="178" t="s">
        <v>138</v>
      </c>
      <c r="O194" s="185">
        <v>4</v>
      </c>
      <c r="P194" s="178" t="str">
        <f t="shared" si="5"/>
        <v>CA738E904</v>
      </c>
      <c r="Q194" s="178" t="s">
        <v>515</v>
      </c>
      <c r="R194" s="178"/>
      <c r="T194" s="178" t="str">
        <f t="shared" si="6"/>
        <v>TPETX5464</v>
      </c>
      <c r="U194" s="178" t="s">
        <v>1009</v>
      </c>
      <c r="V194" s="183" t="s">
        <v>20</v>
      </c>
      <c r="W194" s="183">
        <v>546</v>
      </c>
      <c r="X194" s="183">
        <v>4</v>
      </c>
      <c r="Y194" s="183" t="s">
        <v>1376</v>
      </c>
      <c r="Z194" s="187">
        <v>2144648205</v>
      </c>
      <c r="AA194" s="188" t="s">
        <v>1030</v>
      </c>
    </row>
    <row r="195" spans="12:27" ht="16.399999999999999" customHeight="1" x14ac:dyDescent="0.25">
      <c r="L195" s="178" t="s">
        <v>4</v>
      </c>
      <c r="M195" s="178">
        <v>738</v>
      </c>
      <c r="N195" s="178" t="s">
        <v>138</v>
      </c>
      <c r="O195" s="185">
        <v>5</v>
      </c>
      <c r="P195" s="178" t="str">
        <f t="shared" si="5"/>
        <v>CA738E905</v>
      </c>
      <c r="Q195" s="178" t="s">
        <v>750</v>
      </c>
      <c r="R195" s="178"/>
      <c r="T195" s="178" t="str">
        <f t="shared" si="6"/>
        <v>TPETX5485</v>
      </c>
      <c r="U195" s="178" t="s">
        <v>1009</v>
      </c>
      <c r="V195" s="183" t="s">
        <v>20</v>
      </c>
      <c r="W195" s="183">
        <v>548</v>
      </c>
      <c r="X195" s="183">
        <v>5</v>
      </c>
      <c r="Y195" s="183" t="s">
        <v>1376</v>
      </c>
      <c r="Z195" s="187">
        <v>2144648205</v>
      </c>
      <c r="AA195" s="188" t="s">
        <v>1030</v>
      </c>
    </row>
    <row r="196" spans="12:27" ht="16.399999999999999" customHeight="1" x14ac:dyDescent="0.25">
      <c r="L196" s="178" t="s">
        <v>4</v>
      </c>
      <c r="M196" s="178">
        <v>738</v>
      </c>
      <c r="N196" s="178" t="s">
        <v>592</v>
      </c>
      <c r="O196" s="185">
        <v>1</v>
      </c>
      <c r="P196" s="178" t="str">
        <f t="shared" si="5"/>
        <v>CA738LI01</v>
      </c>
      <c r="Q196" s="178" t="s">
        <v>379</v>
      </c>
      <c r="R196" s="178"/>
      <c r="T196" s="178" t="str">
        <f t="shared" si="6"/>
        <v>TPETX5506</v>
      </c>
      <c r="U196" s="178" t="s">
        <v>1009</v>
      </c>
      <c r="V196" s="183" t="s">
        <v>20</v>
      </c>
      <c r="W196" s="183">
        <v>550</v>
      </c>
      <c r="X196" s="183">
        <v>6</v>
      </c>
      <c r="Y196" s="183" t="s">
        <v>1376</v>
      </c>
      <c r="Z196" s="187">
        <v>2144648205</v>
      </c>
      <c r="AA196" s="188" t="s">
        <v>1030</v>
      </c>
    </row>
    <row r="197" spans="12:27" ht="16.399999999999999" customHeight="1" x14ac:dyDescent="0.25">
      <c r="L197" s="178" t="s">
        <v>4</v>
      </c>
      <c r="M197" s="178">
        <v>738</v>
      </c>
      <c r="N197" s="178" t="s">
        <v>544</v>
      </c>
      <c r="O197" s="185">
        <v>1</v>
      </c>
      <c r="P197" s="178" t="str">
        <f t="shared" si="5"/>
        <v>CA738LT01</v>
      </c>
      <c r="Q197" s="178" t="s">
        <v>379</v>
      </c>
      <c r="R197" s="178"/>
      <c r="T197" s="178" t="str">
        <f t="shared" si="6"/>
        <v>TPETX5527</v>
      </c>
      <c r="U197" s="178" t="s">
        <v>1009</v>
      </c>
      <c r="V197" s="183" t="s">
        <v>20</v>
      </c>
      <c r="W197" s="183">
        <v>552</v>
      </c>
      <c r="X197" s="183">
        <v>7</v>
      </c>
      <c r="Y197" s="183" t="s">
        <v>1376</v>
      </c>
      <c r="Z197" s="187">
        <v>2144648205</v>
      </c>
      <c r="AA197" s="188" t="s">
        <v>1030</v>
      </c>
    </row>
    <row r="198" spans="12:27" ht="16.399999999999999" customHeight="1" x14ac:dyDescent="0.25">
      <c r="L198" s="178" t="s">
        <v>4</v>
      </c>
      <c r="M198" s="178">
        <v>740</v>
      </c>
      <c r="N198" s="178" t="s">
        <v>130</v>
      </c>
      <c r="O198" s="185">
        <v>1</v>
      </c>
      <c r="P198" s="178" t="str">
        <f t="shared" si="5"/>
        <v>CA740DA01</v>
      </c>
      <c r="Q198" s="178" t="s">
        <v>380</v>
      </c>
      <c r="R198" s="178"/>
      <c r="T198" s="178" t="str">
        <f t="shared" si="6"/>
        <v>TPETX5548</v>
      </c>
      <c r="U198" s="178" t="s">
        <v>1009</v>
      </c>
      <c r="V198" s="183" t="s">
        <v>20</v>
      </c>
      <c r="W198" s="183">
        <v>554</v>
      </c>
      <c r="X198" s="183">
        <v>8</v>
      </c>
      <c r="Y198" s="183" t="s">
        <v>1376</v>
      </c>
      <c r="Z198" s="187">
        <v>2144648205</v>
      </c>
      <c r="AA198" s="188" t="s">
        <v>1030</v>
      </c>
    </row>
    <row r="199" spans="12:27" ht="16.399999999999999" customHeight="1" x14ac:dyDescent="0.25">
      <c r="L199" s="178" t="s">
        <v>4</v>
      </c>
      <c r="M199" s="178">
        <v>740</v>
      </c>
      <c r="N199" s="178" t="s">
        <v>138</v>
      </c>
      <c r="O199" s="185">
        <v>1</v>
      </c>
      <c r="P199" s="178" t="str">
        <f t="shared" si="5"/>
        <v>CA740E901</v>
      </c>
      <c r="Q199" s="178" t="s">
        <v>512</v>
      </c>
      <c r="R199" s="178"/>
      <c r="T199" s="178" t="str">
        <f t="shared" si="6"/>
        <v>TPETX5569</v>
      </c>
      <c r="U199" s="178" t="s">
        <v>1009</v>
      </c>
      <c r="V199" s="183" t="s">
        <v>20</v>
      </c>
      <c r="W199" s="183">
        <v>556</v>
      </c>
      <c r="X199" s="183">
        <v>9</v>
      </c>
      <c r="Y199" s="183" t="s">
        <v>1376</v>
      </c>
      <c r="Z199" s="187">
        <v>2144648205</v>
      </c>
      <c r="AA199" s="188" t="s">
        <v>1030</v>
      </c>
    </row>
    <row r="200" spans="12:27" ht="16.399999999999999" customHeight="1" x14ac:dyDescent="0.25">
      <c r="L200" s="178" t="s">
        <v>4</v>
      </c>
      <c r="M200" s="178">
        <v>740</v>
      </c>
      <c r="N200" s="178" t="s">
        <v>592</v>
      </c>
      <c r="O200" s="185">
        <v>1</v>
      </c>
      <c r="P200" s="178" t="str">
        <f t="shared" si="5"/>
        <v>CA740LI01</v>
      </c>
      <c r="Q200" s="178" t="s">
        <v>380</v>
      </c>
      <c r="R200" s="178"/>
      <c r="T200" s="178" t="str">
        <f t="shared" si="6"/>
        <v>TPETX55810</v>
      </c>
      <c r="U200" s="178" t="s">
        <v>1009</v>
      </c>
      <c r="V200" s="183" t="s">
        <v>20</v>
      </c>
      <c r="W200" s="183">
        <v>558</v>
      </c>
      <c r="X200" s="183">
        <v>10</v>
      </c>
      <c r="Y200" s="183" t="s">
        <v>1376</v>
      </c>
      <c r="Z200" s="187">
        <v>2144648205</v>
      </c>
      <c r="AA200" s="188" t="s">
        <v>1030</v>
      </c>
    </row>
    <row r="201" spans="12:27" ht="16.399999999999999" customHeight="1" x14ac:dyDescent="0.25">
      <c r="L201" s="178" t="s">
        <v>4</v>
      </c>
      <c r="M201" s="178">
        <v>740</v>
      </c>
      <c r="N201" s="178" t="s">
        <v>544</v>
      </c>
      <c r="O201" s="185">
        <v>1</v>
      </c>
      <c r="P201" s="178" t="str">
        <f t="shared" si="5"/>
        <v>CA740LT01</v>
      </c>
      <c r="Q201" s="178" t="s">
        <v>380</v>
      </c>
      <c r="R201" s="178"/>
      <c r="T201" s="178" t="str">
        <f t="shared" si="6"/>
        <v>TPETX56011</v>
      </c>
      <c r="U201" s="178" t="s">
        <v>1009</v>
      </c>
      <c r="V201" s="183" t="s">
        <v>20</v>
      </c>
      <c r="W201" s="183">
        <v>560</v>
      </c>
      <c r="X201" s="183">
        <v>11</v>
      </c>
      <c r="Y201" s="183" t="s">
        <v>1376</v>
      </c>
      <c r="Z201" s="187">
        <v>2144648205</v>
      </c>
      <c r="AA201" s="188" t="s">
        <v>1030</v>
      </c>
    </row>
    <row r="202" spans="12:27" ht="16.399999999999999" customHeight="1" x14ac:dyDescent="0.25">
      <c r="L202" s="178" t="s">
        <v>6</v>
      </c>
      <c r="M202" s="178">
        <v>448</v>
      </c>
      <c r="N202" s="178" t="s">
        <v>139</v>
      </c>
      <c r="O202" s="185">
        <v>1</v>
      </c>
      <c r="P202" s="178" t="str">
        <f t="shared" si="5"/>
        <v>FL448CH01</v>
      </c>
      <c r="Q202" s="178" t="s">
        <v>803</v>
      </c>
      <c r="R202" s="178" t="s">
        <v>914</v>
      </c>
      <c r="T202" s="178" t="str">
        <f t="shared" si="6"/>
        <v>TPETX56212</v>
      </c>
      <c r="U202" s="178" t="s">
        <v>1009</v>
      </c>
      <c r="V202" s="183" t="s">
        <v>20</v>
      </c>
      <c r="W202" s="183">
        <v>562</v>
      </c>
      <c r="X202" s="183">
        <v>12</v>
      </c>
      <c r="Y202" s="183" t="s">
        <v>1376</v>
      </c>
      <c r="Z202" s="187">
        <v>2144648205</v>
      </c>
      <c r="AA202" s="188" t="s">
        <v>1030</v>
      </c>
    </row>
    <row r="203" spans="12:27" ht="16.399999999999999" customHeight="1" x14ac:dyDescent="0.25">
      <c r="L203" s="178" t="s">
        <v>6</v>
      </c>
      <c r="M203" s="178">
        <v>448</v>
      </c>
      <c r="N203" s="178" t="s">
        <v>130</v>
      </c>
      <c r="O203" s="185">
        <v>1</v>
      </c>
      <c r="P203" s="178" t="str">
        <f t="shared" si="5"/>
        <v>FL448DA01</v>
      </c>
      <c r="Q203" s="178" t="s">
        <v>437</v>
      </c>
      <c r="R203" s="178"/>
      <c r="T203" s="178" t="str">
        <f t="shared" si="6"/>
        <v>TPETX56413</v>
      </c>
      <c r="U203" s="178" t="s">
        <v>1009</v>
      </c>
      <c r="V203" s="183" t="s">
        <v>20</v>
      </c>
      <c r="W203" s="183">
        <v>564</v>
      </c>
      <c r="X203" s="183">
        <v>13</v>
      </c>
      <c r="Y203" s="183" t="s">
        <v>1376</v>
      </c>
      <c r="Z203" s="187">
        <v>2144648205</v>
      </c>
      <c r="AA203" s="188" t="s">
        <v>1030</v>
      </c>
    </row>
    <row r="204" spans="12:27" ht="16.399999999999999" customHeight="1" x14ac:dyDescent="0.25">
      <c r="L204" s="178" t="s">
        <v>6</v>
      </c>
      <c r="M204" s="178">
        <v>448</v>
      </c>
      <c r="N204" s="178" t="s">
        <v>138</v>
      </c>
      <c r="O204" s="185">
        <v>1</v>
      </c>
      <c r="P204" s="178" t="str">
        <f t="shared" ref="P204:P262" si="7">$L204&amp;$M204&amp;$N204&amp;IF($O204&lt;10,0&amp;$O204,$O204)</f>
        <v>FL448E901</v>
      </c>
      <c r="Q204" s="178" t="s">
        <v>451</v>
      </c>
      <c r="R204" s="178"/>
      <c r="T204" s="178" t="str">
        <f t="shared" si="6"/>
        <v>TPETX56614</v>
      </c>
      <c r="U204" s="178" t="s">
        <v>1009</v>
      </c>
      <c r="V204" s="183" t="s">
        <v>20</v>
      </c>
      <c r="W204" s="183">
        <v>566</v>
      </c>
      <c r="X204" s="183">
        <v>14</v>
      </c>
      <c r="Y204" s="183" t="s">
        <v>1376</v>
      </c>
      <c r="Z204" s="187">
        <v>2144648205</v>
      </c>
      <c r="AA204" s="188" t="s">
        <v>1030</v>
      </c>
    </row>
    <row r="205" spans="12:27" ht="16.399999999999999" customHeight="1" x14ac:dyDescent="0.25">
      <c r="L205" s="178" t="s">
        <v>6</v>
      </c>
      <c r="M205" s="178">
        <v>448</v>
      </c>
      <c r="N205" s="178" t="s">
        <v>592</v>
      </c>
      <c r="O205" s="185">
        <v>1</v>
      </c>
      <c r="P205" s="178" t="str">
        <f t="shared" si="7"/>
        <v>FL448LI01</v>
      </c>
      <c r="Q205" s="178" t="s">
        <v>437</v>
      </c>
      <c r="R205" s="178"/>
      <c r="T205" s="178" t="str">
        <f t="shared" si="6"/>
        <v>TPETX56815</v>
      </c>
      <c r="U205" s="178" t="s">
        <v>1009</v>
      </c>
      <c r="V205" s="183" t="s">
        <v>20</v>
      </c>
      <c r="W205" s="183">
        <v>568</v>
      </c>
      <c r="X205" s="183">
        <v>15</v>
      </c>
      <c r="Y205" s="183" t="s">
        <v>1376</v>
      </c>
      <c r="Z205" s="187">
        <v>2144648205</v>
      </c>
      <c r="AA205" s="188" t="s">
        <v>1030</v>
      </c>
    </row>
    <row r="206" spans="12:27" ht="16.399999999999999" customHeight="1" x14ac:dyDescent="0.25">
      <c r="L206" s="178" t="s">
        <v>6</v>
      </c>
      <c r="M206" s="178">
        <v>448</v>
      </c>
      <c r="N206" s="178" t="s">
        <v>544</v>
      </c>
      <c r="O206" s="185">
        <v>1</v>
      </c>
      <c r="P206" s="178" t="str">
        <f t="shared" si="7"/>
        <v>FL448LT01</v>
      </c>
      <c r="Q206" s="178" t="s">
        <v>437</v>
      </c>
      <c r="R206" s="178"/>
      <c r="T206" s="178" t="str">
        <f t="shared" si="6"/>
        <v>TPETX57016</v>
      </c>
      <c r="U206" s="178" t="s">
        <v>1009</v>
      </c>
      <c r="V206" s="183" t="s">
        <v>20</v>
      </c>
      <c r="W206" s="183">
        <v>570</v>
      </c>
      <c r="X206" s="183">
        <v>16</v>
      </c>
      <c r="Y206" s="183" t="s">
        <v>1376</v>
      </c>
      <c r="Z206" s="187">
        <v>2144648205</v>
      </c>
      <c r="AA206" s="188" t="s">
        <v>1030</v>
      </c>
    </row>
    <row r="207" spans="12:27" ht="16.399999999999999" customHeight="1" x14ac:dyDescent="0.25">
      <c r="L207" s="178" t="s">
        <v>6</v>
      </c>
      <c r="M207" s="178">
        <v>450</v>
      </c>
      <c r="N207" s="178" t="s">
        <v>139</v>
      </c>
      <c r="O207" s="185">
        <v>1</v>
      </c>
      <c r="P207" s="178" t="str">
        <f t="shared" si="7"/>
        <v>FL450CH01</v>
      </c>
      <c r="Q207" s="178" t="s">
        <v>802</v>
      </c>
      <c r="R207" s="178" t="s">
        <v>915</v>
      </c>
      <c r="T207" s="178" t="str">
        <f t="shared" si="6"/>
        <v>TPECA7201</v>
      </c>
      <c r="U207" s="178" t="s">
        <v>1009</v>
      </c>
      <c r="V207" s="183" t="s">
        <v>4</v>
      </c>
      <c r="W207" s="183">
        <v>720</v>
      </c>
      <c r="X207" s="183">
        <v>1</v>
      </c>
      <c r="Y207" s="183" t="s">
        <v>1459</v>
      </c>
      <c r="Z207" s="187" t="s">
        <v>1458</v>
      </c>
      <c r="AA207" s="142" t="s">
        <v>1457</v>
      </c>
    </row>
    <row r="208" spans="12:27" ht="16.399999999999999" customHeight="1" x14ac:dyDescent="0.25">
      <c r="L208" s="178" t="s">
        <v>6</v>
      </c>
      <c r="M208" s="178">
        <v>450</v>
      </c>
      <c r="N208" s="178" t="s">
        <v>130</v>
      </c>
      <c r="O208" s="185">
        <v>1</v>
      </c>
      <c r="P208" s="178" t="str">
        <f t="shared" si="7"/>
        <v>FL450DA01</v>
      </c>
      <c r="Q208" s="178" t="s">
        <v>438</v>
      </c>
      <c r="R208" s="178"/>
      <c r="T208" s="178" t="str">
        <f t="shared" si="6"/>
        <v>TPECA7222</v>
      </c>
      <c r="U208" s="178" t="s">
        <v>1009</v>
      </c>
      <c r="V208" s="183" t="s">
        <v>4</v>
      </c>
      <c r="W208" s="183">
        <v>722</v>
      </c>
      <c r="X208" s="183">
        <v>2</v>
      </c>
      <c r="Y208" s="183" t="s">
        <v>1379</v>
      </c>
      <c r="Z208" s="187" t="s">
        <v>1388</v>
      </c>
      <c r="AA208" s="142" t="s">
        <v>1035</v>
      </c>
    </row>
    <row r="209" spans="12:27" ht="16.399999999999999" customHeight="1" x14ac:dyDescent="0.25">
      <c r="L209" s="178" t="s">
        <v>6</v>
      </c>
      <c r="M209" s="178">
        <v>450</v>
      </c>
      <c r="N209" s="178" t="s">
        <v>138</v>
      </c>
      <c r="O209" s="185">
        <v>1</v>
      </c>
      <c r="P209" s="178" t="str">
        <f t="shared" si="7"/>
        <v>FL450E901</v>
      </c>
      <c r="Q209" s="200" t="s">
        <v>535</v>
      </c>
      <c r="R209" s="178"/>
      <c r="T209" s="178" t="str">
        <f t="shared" si="6"/>
        <v>TPECA7243</v>
      </c>
      <c r="U209" s="178" t="s">
        <v>1009</v>
      </c>
      <c r="V209" s="183" t="s">
        <v>4</v>
      </c>
      <c r="W209" s="183">
        <v>724</v>
      </c>
      <c r="X209" s="183">
        <v>3</v>
      </c>
      <c r="Y209" s="183" t="s">
        <v>1459</v>
      </c>
      <c r="Z209" s="187" t="s">
        <v>1458</v>
      </c>
      <c r="AA209" s="142" t="s">
        <v>1457</v>
      </c>
    </row>
    <row r="210" spans="12:27" ht="16.399999999999999" customHeight="1" x14ac:dyDescent="0.25">
      <c r="L210" s="178" t="s">
        <v>6</v>
      </c>
      <c r="M210" s="178">
        <v>450</v>
      </c>
      <c r="N210" s="178" t="s">
        <v>592</v>
      </c>
      <c r="O210" s="185">
        <v>1</v>
      </c>
      <c r="P210" s="178" t="str">
        <f t="shared" si="7"/>
        <v>FL450LI01</v>
      </c>
      <c r="Q210" s="178" t="s">
        <v>438</v>
      </c>
      <c r="R210" s="178"/>
      <c r="T210" s="178" t="str">
        <f t="shared" si="6"/>
        <v>TPECA7264</v>
      </c>
      <c r="U210" s="178" t="s">
        <v>1009</v>
      </c>
      <c r="V210" s="183" t="s">
        <v>4</v>
      </c>
      <c r="W210" s="183">
        <v>726</v>
      </c>
      <c r="X210" s="183">
        <v>4</v>
      </c>
      <c r="Y210" s="183" t="s">
        <v>1459</v>
      </c>
      <c r="Z210" s="187" t="s">
        <v>1458</v>
      </c>
      <c r="AA210" s="142" t="s">
        <v>1457</v>
      </c>
    </row>
    <row r="211" spans="12:27" ht="16.399999999999999" customHeight="1" x14ac:dyDescent="0.25">
      <c r="L211" s="178" t="s">
        <v>6</v>
      </c>
      <c r="M211" s="178">
        <v>450</v>
      </c>
      <c r="N211" s="178" t="s">
        <v>544</v>
      </c>
      <c r="O211" s="185">
        <v>1</v>
      </c>
      <c r="P211" s="178" t="str">
        <f t="shared" si="7"/>
        <v>FL450LT01</v>
      </c>
      <c r="Q211" s="178" t="s">
        <v>438</v>
      </c>
      <c r="R211" s="178"/>
      <c r="T211" s="178" t="str">
        <f t="shared" si="6"/>
        <v>TPECA7285</v>
      </c>
      <c r="U211" s="178" t="s">
        <v>1009</v>
      </c>
      <c r="V211" s="183" t="s">
        <v>4</v>
      </c>
      <c r="W211" s="183">
        <v>728</v>
      </c>
      <c r="X211" s="183">
        <v>5</v>
      </c>
      <c r="Y211" s="183" t="s">
        <v>1459</v>
      </c>
      <c r="Z211" s="187" t="s">
        <v>1458</v>
      </c>
      <c r="AA211" s="142" t="s">
        <v>1457</v>
      </c>
    </row>
    <row r="212" spans="12:27" ht="16.399999999999999" customHeight="1" x14ac:dyDescent="0.25">
      <c r="L212" s="178" t="s">
        <v>6</v>
      </c>
      <c r="M212" s="178">
        <v>452</v>
      </c>
      <c r="N212" s="178" t="s">
        <v>139</v>
      </c>
      <c r="O212" s="185">
        <v>1</v>
      </c>
      <c r="P212" s="178" t="str">
        <f t="shared" si="7"/>
        <v>FL452CH01</v>
      </c>
      <c r="Q212" s="178" t="s">
        <v>439</v>
      </c>
      <c r="R212" s="178" t="s">
        <v>916</v>
      </c>
      <c r="T212" s="178" t="str">
        <f t="shared" si="6"/>
        <v>TPECA7306</v>
      </c>
      <c r="U212" s="178" t="s">
        <v>1009</v>
      </c>
      <c r="V212" s="183" t="s">
        <v>4</v>
      </c>
      <c r="W212" s="183">
        <v>730</v>
      </c>
      <c r="X212" s="183">
        <v>6</v>
      </c>
      <c r="Y212" s="183" t="s">
        <v>1379</v>
      </c>
      <c r="Z212" s="187" t="s">
        <v>1389</v>
      </c>
      <c r="AA212" s="142" t="s">
        <v>1035</v>
      </c>
    </row>
    <row r="213" spans="12:27" ht="16.399999999999999" customHeight="1" x14ac:dyDescent="0.25">
      <c r="L213" s="178" t="s">
        <v>6</v>
      </c>
      <c r="M213" s="178">
        <v>452</v>
      </c>
      <c r="N213" s="178" t="s">
        <v>130</v>
      </c>
      <c r="O213" s="185">
        <v>1</v>
      </c>
      <c r="P213" s="178" t="str">
        <f t="shared" si="7"/>
        <v>FL452DA01</v>
      </c>
      <c r="Q213" s="178" t="s">
        <v>439</v>
      </c>
      <c r="R213" s="178"/>
      <c r="T213" s="178" t="str">
        <f t="shared" si="6"/>
        <v>TPECA7327</v>
      </c>
      <c r="U213" s="178" t="s">
        <v>1009</v>
      </c>
      <c r="V213" s="183" t="s">
        <v>4</v>
      </c>
      <c r="W213" s="183">
        <v>732</v>
      </c>
      <c r="X213" s="183">
        <v>7</v>
      </c>
      <c r="Y213" s="183" t="s">
        <v>1379</v>
      </c>
      <c r="Z213" s="187" t="s">
        <v>1390</v>
      </c>
      <c r="AA213" s="142" t="s">
        <v>1035</v>
      </c>
    </row>
    <row r="214" spans="12:27" ht="16.399999999999999" customHeight="1" x14ac:dyDescent="0.25">
      <c r="L214" s="178" t="s">
        <v>6</v>
      </c>
      <c r="M214" s="178">
        <v>452</v>
      </c>
      <c r="N214" s="178" t="s">
        <v>138</v>
      </c>
      <c r="O214" s="185">
        <v>1</v>
      </c>
      <c r="P214" s="178" t="str">
        <f t="shared" si="7"/>
        <v>FL452E901</v>
      </c>
      <c r="Q214" s="178" t="s">
        <v>455</v>
      </c>
      <c r="R214" s="178"/>
      <c r="T214" s="178" t="str">
        <f t="shared" si="6"/>
        <v>TPECA7348</v>
      </c>
      <c r="U214" s="178" t="s">
        <v>1009</v>
      </c>
      <c r="V214" s="183" t="s">
        <v>4</v>
      </c>
      <c r="W214" s="183">
        <v>734</v>
      </c>
      <c r="X214" s="183">
        <v>8</v>
      </c>
      <c r="Y214" s="183" t="s">
        <v>1459</v>
      </c>
      <c r="Z214" s="187" t="s">
        <v>1458</v>
      </c>
      <c r="AA214" s="142" t="s">
        <v>1457</v>
      </c>
    </row>
    <row r="215" spans="12:27" ht="16.399999999999999" customHeight="1" x14ac:dyDescent="0.25">
      <c r="L215" s="178" t="s">
        <v>6</v>
      </c>
      <c r="M215" s="178">
        <v>452</v>
      </c>
      <c r="N215" s="178" t="s">
        <v>592</v>
      </c>
      <c r="O215" s="185">
        <v>1</v>
      </c>
      <c r="P215" s="178" t="str">
        <f t="shared" si="7"/>
        <v>FL452LI01</v>
      </c>
      <c r="Q215" s="178" t="s">
        <v>865</v>
      </c>
      <c r="R215" s="178"/>
      <c r="T215" s="178" t="str">
        <f t="shared" si="6"/>
        <v>TPECA7369</v>
      </c>
      <c r="U215" s="178" t="s">
        <v>1009</v>
      </c>
      <c r="V215" s="183" t="s">
        <v>4</v>
      </c>
      <c r="W215" s="183">
        <v>736</v>
      </c>
      <c r="X215" s="183">
        <v>9</v>
      </c>
      <c r="Y215" s="183" t="s">
        <v>1459</v>
      </c>
      <c r="Z215" s="187" t="s">
        <v>1458</v>
      </c>
      <c r="AA215" s="142" t="s">
        <v>1457</v>
      </c>
    </row>
    <row r="216" spans="12:27" ht="16.399999999999999" customHeight="1" x14ac:dyDescent="0.25">
      <c r="L216" s="178" t="s">
        <v>6</v>
      </c>
      <c r="M216" s="178">
        <v>452</v>
      </c>
      <c r="N216" s="178" t="s">
        <v>592</v>
      </c>
      <c r="O216" s="185">
        <v>2</v>
      </c>
      <c r="P216" s="178" t="str">
        <f t="shared" si="7"/>
        <v>FL452LI02</v>
      </c>
      <c r="Q216" s="178" t="s">
        <v>439</v>
      </c>
      <c r="R216" s="178"/>
      <c r="T216" s="178" t="str">
        <f t="shared" si="6"/>
        <v>TPECA73810</v>
      </c>
      <c r="U216" s="178" t="s">
        <v>1009</v>
      </c>
      <c r="V216" s="183" t="s">
        <v>4</v>
      </c>
      <c r="W216" s="183">
        <v>738</v>
      </c>
      <c r="X216" s="183">
        <v>10</v>
      </c>
      <c r="Y216" s="183" t="s">
        <v>1459</v>
      </c>
      <c r="Z216" s="187" t="s">
        <v>1458</v>
      </c>
      <c r="AA216" s="142" t="s">
        <v>1457</v>
      </c>
    </row>
    <row r="217" spans="12:27" ht="16.399999999999999" customHeight="1" x14ac:dyDescent="0.25">
      <c r="L217" s="178" t="s">
        <v>6</v>
      </c>
      <c r="M217" s="178">
        <v>452</v>
      </c>
      <c r="N217" s="178" t="s">
        <v>544</v>
      </c>
      <c r="O217" s="185">
        <v>1</v>
      </c>
      <c r="P217" s="178" t="str">
        <f t="shared" si="7"/>
        <v>FL452LT01</v>
      </c>
      <c r="Q217" s="178" t="s">
        <v>865</v>
      </c>
      <c r="R217" s="178"/>
      <c r="T217" s="178" t="str">
        <f t="shared" si="6"/>
        <v>TPECA74011</v>
      </c>
      <c r="U217" s="178" t="s">
        <v>1009</v>
      </c>
      <c r="V217" s="183" t="s">
        <v>4</v>
      </c>
      <c r="W217" s="183">
        <v>740</v>
      </c>
      <c r="X217" s="183">
        <v>11</v>
      </c>
      <c r="Y217" s="183" t="s">
        <v>1459</v>
      </c>
      <c r="Z217" s="187" t="s">
        <v>1458</v>
      </c>
      <c r="AA217" s="142" t="s">
        <v>1457</v>
      </c>
    </row>
    <row r="218" spans="12:27" ht="16.399999999999999" customHeight="1" x14ac:dyDescent="0.25">
      <c r="L218" s="178" t="s">
        <v>6</v>
      </c>
      <c r="M218" s="178">
        <v>452</v>
      </c>
      <c r="N218" s="178" t="s">
        <v>544</v>
      </c>
      <c r="O218" s="185">
        <v>2</v>
      </c>
      <c r="P218" s="178" t="str">
        <f t="shared" si="7"/>
        <v>FL452LT02</v>
      </c>
      <c r="Q218" s="178" t="s">
        <v>439</v>
      </c>
      <c r="R218" s="178"/>
      <c r="T218" s="178" t="str">
        <f t="shared" si="6"/>
        <v>TPENV7201</v>
      </c>
      <c r="U218" s="178" t="s">
        <v>1009</v>
      </c>
      <c r="V218" s="183" t="s">
        <v>22</v>
      </c>
      <c r="W218" s="183">
        <v>720</v>
      </c>
      <c r="X218" s="183">
        <v>1</v>
      </c>
      <c r="Y218" s="183" t="s">
        <v>1459</v>
      </c>
      <c r="Z218" s="187" t="s">
        <v>1458</v>
      </c>
      <c r="AA218" s="142" t="s">
        <v>1457</v>
      </c>
    </row>
    <row r="219" spans="12:27" ht="16.399999999999999" customHeight="1" x14ac:dyDescent="0.25">
      <c r="L219" s="178" t="s">
        <v>6</v>
      </c>
      <c r="M219" s="178">
        <v>454</v>
      </c>
      <c r="N219" s="178" t="s">
        <v>130</v>
      </c>
      <c r="O219" s="185">
        <v>1</v>
      </c>
      <c r="P219" s="178" t="str">
        <f t="shared" si="7"/>
        <v>FL454DA01</v>
      </c>
      <c r="Q219" s="178" t="s">
        <v>440</v>
      </c>
      <c r="R219" s="178"/>
      <c r="T219" s="178" t="str">
        <f t="shared" si="6"/>
        <v>TPENV7212</v>
      </c>
      <c r="U219" s="178" t="s">
        <v>1009</v>
      </c>
      <c r="V219" s="183" t="s">
        <v>22</v>
      </c>
      <c r="W219" s="183">
        <v>721</v>
      </c>
      <c r="X219" s="183">
        <v>2</v>
      </c>
      <c r="Y219" s="183" t="s">
        <v>1459</v>
      </c>
      <c r="Z219" s="187" t="s">
        <v>1458</v>
      </c>
      <c r="AA219" s="142" t="s">
        <v>1457</v>
      </c>
    </row>
    <row r="220" spans="12:27" ht="16.399999999999999" customHeight="1" x14ac:dyDescent="0.25">
      <c r="L220" s="178" t="s">
        <v>6</v>
      </c>
      <c r="M220" s="178">
        <v>454</v>
      </c>
      <c r="N220" s="178" t="s">
        <v>138</v>
      </c>
      <c r="O220" s="185">
        <v>1</v>
      </c>
      <c r="P220" s="178" t="str">
        <f t="shared" si="7"/>
        <v>FL454E901</v>
      </c>
      <c r="Q220" s="178" t="s">
        <v>454</v>
      </c>
      <c r="R220" s="178"/>
      <c r="T220" s="178" t="str">
        <f t="shared" si="6"/>
        <v>TPEAL4701</v>
      </c>
      <c r="U220" s="178" t="s">
        <v>1009</v>
      </c>
      <c r="V220" s="183" t="s">
        <v>8</v>
      </c>
      <c r="W220" s="183">
        <v>470</v>
      </c>
      <c r="X220" s="183">
        <v>1</v>
      </c>
      <c r="Y220" s="183" t="s">
        <v>1017</v>
      </c>
      <c r="Z220" s="187">
        <v>2144640951</v>
      </c>
      <c r="AA220" s="188" t="s">
        <v>1031</v>
      </c>
    </row>
    <row r="221" spans="12:27" ht="16.399999999999999" customHeight="1" x14ac:dyDescent="0.25">
      <c r="L221" s="178" t="s">
        <v>6</v>
      </c>
      <c r="M221" s="178">
        <v>454</v>
      </c>
      <c r="N221" s="178" t="s">
        <v>592</v>
      </c>
      <c r="O221" s="185">
        <v>1</v>
      </c>
      <c r="P221" s="178" t="str">
        <f t="shared" si="7"/>
        <v>FL454LI01</v>
      </c>
      <c r="Q221" s="178" t="s">
        <v>440</v>
      </c>
      <c r="R221" s="178"/>
      <c r="T221" s="178" t="str">
        <f t="shared" si="6"/>
        <v>TPEAL4722</v>
      </c>
      <c r="U221" s="178" t="s">
        <v>1009</v>
      </c>
      <c r="V221" s="183" t="s">
        <v>8</v>
      </c>
      <c r="W221" s="183">
        <v>472</v>
      </c>
      <c r="X221" s="183">
        <v>2</v>
      </c>
      <c r="Y221" s="183" t="s">
        <v>1017</v>
      </c>
      <c r="Z221" s="187">
        <v>2144640951</v>
      </c>
      <c r="AA221" s="188" t="s">
        <v>1031</v>
      </c>
    </row>
    <row r="222" spans="12:27" ht="16.399999999999999" customHeight="1" x14ac:dyDescent="0.25">
      <c r="L222" s="178" t="s">
        <v>6</v>
      </c>
      <c r="M222" s="178">
        <v>454</v>
      </c>
      <c r="N222" s="178" t="s">
        <v>544</v>
      </c>
      <c r="O222" s="185">
        <v>1</v>
      </c>
      <c r="P222" s="178" t="str">
        <f t="shared" si="7"/>
        <v>FL454LT01</v>
      </c>
      <c r="Q222" s="178" t="s">
        <v>440</v>
      </c>
      <c r="R222" s="178"/>
      <c r="T222" s="178" t="str">
        <f t="shared" si="6"/>
        <v>TPEAL4763</v>
      </c>
      <c r="U222" s="178" t="s">
        <v>1009</v>
      </c>
      <c r="V222" s="183" t="s">
        <v>8</v>
      </c>
      <c r="W222" s="183">
        <v>476</v>
      </c>
      <c r="X222" s="183">
        <v>3</v>
      </c>
      <c r="Y222" s="183" t="s">
        <v>1017</v>
      </c>
      <c r="Z222" s="187">
        <v>2144640951</v>
      </c>
      <c r="AA222" s="188" t="s">
        <v>1031</v>
      </c>
    </row>
    <row r="223" spans="12:27" ht="16.399999999999999" customHeight="1" x14ac:dyDescent="0.25">
      <c r="L223" s="178" t="s">
        <v>6</v>
      </c>
      <c r="M223" s="178">
        <v>456</v>
      </c>
      <c r="N223" s="178" t="s">
        <v>130</v>
      </c>
      <c r="O223" s="185">
        <v>1</v>
      </c>
      <c r="P223" s="178" t="str">
        <f t="shared" si="7"/>
        <v>FL456DA01</v>
      </c>
      <c r="Q223" s="178" t="s">
        <v>441</v>
      </c>
      <c r="R223" s="178"/>
      <c r="T223" s="178" t="str">
        <f t="shared" si="6"/>
        <v>TPEAL4774</v>
      </c>
      <c r="U223" s="178" t="s">
        <v>1009</v>
      </c>
      <c r="V223" s="183" t="s">
        <v>8</v>
      </c>
      <c r="W223" s="183">
        <v>477</v>
      </c>
      <c r="X223" s="183">
        <v>4</v>
      </c>
      <c r="Y223" s="183" t="s">
        <v>1017</v>
      </c>
      <c r="Z223" s="187">
        <v>2144640951</v>
      </c>
      <c r="AA223" s="188" t="s">
        <v>1031</v>
      </c>
    </row>
    <row r="224" spans="12:27" ht="16.399999999999999" customHeight="1" x14ac:dyDescent="0.25">
      <c r="L224" s="178" t="s">
        <v>6</v>
      </c>
      <c r="M224" s="178">
        <v>456</v>
      </c>
      <c r="N224" s="178" t="s">
        <v>138</v>
      </c>
      <c r="O224" s="185">
        <v>1</v>
      </c>
      <c r="P224" s="178" t="str">
        <f t="shared" si="7"/>
        <v>FL456E901</v>
      </c>
      <c r="Q224" s="178" t="s">
        <v>452</v>
      </c>
      <c r="R224" s="178"/>
      <c r="T224" s="178" t="str">
        <f t="shared" si="6"/>
        <v>TPEAL4785</v>
      </c>
      <c r="U224" s="178" t="s">
        <v>1009</v>
      </c>
      <c r="V224" s="183" t="s">
        <v>8</v>
      </c>
      <c r="W224" s="183">
        <v>478</v>
      </c>
      <c r="X224" s="183">
        <v>5</v>
      </c>
      <c r="Y224" s="183" t="s">
        <v>1017</v>
      </c>
      <c r="Z224" s="187">
        <v>2144640951</v>
      </c>
      <c r="AA224" s="188" t="s">
        <v>1031</v>
      </c>
    </row>
    <row r="225" spans="12:27" ht="16.399999999999999" customHeight="1" x14ac:dyDescent="0.25">
      <c r="L225" s="178" t="s">
        <v>6</v>
      </c>
      <c r="M225" s="178">
        <v>456</v>
      </c>
      <c r="N225" s="178" t="s">
        <v>592</v>
      </c>
      <c r="O225" s="185">
        <v>1</v>
      </c>
      <c r="P225" s="178" t="str">
        <f t="shared" si="7"/>
        <v>FL456LI01</v>
      </c>
      <c r="Q225" s="178" t="s">
        <v>441</v>
      </c>
      <c r="R225" s="178"/>
      <c r="T225" s="178" t="str">
        <f t="shared" si="6"/>
        <v>TPEAL4806</v>
      </c>
      <c r="U225" s="178" t="s">
        <v>1009</v>
      </c>
      <c r="V225" s="183" t="s">
        <v>8</v>
      </c>
      <c r="W225" s="183">
        <v>480</v>
      </c>
      <c r="X225" s="183">
        <v>6</v>
      </c>
      <c r="Y225" s="183" t="s">
        <v>1017</v>
      </c>
      <c r="Z225" s="187">
        <v>2144640951</v>
      </c>
      <c r="AA225" s="188" t="s">
        <v>1031</v>
      </c>
    </row>
    <row r="226" spans="12:27" ht="16.399999999999999" customHeight="1" x14ac:dyDescent="0.25">
      <c r="L226" s="178" t="s">
        <v>6</v>
      </c>
      <c r="M226" s="178">
        <v>456</v>
      </c>
      <c r="N226" s="178" t="s">
        <v>544</v>
      </c>
      <c r="O226" s="185">
        <v>1</v>
      </c>
      <c r="P226" s="178" t="str">
        <f t="shared" si="7"/>
        <v>FL456LT01</v>
      </c>
      <c r="Q226" s="178" t="s">
        <v>441</v>
      </c>
      <c r="R226" s="178"/>
      <c r="T226" s="178" t="str">
        <f t="shared" si="6"/>
        <v>TPEAL4387</v>
      </c>
      <c r="U226" s="178" t="s">
        <v>1009</v>
      </c>
      <c r="V226" s="183" t="s">
        <v>8</v>
      </c>
      <c r="W226" s="183">
        <v>438</v>
      </c>
      <c r="X226" s="183">
        <v>7</v>
      </c>
      <c r="Y226" s="183" t="s">
        <v>1386</v>
      </c>
      <c r="Z226" s="187">
        <v>9044072722</v>
      </c>
      <c r="AA226" s="188" t="s">
        <v>1029</v>
      </c>
    </row>
    <row r="227" spans="12:27" ht="16.399999999999999" customHeight="1" x14ac:dyDescent="0.25">
      <c r="L227" s="178" t="s">
        <v>6</v>
      </c>
      <c r="M227" s="178">
        <v>458</v>
      </c>
      <c r="N227" s="178" t="s">
        <v>139</v>
      </c>
      <c r="O227" s="185">
        <v>1</v>
      </c>
      <c r="P227" s="178" t="str">
        <f t="shared" si="7"/>
        <v>FL458CH01</v>
      </c>
      <c r="Q227" s="178" t="s">
        <v>457</v>
      </c>
      <c r="R227" s="178" t="s">
        <v>917</v>
      </c>
      <c r="T227" s="178" t="str">
        <f t="shared" si="6"/>
        <v>TPEAL4488</v>
      </c>
      <c r="U227" s="178" t="s">
        <v>1009</v>
      </c>
      <c r="V227" s="183" t="s">
        <v>8</v>
      </c>
      <c r="W227" s="183">
        <v>448</v>
      </c>
      <c r="X227" s="183">
        <v>8</v>
      </c>
      <c r="Y227" s="183" t="s">
        <v>1386</v>
      </c>
      <c r="Z227" s="187">
        <v>9044072722</v>
      </c>
      <c r="AA227" s="188" t="s">
        <v>1029</v>
      </c>
    </row>
    <row r="228" spans="12:27" ht="16.399999999999999" customHeight="1" x14ac:dyDescent="0.25">
      <c r="L228" s="178" t="s">
        <v>6</v>
      </c>
      <c r="M228" s="178">
        <v>458</v>
      </c>
      <c r="N228" s="178" t="s">
        <v>130</v>
      </c>
      <c r="O228" s="185">
        <v>1</v>
      </c>
      <c r="P228" s="178" t="str">
        <f t="shared" si="7"/>
        <v>FL458DA01</v>
      </c>
      <c r="Q228" s="178" t="s">
        <v>436</v>
      </c>
      <c r="R228" s="178"/>
      <c r="T228" s="178" t="str">
        <f t="shared" si="6"/>
        <v>TPEAL4828</v>
      </c>
      <c r="U228" s="178" t="s">
        <v>1009</v>
      </c>
      <c r="V228" s="183" t="s">
        <v>8</v>
      </c>
      <c r="W228" s="183">
        <v>482</v>
      </c>
      <c r="X228" s="183">
        <v>8</v>
      </c>
      <c r="Y228" s="183" t="s">
        <v>1017</v>
      </c>
      <c r="Z228" s="187">
        <v>2144640951</v>
      </c>
      <c r="AA228" s="188" t="s">
        <v>1031</v>
      </c>
    </row>
    <row r="229" spans="12:27" ht="16.399999999999999" customHeight="1" x14ac:dyDescent="0.25">
      <c r="L229" s="178" t="s">
        <v>6</v>
      </c>
      <c r="M229" s="178">
        <v>458</v>
      </c>
      <c r="N229" s="178" t="s">
        <v>138</v>
      </c>
      <c r="O229" s="185">
        <v>1</v>
      </c>
      <c r="P229" s="178" t="str">
        <f t="shared" si="7"/>
        <v>FL458E901</v>
      </c>
      <c r="Q229" s="178" t="s">
        <v>457</v>
      </c>
      <c r="R229" s="178"/>
      <c r="T229" s="178" t="str">
        <f t="shared" si="6"/>
        <v>TPEFL4801</v>
      </c>
      <c r="U229" s="178" t="s">
        <v>1009</v>
      </c>
      <c r="V229" s="183" t="s">
        <v>6</v>
      </c>
      <c r="W229" s="183">
        <v>480</v>
      </c>
      <c r="X229" s="183">
        <v>1</v>
      </c>
      <c r="Y229" s="183" t="s">
        <v>1017</v>
      </c>
      <c r="Z229" s="187">
        <v>2144640951</v>
      </c>
      <c r="AA229" s="188" t="s">
        <v>1031</v>
      </c>
    </row>
    <row r="230" spans="12:27" ht="16.399999999999999" customHeight="1" x14ac:dyDescent="0.25">
      <c r="L230" s="178" t="s">
        <v>6</v>
      </c>
      <c r="M230" s="201">
        <v>458</v>
      </c>
      <c r="N230" s="178" t="s">
        <v>592</v>
      </c>
      <c r="O230" s="185">
        <v>1</v>
      </c>
      <c r="P230" s="178" t="str">
        <f t="shared" si="7"/>
        <v>FL458LI01</v>
      </c>
      <c r="Q230" s="178" t="s">
        <v>866</v>
      </c>
      <c r="R230" s="178"/>
      <c r="T230" s="178" t="str">
        <f t="shared" si="6"/>
        <v>TPEFL4482</v>
      </c>
      <c r="U230" s="178" t="s">
        <v>1009</v>
      </c>
      <c r="V230" s="183" t="s">
        <v>6</v>
      </c>
      <c r="W230" s="183">
        <v>448</v>
      </c>
      <c r="X230" s="183">
        <v>2</v>
      </c>
      <c r="Y230" s="183" t="s">
        <v>1386</v>
      </c>
      <c r="Z230" s="187">
        <v>9044072722</v>
      </c>
      <c r="AA230" s="188" t="s">
        <v>1029</v>
      </c>
    </row>
    <row r="231" spans="12:27" ht="16.399999999999999" customHeight="1" x14ac:dyDescent="0.25">
      <c r="L231" s="178" t="s">
        <v>6</v>
      </c>
      <c r="M231" s="178">
        <v>458</v>
      </c>
      <c r="N231" s="178" t="s">
        <v>592</v>
      </c>
      <c r="O231" s="185">
        <v>2</v>
      </c>
      <c r="P231" s="178" t="str">
        <f t="shared" si="7"/>
        <v>FL458LI02</v>
      </c>
      <c r="Q231" s="178" t="s">
        <v>867</v>
      </c>
      <c r="R231" s="178"/>
      <c r="T231" s="178" t="str">
        <f t="shared" si="6"/>
        <v>TPEFL4503</v>
      </c>
      <c r="U231" s="178" t="s">
        <v>1009</v>
      </c>
      <c r="V231" s="183" t="s">
        <v>6</v>
      </c>
      <c r="W231" s="183">
        <v>450</v>
      </c>
      <c r="X231" s="183">
        <v>3</v>
      </c>
      <c r="Y231" s="183" t="s">
        <v>1386</v>
      </c>
      <c r="Z231" s="187">
        <v>9044072722</v>
      </c>
      <c r="AA231" s="188" t="s">
        <v>1029</v>
      </c>
    </row>
    <row r="232" spans="12:27" ht="16.399999999999999" customHeight="1" x14ac:dyDescent="0.25">
      <c r="L232" s="178" t="s">
        <v>6</v>
      </c>
      <c r="M232" s="178">
        <v>458</v>
      </c>
      <c r="N232" s="178" t="s">
        <v>592</v>
      </c>
      <c r="O232" s="185">
        <v>3</v>
      </c>
      <c r="P232" s="178" t="str">
        <f t="shared" si="7"/>
        <v>FL458LI03</v>
      </c>
      <c r="Q232" s="178" t="s">
        <v>436</v>
      </c>
      <c r="R232" s="178"/>
      <c r="T232" s="178" t="str">
        <f t="shared" si="6"/>
        <v>TPEFL4524</v>
      </c>
      <c r="U232" s="178" t="s">
        <v>1009</v>
      </c>
      <c r="V232" s="183" t="s">
        <v>6</v>
      </c>
      <c r="W232" s="183">
        <v>452</v>
      </c>
      <c r="X232" s="183">
        <v>4</v>
      </c>
      <c r="Y232" s="183" t="s">
        <v>1386</v>
      </c>
      <c r="Z232" s="187">
        <v>9044072722</v>
      </c>
      <c r="AA232" s="188" t="s">
        <v>1029</v>
      </c>
    </row>
    <row r="233" spans="12:27" ht="16.399999999999999" customHeight="1" x14ac:dyDescent="0.25">
      <c r="L233" s="178" t="s">
        <v>6</v>
      </c>
      <c r="M233" s="201">
        <v>458</v>
      </c>
      <c r="N233" s="178" t="s">
        <v>544</v>
      </c>
      <c r="O233" s="185">
        <v>1</v>
      </c>
      <c r="P233" s="178" t="str">
        <f t="shared" si="7"/>
        <v>FL458LT01</v>
      </c>
      <c r="Q233" s="178" t="s">
        <v>866</v>
      </c>
      <c r="R233" s="178"/>
      <c r="T233" s="178" t="str">
        <f t="shared" si="6"/>
        <v>TPEFL4545</v>
      </c>
      <c r="U233" s="178" t="s">
        <v>1009</v>
      </c>
      <c r="V233" s="183" t="s">
        <v>6</v>
      </c>
      <c r="W233" s="183">
        <v>454</v>
      </c>
      <c r="X233" s="183">
        <v>5</v>
      </c>
      <c r="Y233" s="183" t="s">
        <v>1386</v>
      </c>
      <c r="Z233" s="187">
        <v>9044072722</v>
      </c>
      <c r="AA233" s="188" t="s">
        <v>1029</v>
      </c>
    </row>
    <row r="234" spans="12:27" ht="16.399999999999999" customHeight="1" x14ac:dyDescent="0.25">
      <c r="L234" s="178" t="s">
        <v>6</v>
      </c>
      <c r="M234" s="178">
        <v>458</v>
      </c>
      <c r="N234" s="178" t="s">
        <v>544</v>
      </c>
      <c r="O234" s="185">
        <v>2</v>
      </c>
      <c r="P234" s="178" t="str">
        <f t="shared" si="7"/>
        <v>FL458LT02</v>
      </c>
      <c r="Q234" s="178" t="s">
        <v>867</v>
      </c>
      <c r="R234" s="178"/>
      <c r="T234" s="178" t="str">
        <f t="shared" si="6"/>
        <v>TPEFL4566</v>
      </c>
      <c r="U234" s="178" t="s">
        <v>1009</v>
      </c>
      <c r="V234" s="183" t="s">
        <v>6</v>
      </c>
      <c r="W234" s="183">
        <v>456</v>
      </c>
      <c r="X234" s="183">
        <v>6</v>
      </c>
      <c r="Y234" s="183" t="s">
        <v>1386</v>
      </c>
      <c r="Z234" s="187">
        <v>9044072722</v>
      </c>
      <c r="AA234" s="188" t="s">
        <v>1029</v>
      </c>
    </row>
    <row r="235" spans="12:27" ht="16.399999999999999" customHeight="1" x14ac:dyDescent="0.25">
      <c r="L235" s="178" t="s">
        <v>6</v>
      </c>
      <c r="M235" s="178">
        <v>458</v>
      </c>
      <c r="N235" s="178" t="s">
        <v>544</v>
      </c>
      <c r="O235" s="185">
        <v>3</v>
      </c>
      <c r="P235" s="178" t="str">
        <f t="shared" si="7"/>
        <v>FL458LT03</v>
      </c>
      <c r="Q235" s="178" t="s">
        <v>436</v>
      </c>
      <c r="R235" s="178"/>
      <c r="T235" s="178" t="str">
        <f t="shared" si="6"/>
        <v>TPEFL4587</v>
      </c>
      <c r="U235" s="178" t="s">
        <v>1009</v>
      </c>
      <c r="V235" s="183" t="s">
        <v>6</v>
      </c>
      <c r="W235" s="183">
        <v>458</v>
      </c>
      <c r="X235" s="183">
        <v>7</v>
      </c>
      <c r="Y235" s="183" t="s">
        <v>1386</v>
      </c>
      <c r="Z235" s="187">
        <v>9044072722</v>
      </c>
      <c r="AA235" s="188" t="s">
        <v>1029</v>
      </c>
    </row>
    <row r="236" spans="12:27" ht="16.399999999999999" customHeight="1" x14ac:dyDescent="0.25">
      <c r="L236" s="178" t="s">
        <v>6</v>
      </c>
      <c r="M236" s="178">
        <v>460</v>
      </c>
      <c r="N236" s="178" t="s">
        <v>139</v>
      </c>
      <c r="O236" s="185">
        <v>1</v>
      </c>
      <c r="P236" s="178" t="str">
        <f t="shared" si="7"/>
        <v>FL460CH01</v>
      </c>
      <c r="Q236" s="178" t="s">
        <v>801</v>
      </c>
      <c r="R236" s="178" t="s">
        <v>918</v>
      </c>
      <c r="T236" s="178" t="str">
        <f t="shared" si="6"/>
        <v>TPEFL4608</v>
      </c>
      <c r="U236" s="178" t="s">
        <v>1009</v>
      </c>
      <c r="V236" s="183" t="s">
        <v>6</v>
      </c>
      <c r="W236" s="183">
        <v>460</v>
      </c>
      <c r="X236" s="183">
        <v>8</v>
      </c>
      <c r="Y236" s="183" t="s">
        <v>1386</v>
      </c>
      <c r="Z236" s="187">
        <v>9044072722</v>
      </c>
      <c r="AA236" s="188" t="s">
        <v>1029</v>
      </c>
    </row>
    <row r="237" spans="12:27" ht="16.399999999999999" customHeight="1" x14ac:dyDescent="0.25">
      <c r="L237" s="178" t="s">
        <v>6</v>
      </c>
      <c r="M237" s="178">
        <v>460</v>
      </c>
      <c r="N237" s="178" t="s">
        <v>139</v>
      </c>
      <c r="O237" s="185">
        <v>2</v>
      </c>
      <c r="P237" s="178" t="str">
        <f t="shared" si="7"/>
        <v>FL460CH02</v>
      </c>
      <c r="Q237" s="178" t="s">
        <v>458</v>
      </c>
      <c r="R237" s="178" t="s">
        <v>919</v>
      </c>
      <c r="T237" s="178" t="str">
        <f t="shared" si="6"/>
        <v>TPEGA4381</v>
      </c>
      <c r="U237" s="178" t="s">
        <v>1009</v>
      </c>
      <c r="V237" s="183" t="s">
        <v>7</v>
      </c>
      <c r="W237" s="183">
        <v>438</v>
      </c>
      <c r="X237" s="183">
        <v>1</v>
      </c>
      <c r="Y237" s="183" t="s">
        <v>1386</v>
      </c>
      <c r="Z237" s="187">
        <v>9044072722</v>
      </c>
      <c r="AA237" s="188" t="s">
        <v>1029</v>
      </c>
    </row>
    <row r="238" spans="12:27" ht="16.399999999999999" customHeight="1" x14ac:dyDescent="0.25">
      <c r="L238" s="178" t="s">
        <v>6</v>
      </c>
      <c r="M238" s="178">
        <v>460</v>
      </c>
      <c r="N238" s="178" t="s">
        <v>139</v>
      </c>
      <c r="O238" s="185">
        <v>3</v>
      </c>
      <c r="P238" s="178" t="str">
        <f t="shared" si="7"/>
        <v>FL460CH03</v>
      </c>
      <c r="Q238" s="178" t="s">
        <v>459</v>
      </c>
      <c r="R238" s="178" t="s">
        <v>920</v>
      </c>
      <c r="T238" s="178" t="str">
        <f t="shared" si="6"/>
        <v>TPEGA4402</v>
      </c>
      <c r="U238" s="178" t="s">
        <v>1009</v>
      </c>
      <c r="V238" s="183" t="s">
        <v>7</v>
      </c>
      <c r="W238" s="183">
        <v>440</v>
      </c>
      <c r="X238" s="183">
        <v>2</v>
      </c>
      <c r="Y238" s="183" t="s">
        <v>1386</v>
      </c>
      <c r="Z238" s="187">
        <v>9044072722</v>
      </c>
      <c r="AA238" s="188" t="s">
        <v>1029</v>
      </c>
    </row>
    <row r="239" spans="12:27" ht="16.399999999999999" customHeight="1" x14ac:dyDescent="0.25">
      <c r="L239" s="178" t="s">
        <v>6</v>
      </c>
      <c r="M239" s="178">
        <v>460</v>
      </c>
      <c r="N239" s="178" t="s">
        <v>139</v>
      </c>
      <c r="O239" s="185">
        <v>4</v>
      </c>
      <c r="P239" s="178" t="str">
        <f t="shared" si="7"/>
        <v>FL460CH04</v>
      </c>
      <c r="Q239" s="178" t="s">
        <v>443</v>
      </c>
      <c r="R239" s="178" t="s">
        <v>921</v>
      </c>
      <c r="T239" s="178" t="str">
        <f>$U239&amp;$V239&amp;$W239&amp;$X239</f>
        <v>TPEGA4423</v>
      </c>
      <c r="U239" s="178" t="s">
        <v>1009</v>
      </c>
      <c r="V239" s="183" t="s">
        <v>7</v>
      </c>
      <c r="W239" s="183">
        <v>442</v>
      </c>
      <c r="X239" s="183">
        <v>3</v>
      </c>
      <c r="Y239" s="183" t="s">
        <v>1386</v>
      </c>
      <c r="Z239" s="187">
        <v>9044072722</v>
      </c>
      <c r="AA239" s="188" t="s">
        <v>1029</v>
      </c>
    </row>
    <row r="240" spans="12:27" ht="16.399999999999999" customHeight="1" x14ac:dyDescent="0.25">
      <c r="L240" s="178" t="s">
        <v>6</v>
      </c>
      <c r="M240" s="178">
        <v>460</v>
      </c>
      <c r="N240" s="178" t="s">
        <v>130</v>
      </c>
      <c r="O240" s="185">
        <v>1</v>
      </c>
      <c r="P240" s="178" t="str">
        <f t="shared" si="7"/>
        <v>FL460DA01</v>
      </c>
      <c r="Q240" s="178" t="s">
        <v>442</v>
      </c>
      <c r="R240" s="178"/>
      <c r="T240" s="178" t="str">
        <f t="shared" si="6"/>
        <v>TPEGA4444</v>
      </c>
      <c r="U240" s="178" t="s">
        <v>1009</v>
      </c>
      <c r="V240" s="183" t="s">
        <v>7</v>
      </c>
      <c r="W240" s="183">
        <v>444</v>
      </c>
      <c r="X240" s="183">
        <v>4</v>
      </c>
      <c r="Y240" s="183" t="s">
        <v>1386</v>
      </c>
      <c r="Z240" s="187">
        <v>9044072722</v>
      </c>
      <c r="AA240" s="188" t="s">
        <v>1029</v>
      </c>
    </row>
    <row r="241" spans="12:27" ht="16.399999999999999" customHeight="1" x14ac:dyDescent="0.25">
      <c r="L241" s="178" t="s">
        <v>6</v>
      </c>
      <c r="M241" s="178">
        <v>460</v>
      </c>
      <c r="N241" s="178" t="s">
        <v>130</v>
      </c>
      <c r="O241" s="185">
        <v>2</v>
      </c>
      <c r="P241" s="178" t="str">
        <f t="shared" si="7"/>
        <v>FL460DA02</v>
      </c>
      <c r="Q241" s="178" t="s">
        <v>443</v>
      </c>
      <c r="R241" s="178"/>
      <c r="T241" s="178" t="str">
        <f t="shared" ref="T241:T246" si="8">$U241&amp;$V241&amp;$W241&amp;$X241</f>
        <v>TPEGA4465</v>
      </c>
      <c r="U241" s="178" t="s">
        <v>1009</v>
      </c>
      <c r="V241" s="183" t="s">
        <v>7</v>
      </c>
      <c r="W241" s="183">
        <v>446</v>
      </c>
      <c r="X241" s="183">
        <v>5</v>
      </c>
      <c r="Y241" s="183" t="s">
        <v>1386</v>
      </c>
      <c r="Z241" s="187">
        <v>9044072722</v>
      </c>
      <c r="AA241" s="188" t="s">
        <v>1029</v>
      </c>
    </row>
    <row r="242" spans="12:27" ht="16.399999999999999" customHeight="1" x14ac:dyDescent="0.25">
      <c r="L242" s="178" t="s">
        <v>6</v>
      </c>
      <c r="M242" s="178">
        <v>460</v>
      </c>
      <c r="N242" s="178" t="s">
        <v>138</v>
      </c>
      <c r="O242" s="185">
        <v>1</v>
      </c>
      <c r="P242" s="178" t="str">
        <f t="shared" si="7"/>
        <v>FL460E901</v>
      </c>
      <c r="Q242" s="178" t="s">
        <v>453</v>
      </c>
      <c r="R242" s="178"/>
      <c r="T242" s="178" t="str">
        <f t="shared" si="8"/>
        <v>TPEGA4725</v>
      </c>
      <c r="U242" s="178" t="s">
        <v>1009</v>
      </c>
      <c r="V242" s="183" t="s">
        <v>7</v>
      </c>
      <c r="W242" s="183">
        <v>472</v>
      </c>
      <c r="X242" s="183">
        <v>5</v>
      </c>
      <c r="Y242" s="183" t="s">
        <v>1017</v>
      </c>
      <c r="Z242" s="187">
        <v>2144640951</v>
      </c>
      <c r="AA242" s="188" t="s">
        <v>1031</v>
      </c>
    </row>
    <row r="243" spans="12:27" ht="16.399999999999999" customHeight="1" x14ac:dyDescent="0.25">
      <c r="L243" s="178" t="s">
        <v>6</v>
      </c>
      <c r="M243" s="178">
        <v>460</v>
      </c>
      <c r="N243" s="178" t="s">
        <v>138</v>
      </c>
      <c r="O243" s="185">
        <v>2</v>
      </c>
      <c r="P243" s="178" t="str">
        <f t="shared" si="7"/>
        <v>FL460E902</v>
      </c>
      <c r="Q243" s="178" t="s">
        <v>456</v>
      </c>
      <c r="R243" s="178"/>
      <c r="T243" s="178" t="str">
        <f t="shared" si="8"/>
        <v>TPEKY4621</v>
      </c>
      <c r="U243" s="178" t="s">
        <v>1009</v>
      </c>
      <c r="V243" s="183" t="s">
        <v>12</v>
      </c>
      <c r="W243" s="183">
        <v>462</v>
      </c>
      <c r="X243" s="183">
        <v>1</v>
      </c>
      <c r="Y243" s="183" t="s">
        <v>1386</v>
      </c>
      <c r="Z243" s="187">
        <v>9044072722</v>
      </c>
      <c r="AA243" s="188" t="s">
        <v>1029</v>
      </c>
    </row>
    <row r="244" spans="12:27" ht="16.399999999999999" customHeight="1" x14ac:dyDescent="0.25">
      <c r="L244" s="178" t="s">
        <v>6</v>
      </c>
      <c r="M244" s="178">
        <v>460</v>
      </c>
      <c r="N244" s="178" t="s">
        <v>138</v>
      </c>
      <c r="O244" s="185">
        <v>3</v>
      </c>
      <c r="P244" s="178" t="str">
        <f t="shared" si="7"/>
        <v>FL460E903</v>
      </c>
      <c r="Q244" s="178" t="s">
        <v>450</v>
      </c>
      <c r="R244" s="178"/>
      <c r="T244" s="178" t="str">
        <f t="shared" si="8"/>
        <v>TPEKY4642</v>
      </c>
      <c r="U244" s="178" t="s">
        <v>1009</v>
      </c>
      <c r="V244" s="183" t="s">
        <v>12</v>
      </c>
      <c r="W244" s="183">
        <v>464</v>
      </c>
      <c r="X244" s="183">
        <v>2</v>
      </c>
      <c r="Y244" s="183" t="s">
        <v>1386</v>
      </c>
      <c r="Z244" s="187">
        <v>9044072722</v>
      </c>
      <c r="AA244" s="188" t="s">
        <v>1029</v>
      </c>
    </row>
    <row r="245" spans="12:27" ht="16.399999999999999" customHeight="1" x14ac:dyDescent="0.25">
      <c r="L245" s="178" t="s">
        <v>6</v>
      </c>
      <c r="M245" s="178">
        <v>460</v>
      </c>
      <c r="N245" s="178" t="s">
        <v>138</v>
      </c>
      <c r="O245" s="185">
        <v>4</v>
      </c>
      <c r="P245" s="178" t="str">
        <f t="shared" si="7"/>
        <v>FL460E904</v>
      </c>
      <c r="Q245" s="178" t="s">
        <v>449</v>
      </c>
      <c r="R245" s="178"/>
      <c r="T245" s="178" t="str">
        <f t="shared" si="8"/>
        <v>TPEKY4683</v>
      </c>
      <c r="U245" s="178" t="s">
        <v>1009</v>
      </c>
      <c r="V245" s="183" t="s">
        <v>12</v>
      </c>
      <c r="W245" s="183">
        <v>468</v>
      </c>
      <c r="X245" s="183">
        <v>3</v>
      </c>
      <c r="Y245" s="183" t="s">
        <v>1386</v>
      </c>
      <c r="Z245" s="187">
        <v>9044072722</v>
      </c>
      <c r="AA245" s="188" t="s">
        <v>1029</v>
      </c>
    </row>
    <row r="246" spans="12:27" ht="16.399999999999999" customHeight="1" x14ac:dyDescent="0.25">
      <c r="L246" s="178" t="s">
        <v>6</v>
      </c>
      <c r="M246" s="178">
        <v>460</v>
      </c>
      <c r="N246" s="178" t="s">
        <v>9</v>
      </c>
      <c r="O246" s="185">
        <v>1</v>
      </c>
      <c r="P246" s="178" t="str">
        <f t="shared" si="7"/>
        <v>FL460LA01</v>
      </c>
      <c r="Q246" s="178" t="s">
        <v>869</v>
      </c>
      <c r="R246" s="178"/>
      <c r="T246" s="178" t="str">
        <f t="shared" si="8"/>
        <v>TPEKY4704</v>
      </c>
      <c r="U246" s="178" t="s">
        <v>1009</v>
      </c>
      <c r="V246" s="183" t="s">
        <v>12</v>
      </c>
      <c r="W246" s="183">
        <v>470</v>
      </c>
      <c r="X246" s="183">
        <v>4</v>
      </c>
      <c r="Y246" s="183" t="s">
        <v>1017</v>
      </c>
      <c r="Z246" s="187">
        <v>2144640951</v>
      </c>
      <c r="AA246" s="188" t="s">
        <v>1031</v>
      </c>
    </row>
    <row r="247" spans="12:27" ht="16.399999999999999" customHeight="1" x14ac:dyDescent="0.25">
      <c r="L247" s="178" t="s">
        <v>6</v>
      </c>
      <c r="M247" s="178">
        <v>460</v>
      </c>
      <c r="N247" s="178" t="s">
        <v>592</v>
      </c>
      <c r="O247" s="185">
        <v>1</v>
      </c>
      <c r="P247" s="178" t="str">
        <f t="shared" si="7"/>
        <v>FL460LI01</v>
      </c>
      <c r="Q247" s="178" t="s">
        <v>458</v>
      </c>
      <c r="R247" s="178"/>
      <c r="T247" s="178" t="str">
        <f t="shared" si="6"/>
        <v>TPELA4861</v>
      </c>
      <c r="U247" s="178" t="s">
        <v>1009</v>
      </c>
      <c r="V247" s="183" t="s">
        <v>9</v>
      </c>
      <c r="W247" s="183">
        <v>486</v>
      </c>
      <c r="X247" s="183">
        <v>1</v>
      </c>
      <c r="Y247" s="183" t="s">
        <v>1017</v>
      </c>
      <c r="Z247" s="187">
        <v>2144640951</v>
      </c>
      <c r="AA247" s="188" t="s">
        <v>1031</v>
      </c>
    </row>
    <row r="248" spans="12:27" ht="16.399999999999999" customHeight="1" x14ac:dyDescent="0.25">
      <c r="L248" s="178" t="s">
        <v>6</v>
      </c>
      <c r="M248" s="178">
        <v>460</v>
      </c>
      <c r="N248" s="178" t="s">
        <v>592</v>
      </c>
      <c r="O248" s="185">
        <v>2</v>
      </c>
      <c r="P248" s="178" t="str">
        <f t="shared" si="7"/>
        <v>FL460LI02</v>
      </c>
      <c r="Q248" s="178" t="s">
        <v>868</v>
      </c>
      <c r="R248" s="178"/>
      <c r="T248" s="178" t="str">
        <f t="shared" si="6"/>
        <v>TPELA4882</v>
      </c>
      <c r="U248" s="178" t="s">
        <v>1009</v>
      </c>
      <c r="V248" s="183" t="s">
        <v>9</v>
      </c>
      <c r="W248" s="183">
        <v>488</v>
      </c>
      <c r="X248" s="183">
        <v>2</v>
      </c>
      <c r="Y248" s="183" t="s">
        <v>1017</v>
      </c>
      <c r="Z248" s="187">
        <v>2144640951</v>
      </c>
      <c r="AA248" s="188" t="s">
        <v>1031</v>
      </c>
    </row>
    <row r="249" spans="12:27" ht="16.399999999999999" customHeight="1" x14ac:dyDescent="0.25">
      <c r="L249" s="178" t="s">
        <v>6</v>
      </c>
      <c r="M249" s="178">
        <v>460</v>
      </c>
      <c r="N249" s="178" t="s">
        <v>592</v>
      </c>
      <c r="O249" s="185">
        <v>3</v>
      </c>
      <c r="P249" s="178" t="str">
        <f t="shared" si="7"/>
        <v>FL460LI03</v>
      </c>
      <c r="Q249" s="178" t="s">
        <v>869</v>
      </c>
      <c r="R249" s="178"/>
      <c r="T249" s="178" t="str">
        <f t="shared" si="6"/>
        <v>TPELA4903</v>
      </c>
      <c r="U249" s="178" t="s">
        <v>1009</v>
      </c>
      <c r="V249" s="183" t="s">
        <v>9</v>
      </c>
      <c r="W249" s="183">
        <v>490</v>
      </c>
      <c r="X249" s="183">
        <v>3</v>
      </c>
      <c r="Y249" s="183" t="s">
        <v>1017</v>
      </c>
      <c r="Z249" s="187">
        <v>2144640951</v>
      </c>
      <c r="AA249" s="188" t="s">
        <v>1031</v>
      </c>
    </row>
    <row r="250" spans="12:27" ht="16.399999999999999" customHeight="1" x14ac:dyDescent="0.25">
      <c r="L250" s="178" t="s">
        <v>6</v>
      </c>
      <c r="M250" s="178">
        <v>460</v>
      </c>
      <c r="N250" s="178" t="s">
        <v>592</v>
      </c>
      <c r="O250" s="185">
        <v>4</v>
      </c>
      <c r="P250" s="178" t="str">
        <f t="shared" si="7"/>
        <v>FL460LI04</v>
      </c>
      <c r="Q250" s="178" t="s">
        <v>870</v>
      </c>
      <c r="R250" s="178"/>
      <c r="T250" s="178" t="str">
        <f t="shared" si="6"/>
        <v>TPELA4924</v>
      </c>
      <c r="U250" s="178" t="s">
        <v>1009</v>
      </c>
      <c r="V250" s="183" t="s">
        <v>9</v>
      </c>
      <c r="W250" s="183">
        <v>492</v>
      </c>
      <c r="X250" s="183">
        <v>4</v>
      </c>
      <c r="Y250" s="183" t="s">
        <v>1017</v>
      </c>
      <c r="Z250" s="187">
        <v>2144640951</v>
      </c>
      <c r="AA250" s="188" t="s">
        <v>1031</v>
      </c>
    </row>
    <row r="251" spans="12:27" ht="16.399999999999999" customHeight="1" x14ac:dyDescent="0.25">
      <c r="L251" s="178" t="s">
        <v>6</v>
      </c>
      <c r="M251" s="178">
        <v>460</v>
      </c>
      <c r="N251" s="178" t="s">
        <v>592</v>
      </c>
      <c r="O251" s="185">
        <v>5</v>
      </c>
      <c r="P251" s="178" t="str">
        <f t="shared" si="7"/>
        <v>FL460LI05</v>
      </c>
      <c r="Q251" s="178" t="s">
        <v>871</v>
      </c>
      <c r="R251" s="178"/>
      <c r="T251" s="178" t="str">
        <f t="shared" si="6"/>
        <v>TPEMS4821</v>
      </c>
      <c r="U251" s="178" t="s">
        <v>1009</v>
      </c>
      <c r="V251" s="183" t="s">
        <v>10</v>
      </c>
      <c r="W251" s="183">
        <v>482</v>
      </c>
      <c r="X251" s="183">
        <v>1</v>
      </c>
      <c r="Y251" s="183" t="s">
        <v>1017</v>
      </c>
      <c r="Z251" s="187">
        <v>2144640951</v>
      </c>
      <c r="AA251" s="188" t="s">
        <v>1031</v>
      </c>
    </row>
    <row r="252" spans="12:27" ht="16.399999999999999" customHeight="1" x14ac:dyDescent="0.25">
      <c r="L252" s="178" t="s">
        <v>6</v>
      </c>
      <c r="M252" s="178">
        <v>460</v>
      </c>
      <c r="N252" s="178" t="s">
        <v>592</v>
      </c>
      <c r="O252" s="185">
        <v>6</v>
      </c>
      <c r="P252" s="178" t="str">
        <f t="shared" si="7"/>
        <v>FL460LI06</v>
      </c>
      <c r="Q252" s="178" t="s">
        <v>443</v>
      </c>
      <c r="R252" s="178"/>
      <c r="T252" s="178" t="str">
        <f t="shared" si="6"/>
        <v>TPEMS4842</v>
      </c>
      <c r="U252" s="178" t="s">
        <v>1009</v>
      </c>
      <c r="V252" s="183" t="s">
        <v>10</v>
      </c>
      <c r="W252" s="183">
        <v>484</v>
      </c>
      <c r="X252" s="183">
        <v>2</v>
      </c>
      <c r="Y252" s="183" t="s">
        <v>1017</v>
      </c>
      <c r="Z252" s="187">
        <v>2144640951</v>
      </c>
      <c r="AA252" s="188" t="s">
        <v>1031</v>
      </c>
    </row>
    <row r="253" spans="12:27" ht="16.399999999999999" customHeight="1" x14ac:dyDescent="0.25">
      <c r="L253" s="178" t="s">
        <v>6</v>
      </c>
      <c r="M253" s="178">
        <v>460</v>
      </c>
      <c r="N253" s="178" t="s">
        <v>544</v>
      </c>
      <c r="O253" s="185">
        <v>1</v>
      </c>
      <c r="P253" s="178" t="str">
        <f t="shared" si="7"/>
        <v>FL460LT01</v>
      </c>
      <c r="Q253" s="178" t="s">
        <v>458</v>
      </c>
      <c r="R253" s="178"/>
      <c r="T253" s="178" t="str">
        <f>$U253&amp;$V253&amp;$W253&amp;$X253</f>
        <v>TPEMS4683</v>
      </c>
      <c r="U253" s="178" t="s">
        <v>1009</v>
      </c>
      <c r="V253" s="183" t="s">
        <v>10</v>
      </c>
      <c r="W253" s="183">
        <v>468</v>
      </c>
      <c r="X253" s="183">
        <v>3</v>
      </c>
      <c r="Y253" s="183" t="s">
        <v>1387</v>
      </c>
      <c r="Z253" s="215" t="s">
        <v>1377</v>
      </c>
      <c r="AA253" s="199" t="s">
        <v>1378</v>
      </c>
    </row>
    <row r="254" spans="12:27" ht="16.399999999999999" customHeight="1" x14ac:dyDescent="0.25">
      <c r="L254" s="178" t="s">
        <v>6</v>
      </c>
      <c r="M254" s="178">
        <v>460</v>
      </c>
      <c r="N254" s="178" t="s">
        <v>544</v>
      </c>
      <c r="O254" s="185">
        <v>2</v>
      </c>
      <c r="P254" s="178" t="str">
        <f t="shared" si="7"/>
        <v>FL460LT02</v>
      </c>
      <c r="Q254" s="178" t="s">
        <v>868</v>
      </c>
      <c r="R254" s="178"/>
      <c r="T254" s="178" t="str">
        <f t="shared" si="6"/>
        <v>TPENC4201</v>
      </c>
      <c r="U254" s="178" t="s">
        <v>1009</v>
      </c>
      <c r="V254" s="183" t="s">
        <v>13</v>
      </c>
      <c r="W254" s="183">
        <v>420</v>
      </c>
      <c r="X254" s="183">
        <v>1</v>
      </c>
      <c r="Y254" s="183" t="s">
        <v>1387</v>
      </c>
      <c r="Z254" s="215" t="s">
        <v>1377</v>
      </c>
      <c r="AA254" s="199" t="s">
        <v>1378</v>
      </c>
    </row>
    <row r="255" spans="12:27" ht="16.399999999999999" customHeight="1" x14ac:dyDescent="0.25">
      <c r="L255" s="178" t="s">
        <v>6</v>
      </c>
      <c r="M255" s="178">
        <v>460</v>
      </c>
      <c r="N255" s="178" t="s">
        <v>544</v>
      </c>
      <c r="O255" s="185">
        <v>3</v>
      </c>
      <c r="P255" s="178" t="str">
        <f t="shared" si="7"/>
        <v>FL460LT03</v>
      </c>
      <c r="Q255" s="178" t="s">
        <v>871</v>
      </c>
      <c r="R255" s="178"/>
      <c r="T255" s="178" t="str">
        <f t="shared" si="6"/>
        <v>TPENC4222</v>
      </c>
      <c r="U255" s="178" t="s">
        <v>1009</v>
      </c>
      <c r="V255" s="183" t="s">
        <v>13</v>
      </c>
      <c r="W255" s="183">
        <v>422</v>
      </c>
      <c r="X255" s="183">
        <v>2</v>
      </c>
      <c r="Y255" s="183" t="s">
        <v>1387</v>
      </c>
      <c r="Z255" s="215" t="s">
        <v>1377</v>
      </c>
      <c r="AA255" s="199" t="s">
        <v>1378</v>
      </c>
    </row>
    <row r="256" spans="12:27" ht="16.399999999999999" customHeight="1" x14ac:dyDescent="0.25">
      <c r="L256" s="178" t="s">
        <v>6</v>
      </c>
      <c r="M256" s="178">
        <v>460</v>
      </c>
      <c r="N256" s="178" t="s">
        <v>544</v>
      </c>
      <c r="O256" s="185">
        <v>4</v>
      </c>
      <c r="P256" s="178" t="str">
        <f t="shared" si="7"/>
        <v>FL460LT04</v>
      </c>
      <c r="Q256" s="178" t="s">
        <v>443</v>
      </c>
      <c r="R256" s="178"/>
      <c r="T256" s="178" t="str">
        <f t="shared" si="6"/>
        <v>TPENC4243</v>
      </c>
      <c r="U256" s="178" t="s">
        <v>1009</v>
      </c>
      <c r="V256" s="183" t="s">
        <v>13</v>
      </c>
      <c r="W256" s="183">
        <v>424</v>
      </c>
      <c r="X256" s="183">
        <v>3</v>
      </c>
      <c r="Y256" s="183" t="s">
        <v>1387</v>
      </c>
      <c r="Z256" s="215" t="s">
        <v>1377</v>
      </c>
      <c r="AA256" s="199" t="s">
        <v>1378</v>
      </c>
    </row>
    <row r="257" spans="12:27" ht="16.399999999999999" customHeight="1" x14ac:dyDescent="0.25">
      <c r="L257" s="178" t="s">
        <v>6</v>
      </c>
      <c r="M257" s="178">
        <v>480</v>
      </c>
      <c r="N257" s="178" t="s">
        <v>139</v>
      </c>
      <c r="O257" s="185">
        <v>1</v>
      </c>
      <c r="P257" s="178" t="str">
        <f t="shared" si="7"/>
        <v>FL480CH01</v>
      </c>
      <c r="Q257" s="178" t="s">
        <v>785</v>
      </c>
      <c r="R257" s="178" t="s">
        <v>913</v>
      </c>
      <c r="T257" s="178" t="str">
        <f t="shared" si="6"/>
        <v>TPENC4264</v>
      </c>
      <c r="U257" s="178" t="s">
        <v>1009</v>
      </c>
      <c r="V257" s="183" t="s">
        <v>13</v>
      </c>
      <c r="W257" s="183">
        <v>426</v>
      </c>
      <c r="X257" s="183">
        <v>4</v>
      </c>
      <c r="Y257" s="183" t="s">
        <v>1387</v>
      </c>
      <c r="Z257" s="215" t="s">
        <v>1377</v>
      </c>
      <c r="AA257" s="199" t="s">
        <v>1378</v>
      </c>
    </row>
    <row r="258" spans="12:27" ht="16.399999999999999" customHeight="1" x14ac:dyDescent="0.25">
      <c r="L258" s="178" t="s">
        <v>6</v>
      </c>
      <c r="M258" s="178">
        <v>480</v>
      </c>
      <c r="N258" s="178" t="s">
        <v>130</v>
      </c>
      <c r="O258" s="185">
        <v>1</v>
      </c>
      <c r="P258" s="178" t="str">
        <f t="shared" si="7"/>
        <v>FL480DA01</v>
      </c>
      <c r="Q258" s="178" t="s">
        <v>410</v>
      </c>
      <c r="R258" s="178"/>
      <c r="T258" s="178" t="str">
        <f t="shared" si="6"/>
        <v>TPENC4285</v>
      </c>
      <c r="U258" s="178" t="s">
        <v>1009</v>
      </c>
      <c r="V258" s="183" t="s">
        <v>13</v>
      </c>
      <c r="W258" s="183">
        <v>428</v>
      </c>
      <c r="X258" s="183">
        <v>5</v>
      </c>
      <c r="Y258" s="183" t="s">
        <v>1387</v>
      </c>
      <c r="Z258" s="215" t="s">
        <v>1377</v>
      </c>
      <c r="AA258" s="199" t="s">
        <v>1378</v>
      </c>
    </row>
    <row r="259" spans="12:27" ht="16.399999999999999" customHeight="1" x14ac:dyDescent="0.25">
      <c r="L259" s="178" t="s">
        <v>6</v>
      </c>
      <c r="M259" s="178">
        <v>480</v>
      </c>
      <c r="N259" s="178" t="s">
        <v>138</v>
      </c>
      <c r="O259" s="185">
        <v>1</v>
      </c>
      <c r="P259" s="178" t="str">
        <f t="shared" si="7"/>
        <v>FL480E901</v>
      </c>
      <c r="Q259" s="178" t="s">
        <v>448</v>
      </c>
      <c r="R259" s="178"/>
      <c r="T259" s="178" t="str">
        <f t="shared" si="6"/>
        <v>TPENC4306</v>
      </c>
      <c r="U259" s="178" t="s">
        <v>1009</v>
      </c>
      <c r="V259" s="183" t="s">
        <v>13</v>
      </c>
      <c r="W259" s="183">
        <v>430</v>
      </c>
      <c r="X259" s="183">
        <v>6</v>
      </c>
      <c r="Y259" s="183" t="s">
        <v>1387</v>
      </c>
      <c r="Z259" s="215" t="s">
        <v>1377</v>
      </c>
      <c r="AA259" s="199" t="s">
        <v>1378</v>
      </c>
    </row>
    <row r="260" spans="12:27" ht="16.399999999999999" customHeight="1" x14ac:dyDescent="0.25">
      <c r="L260" s="178" t="s">
        <v>6</v>
      </c>
      <c r="M260" s="178">
        <v>480</v>
      </c>
      <c r="N260" s="178" t="s">
        <v>592</v>
      </c>
      <c r="O260" s="185">
        <v>1</v>
      </c>
      <c r="P260" s="178" t="str">
        <f t="shared" si="7"/>
        <v>FL480LI01</v>
      </c>
      <c r="Q260" s="178" t="s">
        <v>410</v>
      </c>
      <c r="R260" s="178"/>
      <c r="T260" s="178" t="str">
        <f t="shared" si="6"/>
        <v>TPESC4221</v>
      </c>
      <c r="U260" s="178" t="s">
        <v>1009</v>
      </c>
      <c r="V260" s="183" t="s">
        <v>14</v>
      </c>
      <c r="W260" s="183">
        <v>422</v>
      </c>
      <c r="X260" s="183">
        <v>1</v>
      </c>
      <c r="Y260" s="183" t="s">
        <v>1387</v>
      </c>
      <c r="Z260" s="215" t="s">
        <v>1377</v>
      </c>
      <c r="AA260" s="199" t="s">
        <v>1378</v>
      </c>
    </row>
    <row r="261" spans="12:27" ht="16.399999999999999" customHeight="1" x14ac:dyDescent="0.25">
      <c r="L261" s="178" t="s">
        <v>6</v>
      </c>
      <c r="M261" s="178">
        <v>480</v>
      </c>
      <c r="N261" s="178" t="s">
        <v>544</v>
      </c>
      <c r="O261" s="185">
        <v>1</v>
      </c>
      <c r="P261" s="178" t="str">
        <f t="shared" si="7"/>
        <v>FL480LT01</v>
      </c>
      <c r="Q261" s="178" t="s">
        <v>410</v>
      </c>
      <c r="R261" s="178"/>
      <c r="T261" s="178" t="str">
        <f t="shared" si="6"/>
        <v>TPESC4302</v>
      </c>
      <c r="U261" s="178" t="s">
        <v>1009</v>
      </c>
      <c r="V261" s="183" t="s">
        <v>14</v>
      </c>
      <c r="W261" s="183">
        <v>430</v>
      </c>
      <c r="X261" s="183">
        <v>2</v>
      </c>
      <c r="Y261" s="183" t="s">
        <v>1387</v>
      </c>
      <c r="Z261" s="215" t="s">
        <v>1377</v>
      </c>
      <c r="AA261" s="199" t="s">
        <v>1378</v>
      </c>
    </row>
    <row r="262" spans="12:27" ht="16.399999999999999" customHeight="1" x14ac:dyDescent="0.25">
      <c r="L262" s="178" t="s">
        <v>7</v>
      </c>
      <c r="M262" s="178">
        <v>438</v>
      </c>
      <c r="N262" s="178" t="s">
        <v>139</v>
      </c>
      <c r="O262" s="185">
        <v>1</v>
      </c>
      <c r="P262" s="178" t="str">
        <f t="shared" si="7"/>
        <v>GA438CH01</v>
      </c>
      <c r="Q262" s="178" t="s">
        <v>468</v>
      </c>
      <c r="R262" s="178" t="s">
        <v>922</v>
      </c>
      <c r="T262" s="178" t="str">
        <f t="shared" si="6"/>
        <v>TPESC4323</v>
      </c>
      <c r="U262" s="178" t="s">
        <v>1009</v>
      </c>
      <c r="V262" s="183" t="s">
        <v>14</v>
      </c>
      <c r="W262" s="183">
        <v>432</v>
      </c>
      <c r="X262" s="183">
        <v>3</v>
      </c>
      <c r="Y262" s="183" t="s">
        <v>1387</v>
      </c>
      <c r="Z262" s="215" t="s">
        <v>1377</v>
      </c>
      <c r="AA262" s="199" t="s">
        <v>1378</v>
      </c>
    </row>
    <row r="263" spans="12:27" ht="16.399999999999999" customHeight="1" x14ac:dyDescent="0.25">
      <c r="L263" s="178" t="s">
        <v>7</v>
      </c>
      <c r="M263" s="178">
        <v>438</v>
      </c>
      <c r="N263" s="178" t="s">
        <v>139</v>
      </c>
      <c r="O263" s="185">
        <v>2</v>
      </c>
      <c r="P263" s="178" t="str">
        <f t="shared" ref="P263:P326" si="9">$L263&amp;$M263&amp;$N263&amp;IF($O263&lt;10,0&amp;$O263,$O263)</f>
        <v>GA438CH02</v>
      </c>
      <c r="Q263" s="178" t="s">
        <v>421</v>
      </c>
      <c r="R263" s="178" t="s">
        <v>908</v>
      </c>
      <c r="T263" s="178" t="str">
        <f t="shared" si="6"/>
        <v>TPESC4344</v>
      </c>
      <c r="U263" s="178" t="s">
        <v>1009</v>
      </c>
      <c r="V263" s="183" t="s">
        <v>14</v>
      </c>
      <c r="W263" s="183">
        <v>434</v>
      </c>
      <c r="X263" s="183">
        <v>4</v>
      </c>
      <c r="Y263" s="183" t="s">
        <v>1387</v>
      </c>
      <c r="Z263" s="215" t="s">
        <v>1377</v>
      </c>
      <c r="AA263" s="199" t="s">
        <v>1378</v>
      </c>
    </row>
    <row r="264" spans="12:27" ht="16.399999999999999" customHeight="1" x14ac:dyDescent="0.25">
      <c r="L264" s="178" t="s">
        <v>7</v>
      </c>
      <c r="M264" s="178">
        <v>438</v>
      </c>
      <c r="N264" s="178" t="s">
        <v>130</v>
      </c>
      <c r="O264" s="185">
        <v>1</v>
      </c>
      <c r="P264" s="178" t="str">
        <f t="shared" si="9"/>
        <v>GA438DA01</v>
      </c>
      <c r="Q264" s="178" t="s">
        <v>431</v>
      </c>
      <c r="R264" s="178"/>
      <c r="T264" s="178" t="str">
        <f t="shared" si="6"/>
        <v>TPESC4365</v>
      </c>
      <c r="U264" s="178" t="s">
        <v>1009</v>
      </c>
      <c r="V264" s="183" t="s">
        <v>14</v>
      </c>
      <c r="W264" s="183">
        <v>436</v>
      </c>
      <c r="X264" s="183">
        <v>5</v>
      </c>
      <c r="Y264" s="183" t="s">
        <v>1387</v>
      </c>
      <c r="Z264" s="215" t="s">
        <v>1377</v>
      </c>
      <c r="AA264" s="199" t="s">
        <v>1378</v>
      </c>
    </row>
    <row r="265" spans="12:27" ht="16.399999999999999" customHeight="1" x14ac:dyDescent="0.25">
      <c r="L265" s="178" t="s">
        <v>7</v>
      </c>
      <c r="M265" s="178">
        <v>438</v>
      </c>
      <c r="N265" s="178" t="s">
        <v>130</v>
      </c>
      <c r="O265" s="185">
        <v>2</v>
      </c>
      <c r="P265" s="178" t="str">
        <f t="shared" si="9"/>
        <v>GA438DA02</v>
      </c>
      <c r="Q265" s="178" t="s">
        <v>421</v>
      </c>
      <c r="R265" s="178"/>
      <c r="T265" s="178" t="str">
        <f t="shared" si="6"/>
        <v>TPESC4406</v>
      </c>
      <c r="U265" s="178" t="s">
        <v>1009</v>
      </c>
      <c r="V265" s="183" t="s">
        <v>14</v>
      </c>
      <c r="W265" s="183">
        <v>440</v>
      </c>
      <c r="X265" s="183">
        <v>6</v>
      </c>
      <c r="Y265" s="183" t="s">
        <v>1386</v>
      </c>
      <c r="Z265" s="187">
        <v>9044072722</v>
      </c>
      <c r="AA265" s="188" t="s">
        <v>1029</v>
      </c>
    </row>
    <row r="266" spans="12:27" ht="16.399999999999999" customHeight="1" x14ac:dyDescent="0.25">
      <c r="L266" s="178" t="s">
        <v>7</v>
      </c>
      <c r="M266" s="178">
        <v>438</v>
      </c>
      <c r="N266" s="178" t="s">
        <v>138</v>
      </c>
      <c r="O266" s="185">
        <v>1</v>
      </c>
      <c r="P266" s="178" t="str">
        <f t="shared" si="9"/>
        <v>GA438E901</v>
      </c>
      <c r="Q266" s="178" t="s">
        <v>465</v>
      </c>
      <c r="R266" s="178"/>
      <c r="T266" s="178" t="str">
        <f t="shared" si="6"/>
        <v>TPESC4427</v>
      </c>
      <c r="U266" s="178" t="s">
        <v>1009</v>
      </c>
      <c r="V266" s="183" t="s">
        <v>14</v>
      </c>
      <c r="W266" s="183">
        <v>442</v>
      </c>
      <c r="X266" s="183">
        <v>7</v>
      </c>
      <c r="Y266" s="183" t="s">
        <v>1386</v>
      </c>
      <c r="Z266" s="187">
        <v>9044072722</v>
      </c>
      <c r="AA266" s="188" t="s">
        <v>1029</v>
      </c>
    </row>
    <row r="267" spans="12:27" ht="16.399999999999999" customHeight="1" x14ac:dyDescent="0.25">
      <c r="L267" s="178" t="s">
        <v>7</v>
      </c>
      <c r="M267" s="178">
        <v>438</v>
      </c>
      <c r="N267" s="178" t="s">
        <v>138</v>
      </c>
      <c r="O267" s="185">
        <v>2</v>
      </c>
      <c r="P267" s="178" t="str">
        <f t="shared" si="9"/>
        <v>GA438E902</v>
      </c>
      <c r="Q267" s="178" t="s">
        <v>464</v>
      </c>
      <c r="R267" s="178"/>
      <c r="T267" s="178" t="str">
        <f t="shared" si="6"/>
        <v>TPETN4641</v>
      </c>
      <c r="U267" s="178" t="s">
        <v>1009</v>
      </c>
      <c r="V267" s="183" t="s">
        <v>11</v>
      </c>
      <c r="W267" s="183">
        <v>464</v>
      </c>
      <c r="X267" s="183">
        <v>1</v>
      </c>
      <c r="Y267" s="183" t="s">
        <v>1017</v>
      </c>
      <c r="Z267" s="187">
        <v>2144640951</v>
      </c>
      <c r="AA267" s="188" t="s">
        <v>1031</v>
      </c>
    </row>
    <row r="268" spans="12:27" ht="16.399999999999999" customHeight="1" x14ac:dyDescent="0.25">
      <c r="L268" s="178" t="s">
        <v>7</v>
      </c>
      <c r="M268" s="178">
        <v>438</v>
      </c>
      <c r="N268" s="178" t="s">
        <v>138</v>
      </c>
      <c r="O268" s="185">
        <v>3</v>
      </c>
      <c r="P268" s="178" t="str">
        <f t="shared" si="9"/>
        <v>GA438E903</v>
      </c>
      <c r="Q268" s="178" t="s">
        <v>463</v>
      </c>
      <c r="R268" s="178"/>
      <c r="T268" s="178" t="str">
        <f t="shared" si="6"/>
        <v>TPETN4662</v>
      </c>
      <c r="U268" s="178" t="s">
        <v>1009</v>
      </c>
      <c r="V268" s="183" t="s">
        <v>11</v>
      </c>
      <c r="W268" s="183">
        <v>466</v>
      </c>
      <c r="X268" s="183">
        <v>2</v>
      </c>
      <c r="Y268" s="183" t="s">
        <v>1017</v>
      </c>
      <c r="Z268" s="187">
        <v>2144640951</v>
      </c>
      <c r="AA268" s="188" t="s">
        <v>1031</v>
      </c>
    </row>
    <row r="269" spans="12:27" ht="16.399999999999999" customHeight="1" x14ac:dyDescent="0.25">
      <c r="L269" s="178" t="s">
        <v>7</v>
      </c>
      <c r="M269" s="178">
        <v>438</v>
      </c>
      <c r="N269" s="178" t="s">
        <v>138</v>
      </c>
      <c r="O269" s="185">
        <v>4</v>
      </c>
      <c r="P269" s="178" t="str">
        <f t="shared" si="9"/>
        <v>GA438E904</v>
      </c>
      <c r="Q269" s="178" t="s">
        <v>460</v>
      </c>
      <c r="R269" s="178"/>
      <c r="T269" s="178" t="str">
        <f t="shared" si="6"/>
        <v>TPETN4683</v>
      </c>
      <c r="U269" s="178" t="s">
        <v>1009</v>
      </c>
      <c r="V269" s="183" t="s">
        <v>11</v>
      </c>
      <c r="W269" s="183">
        <v>468</v>
      </c>
      <c r="X269" s="183">
        <v>3</v>
      </c>
      <c r="Y269" s="183" t="s">
        <v>1017</v>
      </c>
      <c r="Z269" s="187">
        <v>2144640951</v>
      </c>
      <c r="AA269" s="188" t="s">
        <v>1031</v>
      </c>
    </row>
    <row r="270" spans="12:27" ht="16.399999999999999" customHeight="1" x14ac:dyDescent="0.25">
      <c r="L270" s="178" t="s">
        <v>7</v>
      </c>
      <c r="M270" s="178">
        <v>438</v>
      </c>
      <c r="N270" s="178" t="s">
        <v>138</v>
      </c>
      <c r="O270" s="185">
        <v>5</v>
      </c>
      <c r="P270" s="178" t="str">
        <f t="shared" si="9"/>
        <v>GA438E905</v>
      </c>
      <c r="Q270" s="178" t="s">
        <v>1063</v>
      </c>
      <c r="R270" s="178"/>
      <c r="T270" s="178" t="str">
        <f t="shared" si="6"/>
        <v>TPETN4704</v>
      </c>
      <c r="U270" s="178" t="s">
        <v>1009</v>
      </c>
      <c r="V270" s="183" t="s">
        <v>11</v>
      </c>
      <c r="W270" s="183">
        <v>470</v>
      </c>
      <c r="X270" s="183">
        <v>4</v>
      </c>
      <c r="Y270" s="183" t="s">
        <v>1017</v>
      </c>
      <c r="Z270" s="187">
        <v>2144640951</v>
      </c>
      <c r="AA270" s="188" t="s">
        <v>1031</v>
      </c>
    </row>
    <row r="271" spans="12:27" ht="16.399999999999999" customHeight="1" x14ac:dyDescent="0.25">
      <c r="L271" s="178" t="s">
        <v>7</v>
      </c>
      <c r="M271" s="178">
        <v>438</v>
      </c>
      <c r="N271" s="178" t="s">
        <v>592</v>
      </c>
      <c r="O271" s="185">
        <v>1</v>
      </c>
      <c r="P271" s="178" t="str">
        <f t="shared" si="9"/>
        <v>GA438LI01</v>
      </c>
      <c r="Q271" s="178" t="s">
        <v>860</v>
      </c>
      <c r="R271" s="178"/>
      <c r="T271" s="178" t="str">
        <f t="shared" si="6"/>
        <v>TPETN4725</v>
      </c>
      <c r="U271" s="178" t="s">
        <v>1009</v>
      </c>
      <c r="V271" s="183" t="s">
        <v>11</v>
      </c>
      <c r="W271" s="183">
        <v>472</v>
      </c>
      <c r="X271" s="183">
        <v>5</v>
      </c>
      <c r="Y271" s="183" t="s">
        <v>1017</v>
      </c>
      <c r="Z271" s="187">
        <v>2144640951</v>
      </c>
      <c r="AA271" s="188" t="s">
        <v>1031</v>
      </c>
    </row>
    <row r="272" spans="12:27" ht="16.399999999999999" customHeight="1" x14ac:dyDescent="0.25">
      <c r="L272" s="178" t="s">
        <v>7</v>
      </c>
      <c r="M272" s="178">
        <v>438</v>
      </c>
      <c r="N272" s="178" t="s">
        <v>592</v>
      </c>
      <c r="O272" s="185">
        <v>2</v>
      </c>
      <c r="P272" s="178" t="str">
        <f t="shared" si="9"/>
        <v>GA438LI02</v>
      </c>
      <c r="Q272" s="178" t="s">
        <v>861</v>
      </c>
      <c r="R272" s="178"/>
      <c r="T272" s="178" t="str">
        <f t="shared" si="6"/>
        <v>TPETN4746</v>
      </c>
      <c r="U272" s="178" t="s">
        <v>1009</v>
      </c>
      <c r="V272" s="183" t="s">
        <v>11</v>
      </c>
      <c r="W272" s="183">
        <v>474</v>
      </c>
      <c r="X272" s="183">
        <v>6</v>
      </c>
      <c r="Y272" s="183" t="s">
        <v>1017</v>
      </c>
      <c r="Z272" s="187">
        <v>2144640951</v>
      </c>
      <c r="AA272" s="188" t="s">
        <v>1031</v>
      </c>
    </row>
    <row r="273" spans="12:18" ht="16.399999999999999" customHeight="1" x14ac:dyDescent="0.25">
      <c r="L273" s="178" t="s">
        <v>7</v>
      </c>
      <c r="M273" s="178">
        <v>438</v>
      </c>
      <c r="N273" s="178" t="s">
        <v>592</v>
      </c>
      <c r="O273" s="185">
        <v>3</v>
      </c>
      <c r="P273" s="178" t="str">
        <f t="shared" si="9"/>
        <v>GA438LI03</v>
      </c>
      <c r="Q273" s="178" t="s">
        <v>468</v>
      </c>
      <c r="R273" s="178"/>
    </row>
    <row r="274" spans="12:18" ht="16.399999999999999" customHeight="1" x14ac:dyDescent="0.25">
      <c r="L274" s="178" t="s">
        <v>7</v>
      </c>
      <c r="M274" s="178">
        <v>438</v>
      </c>
      <c r="N274" s="178" t="s">
        <v>592</v>
      </c>
      <c r="O274" s="185">
        <v>5</v>
      </c>
      <c r="P274" s="178" t="str">
        <f t="shared" si="9"/>
        <v>GA438LI05</v>
      </c>
      <c r="Q274" s="178" t="s">
        <v>421</v>
      </c>
      <c r="R274" s="178"/>
    </row>
    <row r="275" spans="12:18" ht="16.399999999999999" customHeight="1" x14ac:dyDescent="0.25">
      <c r="L275" s="178" t="s">
        <v>7</v>
      </c>
      <c r="M275" s="178">
        <v>438</v>
      </c>
      <c r="N275" s="178" t="s">
        <v>592</v>
      </c>
      <c r="O275" s="185">
        <v>6</v>
      </c>
      <c r="P275" s="178" t="str">
        <f t="shared" si="9"/>
        <v>GA438LI06</v>
      </c>
      <c r="Q275" s="178" t="s">
        <v>863</v>
      </c>
      <c r="R275" s="178"/>
    </row>
    <row r="276" spans="12:18" ht="16.399999999999999" customHeight="1" x14ac:dyDescent="0.25">
      <c r="L276" s="178" t="s">
        <v>7</v>
      </c>
      <c r="M276" s="178">
        <v>438</v>
      </c>
      <c r="N276" s="178" t="s">
        <v>592</v>
      </c>
      <c r="O276" s="185">
        <v>7</v>
      </c>
      <c r="P276" s="178" t="str">
        <f t="shared" si="9"/>
        <v>GA438LI07</v>
      </c>
      <c r="Q276" s="178" t="s">
        <v>864</v>
      </c>
      <c r="R276" s="178"/>
    </row>
    <row r="277" spans="12:18" ht="16.399999999999999" customHeight="1" x14ac:dyDescent="0.25">
      <c r="L277" s="178" t="s">
        <v>7</v>
      </c>
      <c r="M277" s="178">
        <v>438</v>
      </c>
      <c r="N277" s="178" t="s">
        <v>544</v>
      </c>
      <c r="O277" s="185">
        <v>1</v>
      </c>
      <c r="P277" s="178" t="str">
        <f t="shared" si="9"/>
        <v>GA438LT01</v>
      </c>
      <c r="Q277" s="178" t="s">
        <v>860</v>
      </c>
      <c r="R277" s="178"/>
    </row>
    <row r="278" spans="12:18" ht="16.399999999999999" customHeight="1" x14ac:dyDescent="0.25">
      <c r="L278" s="178" t="s">
        <v>7</v>
      </c>
      <c r="M278" s="178">
        <v>438</v>
      </c>
      <c r="N278" s="178" t="s">
        <v>544</v>
      </c>
      <c r="O278" s="185">
        <v>2</v>
      </c>
      <c r="P278" s="178" t="str">
        <f t="shared" si="9"/>
        <v>GA438LT02</v>
      </c>
      <c r="Q278" s="178" t="s">
        <v>861</v>
      </c>
      <c r="R278" s="178"/>
    </row>
    <row r="279" spans="12:18" ht="16.399999999999999" customHeight="1" x14ac:dyDescent="0.25">
      <c r="L279" s="178" t="s">
        <v>7</v>
      </c>
      <c r="M279" s="178">
        <v>438</v>
      </c>
      <c r="N279" s="178" t="s">
        <v>544</v>
      </c>
      <c r="O279" s="185">
        <v>3</v>
      </c>
      <c r="P279" s="178" t="str">
        <f t="shared" si="9"/>
        <v>GA438LT03</v>
      </c>
      <c r="Q279" s="178" t="s">
        <v>468</v>
      </c>
      <c r="R279" s="178"/>
    </row>
    <row r="280" spans="12:18" ht="16.399999999999999" customHeight="1" x14ac:dyDescent="0.25">
      <c r="L280" s="178" t="s">
        <v>7</v>
      </c>
      <c r="M280" s="178">
        <v>438</v>
      </c>
      <c r="N280" s="178" t="s">
        <v>544</v>
      </c>
      <c r="O280" s="185">
        <v>4</v>
      </c>
      <c r="P280" s="178" t="str">
        <f t="shared" si="9"/>
        <v>GA438LT04</v>
      </c>
      <c r="Q280" s="178" t="s">
        <v>862</v>
      </c>
      <c r="R280" s="178"/>
    </row>
    <row r="281" spans="12:18" ht="16.399999999999999" customHeight="1" x14ac:dyDescent="0.25">
      <c r="L281" s="178" t="s">
        <v>7</v>
      </c>
      <c r="M281" s="178">
        <v>438</v>
      </c>
      <c r="N281" s="178" t="s">
        <v>544</v>
      </c>
      <c r="O281" s="185">
        <v>5</v>
      </c>
      <c r="P281" s="178" t="str">
        <f t="shared" si="9"/>
        <v>GA438LT05</v>
      </c>
      <c r="Q281" s="178" t="s">
        <v>421</v>
      </c>
      <c r="R281" s="178"/>
    </row>
    <row r="282" spans="12:18" ht="16.399999999999999" customHeight="1" x14ac:dyDescent="0.25">
      <c r="L282" s="178" t="s">
        <v>7</v>
      </c>
      <c r="M282" s="178">
        <v>438</v>
      </c>
      <c r="N282" s="178" t="s">
        <v>544</v>
      </c>
      <c r="O282" s="185">
        <v>6</v>
      </c>
      <c r="P282" s="178" t="str">
        <f t="shared" si="9"/>
        <v>GA438LT06</v>
      </c>
      <c r="Q282" s="178" t="s">
        <v>863</v>
      </c>
      <c r="R282" s="178"/>
    </row>
    <row r="283" spans="12:18" ht="16.399999999999999" customHeight="1" x14ac:dyDescent="0.25">
      <c r="L283" s="178" t="s">
        <v>7</v>
      </c>
      <c r="M283" s="178">
        <v>438</v>
      </c>
      <c r="N283" s="178" t="s">
        <v>544</v>
      </c>
      <c r="O283" s="185">
        <v>7</v>
      </c>
      <c r="P283" s="178" t="str">
        <f t="shared" si="9"/>
        <v>GA438LT07</v>
      </c>
      <c r="Q283" s="178" t="s">
        <v>864</v>
      </c>
      <c r="R283" s="178"/>
    </row>
    <row r="284" spans="12:18" ht="16.399999999999999" customHeight="1" x14ac:dyDescent="0.25">
      <c r="L284" s="178" t="s">
        <v>7</v>
      </c>
      <c r="M284" s="178">
        <v>440</v>
      </c>
      <c r="N284" s="178" t="s">
        <v>139</v>
      </c>
      <c r="O284" s="185">
        <v>1</v>
      </c>
      <c r="P284" s="178" t="str">
        <f t="shared" si="9"/>
        <v>GA440CH01</v>
      </c>
      <c r="Q284" s="178" t="s">
        <v>432</v>
      </c>
      <c r="R284" s="178" t="s">
        <v>923</v>
      </c>
    </row>
    <row r="285" spans="12:18" ht="16.399999999999999" customHeight="1" x14ac:dyDescent="0.25">
      <c r="L285" s="178" t="s">
        <v>7</v>
      </c>
      <c r="M285" s="178">
        <v>440</v>
      </c>
      <c r="N285" s="178" t="s">
        <v>130</v>
      </c>
      <c r="O285" s="185">
        <v>1</v>
      </c>
      <c r="P285" s="178" t="str">
        <f t="shared" si="9"/>
        <v>GA440DA01</v>
      </c>
      <c r="Q285" s="178" t="s">
        <v>432</v>
      </c>
      <c r="R285" s="178"/>
    </row>
    <row r="286" spans="12:18" ht="16.399999999999999" customHeight="1" x14ac:dyDescent="0.25">
      <c r="L286" s="178" t="s">
        <v>7</v>
      </c>
      <c r="M286" s="178">
        <v>440</v>
      </c>
      <c r="N286" s="178" t="s">
        <v>138</v>
      </c>
      <c r="O286" s="185">
        <v>1</v>
      </c>
      <c r="P286" s="178" t="str">
        <f t="shared" si="9"/>
        <v>GA440E901</v>
      </c>
      <c r="Q286" s="178" t="s">
        <v>461</v>
      </c>
      <c r="R286" s="178"/>
    </row>
    <row r="287" spans="12:18" ht="16.399999999999999" customHeight="1" x14ac:dyDescent="0.25">
      <c r="L287" s="178" t="s">
        <v>7</v>
      </c>
      <c r="M287" s="178">
        <v>440</v>
      </c>
      <c r="N287" s="178" t="s">
        <v>592</v>
      </c>
      <c r="O287" s="185">
        <v>1</v>
      </c>
      <c r="P287" s="178" t="str">
        <f t="shared" si="9"/>
        <v>GA440LI01</v>
      </c>
      <c r="Q287" s="178" t="s">
        <v>432</v>
      </c>
      <c r="R287" s="178"/>
    </row>
    <row r="288" spans="12:18" ht="16.399999999999999" customHeight="1" x14ac:dyDescent="0.25">
      <c r="L288" s="178" t="s">
        <v>7</v>
      </c>
      <c r="M288" s="178">
        <v>440</v>
      </c>
      <c r="N288" s="178" t="s">
        <v>592</v>
      </c>
      <c r="O288" s="185">
        <v>2</v>
      </c>
      <c r="P288" s="178" t="str">
        <f t="shared" si="9"/>
        <v>GA440LI02</v>
      </c>
      <c r="Q288" s="178" t="s">
        <v>859</v>
      </c>
      <c r="R288" s="178"/>
    </row>
    <row r="289" spans="12:18" ht="16.399999999999999" customHeight="1" x14ac:dyDescent="0.25">
      <c r="L289" s="178" t="s">
        <v>7</v>
      </c>
      <c r="M289" s="178">
        <v>440</v>
      </c>
      <c r="N289" s="178" t="s">
        <v>544</v>
      </c>
      <c r="O289" s="185">
        <v>1</v>
      </c>
      <c r="P289" s="178" t="str">
        <f t="shared" si="9"/>
        <v>GA440LT01</v>
      </c>
      <c r="Q289" s="178" t="s">
        <v>432</v>
      </c>
      <c r="R289" s="178"/>
    </row>
    <row r="290" spans="12:18" ht="16.399999999999999" customHeight="1" x14ac:dyDescent="0.25">
      <c r="L290" s="178" t="s">
        <v>7</v>
      </c>
      <c r="M290" s="178">
        <v>440</v>
      </c>
      <c r="N290" s="178" t="s">
        <v>544</v>
      </c>
      <c r="O290" s="185">
        <v>2</v>
      </c>
      <c r="P290" s="178" t="str">
        <f t="shared" si="9"/>
        <v>GA440LT02</v>
      </c>
      <c r="Q290" s="178" t="s">
        <v>859</v>
      </c>
      <c r="R290" s="178"/>
    </row>
    <row r="291" spans="12:18" ht="16.399999999999999" customHeight="1" x14ac:dyDescent="0.25">
      <c r="L291" s="178" t="s">
        <v>7</v>
      </c>
      <c r="M291" s="178">
        <v>442</v>
      </c>
      <c r="N291" s="178" t="s">
        <v>130</v>
      </c>
      <c r="O291" s="185">
        <v>1</v>
      </c>
      <c r="P291" s="178" t="str">
        <f t="shared" si="9"/>
        <v>GA442DA01</v>
      </c>
      <c r="Q291" s="178" t="s">
        <v>433</v>
      </c>
      <c r="R291" s="178"/>
    </row>
    <row r="292" spans="12:18" ht="16.399999999999999" customHeight="1" x14ac:dyDescent="0.25">
      <c r="L292" s="178" t="s">
        <v>7</v>
      </c>
      <c r="M292" s="178">
        <v>442</v>
      </c>
      <c r="N292" s="178" t="s">
        <v>138</v>
      </c>
      <c r="O292" s="185">
        <v>1</v>
      </c>
      <c r="P292" s="178" t="str">
        <f t="shared" si="9"/>
        <v>GA442E901</v>
      </c>
      <c r="Q292" s="178" t="s">
        <v>467</v>
      </c>
      <c r="R292" s="178"/>
    </row>
    <row r="293" spans="12:18" ht="16.399999999999999" customHeight="1" x14ac:dyDescent="0.25">
      <c r="L293" s="178" t="s">
        <v>7</v>
      </c>
      <c r="M293" s="178">
        <v>442</v>
      </c>
      <c r="N293" s="178" t="s">
        <v>592</v>
      </c>
      <c r="O293" s="185">
        <v>1</v>
      </c>
      <c r="P293" s="178" t="str">
        <f t="shared" si="9"/>
        <v>GA442LI01</v>
      </c>
      <c r="Q293" s="178" t="s">
        <v>433</v>
      </c>
      <c r="R293" s="178"/>
    </row>
    <row r="294" spans="12:18" ht="16.399999999999999" customHeight="1" x14ac:dyDescent="0.25">
      <c r="L294" s="178" t="s">
        <v>7</v>
      </c>
      <c r="M294" s="178">
        <v>442</v>
      </c>
      <c r="N294" s="178" t="s">
        <v>544</v>
      </c>
      <c r="O294" s="185">
        <v>1</v>
      </c>
      <c r="P294" s="178" t="str">
        <f t="shared" si="9"/>
        <v>GA442LT01</v>
      </c>
      <c r="Q294" s="178" t="s">
        <v>433</v>
      </c>
      <c r="R294" s="178"/>
    </row>
    <row r="295" spans="12:18" ht="16.399999999999999" customHeight="1" x14ac:dyDescent="0.25">
      <c r="L295" s="178" t="s">
        <v>7</v>
      </c>
      <c r="M295" s="178">
        <v>444</v>
      </c>
      <c r="N295" s="178" t="s">
        <v>130</v>
      </c>
      <c r="O295" s="185">
        <v>1</v>
      </c>
      <c r="P295" s="178" t="str">
        <f t="shared" si="9"/>
        <v>GA444DA01</v>
      </c>
      <c r="Q295" s="178" t="s">
        <v>434</v>
      </c>
      <c r="R295" s="178"/>
    </row>
    <row r="296" spans="12:18" ht="16.399999999999999" customHeight="1" x14ac:dyDescent="0.25">
      <c r="L296" s="178" t="s">
        <v>7</v>
      </c>
      <c r="M296" s="178">
        <v>444</v>
      </c>
      <c r="N296" s="178" t="s">
        <v>138</v>
      </c>
      <c r="O296" s="185">
        <v>1</v>
      </c>
      <c r="P296" s="178" t="str">
        <f t="shared" si="9"/>
        <v>GA444E901</v>
      </c>
      <c r="Q296" s="178" t="s">
        <v>466</v>
      </c>
      <c r="R296" s="178"/>
    </row>
    <row r="297" spans="12:18" ht="16.399999999999999" customHeight="1" x14ac:dyDescent="0.25">
      <c r="L297" s="178" t="s">
        <v>7</v>
      </c>
      <c r="M297" s="178">
        <v>444</v>
      </c>
      <c r="N297" s="178" t="s">
        <v>592</v>
      </c>
      <c r="O297" s="185">
        <v>1</v>
      </c>
      <c r="P297" s="178" t="str">
        <f t="shared" si="9"/>
        <v>GA444LI01</v>
      </c>
      <c r="Q297" s="178" t="s">
        <v>434</v>
      </c>
      <c r="R297" s="178"/>
    </row>
    <row r="298" spans="12:18" ht="16.399999999999999" customHeight="1" x14ac:dyDescent="0.25">
      <c r="L298" s="178" t="s">
        <v>7</v>
      </c>
      <c r="M298" s="178">
        <v>444</v>
      </c>
      <c r="N298" s="178" t="s">
        <v>592</v>
      </c>
      <c r="O298" s="185">
        <v>2</v>
      </c>
      <c r="P298" s="178" t="str">
        <f t="shared" si="9"/>
        <v>GA444LI02</v>
      </c>
      <c r="Q298" s="178" t="s">
        <v>858</v>
      </c>
      <c r="R298" s="178"/>
    </row>
    <row r="299" spans="12:18" ht="16.399999999999999" customHeight="1" x14ac:dyDescent="0.25">
      <c r="L299" s="178" t="s">
        <v>7</v>
      </c>
      <c r="M299" s="178">
        <v>444</v>
      </c>
      <c r="N299" s="178" t="s">
        <v>544</v>
      </c>
      <c r="O299" s="185">
        <v>1</v>
      </c>
      <c r="P299" s="178" t="str">
        <f t="shared" si="9"/>
        <v>GA444LT01</v>
      </c>
      <c r="Q299" s="178" t="s">
        <v>434</v>
      </c>
      <c r="R299" s="178"/>
    </row>
    <row r="300" spans="12:18" ht="16.399999999999999" customHeight="1" x14ac:dyDescent="0.25">
      <c r="L300" s="178" t="s">
        <v>7</v>
      </c>
      <c r="M300" s="178">
        <v>444</v>
      </c>
      <c r="N300" s="178" t="s">
        <v>544</v>
      </c>
      <c r="O300" s="185">
        <v>2</v>
      </c>
      <c r="P300" s="178" t="str">
        <f t="shared" si="9"/>
        <v>GA444LT02</v>
      </c>
      <c r="Q300" s="178" t="s">
        <v>858</v>
      </c>
      <c r="R300" s="178"/>
    </row>
    <row r="301" spans="12:18" ht="16.399999999999999" customHeight="1" x14ac:dyDescent="0.25">
      <c r="L301" s="178" t="s">
        <v>7</v>
      </c>
      <c r="M301" s="178">
        <v>446</v>
      </c>
      <c r="N301" s="178" t="s">
        <v>139</v>
      </c>
      <c r="O301" s="185">
        <v>1</v>
      </c>
      <c r="P301" s="178" t="str">
        <f t="shared" si="9"/>
        <v>GA446CH01</v>
      </c>
      <c r="Q301" s="178" t="s">
        <v>435</v>
      </c>
      <c r="R301" s="178" t="s">
        <v>924</v>
      </c>
    </row>
    <row r="302" spans="12:18" ht="16.399999999999999" customHeight="1" x14ac:dyDescent="0.25">
      <c r="L302" s="178" t="s">
        <v>7</v>
      </c>
      <c r="M302" s="178">
        <v>446</v>
      </c>
      <c r="N302" s="178" t="s">
        <v>130</v>
      </c>
      <c r="O302" s="185">
        <v>1</v>
      </c>
      <c r="P302" s="178" t="str">
        <f t="shared" si="9"/>
        <v>GA446DA01</v>
      </c>
      <c r="Q302" s="178" t="s">
        <v>435</v>
      </c>
      <c r="R302" s="178"/>
    </row>
    <row r="303" spans="12:18" ht="16.399999999999999" customHeight="1" x14ac:dyDescent="0.25">
      <c r="L303" s="178" t="s">
        <v>7</v>
      </c>
      <c r="M303" s="178">
        <v>446</v>
      </c>
      <c r="N303" s="178" t="s">
        <v>138</v>
      </c>
      <c r="O303" s="185">
        <v>1</v>
      </c>
      <c r="P303" s="178" t="str">
        <f t="shared" si="9"/>
        <v>GA446E901</v>
      </c>
      <c r="Q303" s="178" t="s">
        <v>462</v>
      </c>
      <c r="R303" s="178"/>
    </row>
    <row r="304" spans="12:18" ht="16.399999999999999" customHeight="1" x14ac:dyDescent="0.25">
      <c r="L304" s="178" t="s">
        <v>7</v>
      </c>
      <c r="M304" s="178">
        <v>446</v>
      </c>
      <c r="N304" s="178" t="s">
        <v>592</v>
      </c>
      <c r="O304" s="185">
        <v>2</v>
      </c>
      <c r="P304" s="178" t="str">
        <f t="shared" si="9"/>
        <v>GA446LI02</v>
      </c>
      <c r="Q304" s="178" t="s">
        <v>435</v>
      </c>
      <c r="R304" s="178"/>
    </row>
    <row r="305" spans="12:18" ht="16.399999999999999" customHeight="1" x14ac:dyDescent="0.25">
      <c r="L305" s="178" t="s">
        <v>7</v>
      </c>
      <c r="M305" s="178">
        <v>446</v>
      </c>
      <c r="N305" s="178" t="s">
        <v>544</v>
      </c>
      <c r="O305" s="185">
        <v>2</v>
      </c>
      <c r="P305" s="178" t="str">
        <f t="shared" si="9"/>
        <v>GA446LT02</v>
      </c>
      <c r="Q305" s="178" t="s">
        <v>435</v>
      </c>
      <c r="R305" s="178"/>
    </row>
    <row r="306" spans="12:18" ht="16.399999999999999" customHeight="1" x14ac:dyDescent="0.25">
      <c r="L306" s="178" t="s">
        <v>7</v>
      </c>
      <c r="M306" s="178">
        <v>472</v>
      </c>
      <c r="N306" s="178" t="s">
        <v>139</v>
      </c>
      <c r="O306" s="185">
        <v>1</v>
      </c>
      <c r="P306" s="178" t="str">
        <f t="shared" si="9"/>
        <v>GA472CH01</v>
      </c>
      <c r="Q306" s="178" t="s">
        <v>790</v>
      </c>
      <c r="R306" s="178" t="s">
        <v>944</v>
      </c>
    </row>
    <row r="307" spans="12:18" ht="16.399999999999999" customHeight="1" x14ac:dyDescent="0.25">
      <c r="L307" s="178" t="s">
        <v>7</v>
      </c>
      <c r="M307" s="178">
        <v>472</v>
      </c>
      <c r="N307" s="178" t="s">
        <v>130</v>
      </c>
      <c r="O307" s="185">
        <v>1</v>
      </c>
      <c r="P307" s="178" t="str">
        <f t="shared" si="9"/>
        <v>GA472DA01</v>
      </c>
      <c r="Q307" s="178" t="s">
        <v>415</v>
      </c>
      <c r="R307" s="178"/>
    </row>
    <row r="308" spans="12:18" ht="16.399999999999999" customHeight="1" x14ac:dyDescent="0.25">
      <c r="L308" s="178" t="s">
        <v>7</v>
      </c>
      <c r="M308" s="178">
        <v>472</v>
      </c>
      <c r="N308" s="178" t="s">
        <v>138</v>
      </c>
      <c r="O308" s="185">
        <v>1</v>
      </c>
      <c r="P308" s="178" t="str">
        <f t="shared" si="9"/>
        <v>GA472E901</v>
      </c>
      <c r="Q308" s="191" t="s">
        <v>1070</v>
      </c>
      <c r="R308" s="178"/>
    </row>
    <row r="309" spans="12:18" ht="16.399999999999999" customHeight="1" x14ac:dyDescent="0.25">
      <c r="L309" s="178" t="s">
        <v>7</v>
      </c>
      <c r="M309" s="178">
        <v>472</v>
      </c>
      <c r="N309" s="178" t="s">
        <v>138</v>
      </c>
      <c r="O309" s="185">
        <v>2</v>
      </c>
      <c r="P309" s="178" t="str">
        <f t="shared" si="9"/>
        <v>GA472E902</v>
      </c>
      <c r="Q309" s="178" t="s">
        <v>1106</v>
      </c>
      <c r="R309" s="178"/>
    </row>
    <row r="310" spans="12:18" ht="16.399999999999999" customHeight="1" x14ac:dyDescent="0.25">
      <c r="L310" s="178" t="s">
        <v>7</v>
      </c>
      <c r="M310" s="178">
        <v>472</v>
      </c>
      <c r="N310" s="178" t="s">
        <v>138</v>
      </c>
      <c r="O310" s="185">
        <v>3</v>
      </c>
      <c r="P310" s="178" t="str">
        <f t="shared" si="9"/>
        <v>GA472E903</v>
      </c>
      <c r="Q310" s="178" t="s">
        <v>1071</v>
      </c>
      <c r="R310" s="178"/>
    </row>
    <row r="311" spans="12:18" ht="16.399999999999999" customHeight="1" x14ac:dyDescent="0.25">
      <c r="L311" s="178" t="s">
        <v>7</v>
      </c>
      <c r="M311" s="178">
        <v>472</v>
      </c>
      <c r="N311" s="178" t="s">
        <v>138</v>
      </c>
      <c r="O311" s="185">
        <v>4</v>
      </c>
      <c r="P311" s="178" t="str">
        <f t="shared" si="9"/>
        <v>GA472E904</v>
      </c>
      <c r="Q311" s="178" t="s">
        <v>1073</v>
      </c>
      <c r="R311" s="178"/>
    </row>
    <row r="312" spans="12:18" ht="16.399999999999999" customHeight="1" x14ac:dyDescent="0.25">
      <c r="L312" s="178" t="s">
        <v>7</v>
      </c>
      <c r="M312" s="178">
        <v>472</v>
      </c>
      <c r="N312" s="178" t="s">
        <v>9</v>
      </c>
      <c r="O312" s="185">
        <v>1</v>
      </c>
      <c r="P312" s="178" t="str">
        <f t="shared" si="9"/>
        <v>GA472LA01</v>
      </c>
      <c r="Q312" s="178" t="s">
        <v>415</v>
      </c>
      <c r="R312" s="178"/>
    </row>
    <row r="313" spans="12:18" ht="16.399999999999999" customHeight="1" x14ac:dyDescent="0.25">
      <c r="L313" s="178" t="s">
        <v>7</v>
      </c>
      <c r="M313" s="178">
        <v>472</v>
      </c>
      <c r="N313" s="178" t="s">
        <v>592</v>
      </c>
      <c r="O313" s="185">
        <v>1</v>
      </c>
      <c r="P313" s="178" t="str">
        <f t="shared" si="9"/>
        <v>GA472LI01</v>
      </c>
      <c r="Q313" s="178" t="s">
        <v>415</v>
      </c>
      <c r="R313" s="178"/>
    </row>
    <row r="314" spans="12:18" ht="16.399999999999999" customHeight="1" x14ac:dyDescent="0.25">
      <c r="L314" s="178" t="s">
        <v>18</v>
      </c>
      <c r="M314" s="178">
        <v>358</v>
      </c>
      <c r="N314" s="178" t="s">
        <v>139</v>
      </c>
      <c r="O314" s="185">
        <v>1</v>
      </c>
      <c r="P314" s="178" t="str">
        <f t="shared" si="9"/>
        <v>IL358CH01</v>
      </c>
      <c r="Q314" s="178" t="s">
        <v>772</v>
      </c>
      <c r="R314" s="178" t="s">
        <v>883</v>
      </c>
    </row>
    <row r="315" spans="12:18" ht="16.399999999999999" customHeight="1" x14ac:dyDescent="0.25">
      <c r="L315" s="178" t="s">
        <v>18</v>
      </c>
      <c r="M315" s="183">
        <v>358</v>
      </c>
      <c r="N315" s="178" t="s">
        <v>130</v>
      </c>
      <c r="O315" s="185">
        <v>1</v>
      </c>
      <c r="P315" s="178" t="str">
        <f t="shared" si="9"/>
        <v>IL358DA01</v>
      </c>
      <c r="Q315" s="200" t="s">
        <v>400</v>
      </c>
      <c r="R315" s="178"/>
    </row>
    <row r="316" spans="12:18" ht="16.399999999999999" customHeight="1" x14ac:dyDescent="0.25">
      <c r="L316" s="178" t="s">
        <v>18</v>
      </c>
      <c r="M316" s="183">
        <v>358</v>
      </c>
      <c r="N316" s="178" t="s">
        <v>130</v>
      </c>
      <c r="O316" s="185">
        <v>3</v>
      </c>
      <c r="P316" s="178" t="str">
        <f t="shared" si="9"/>
        <v>IL358DA03</v>
      </c>
      <c r="Q316" s="178" t="s">
        <v>401</v>
      </c>
      <c r="R316" s="178"/>
    </row>
    <row r="317" spans="12:18" ht="16.399999999999999" customHeight="1" x14ac:dyDescent="0.25">
      <c r="L317" s="178" t="s">
        <v>18</v>
      </c>
      <c r="M317" s="178">
        <v>358</v>
      </c>
      <c r="N317" s="178" t="s">
        <v>138</v>
      </c>
      <c r="O317" s="185">
        <v>1</v>
      </c>
      <c r="P317" s="178" t="str">
        <f t="shared" si="9"/>
        <v>IL358E901</v>
      </c>
      <c r="Q317" s="178" t="s">
        <v>979</v>
      </c>
      <c r="R317" s="178" t="s">
        <v>978</v>
      </c>
    </row>
    <row r="318" spans="12:18" ht="16.399999999999999" customHeight="1" x14ac:dyDescent="0.25">
      <c r="L318" s="178" t="s">
        <v>18</v>
      </c>
      <c r="M318" s="178">
        <v>358</v>
      </c>
      <c r="N318" s="178" t="s">
        <v>138</v>
      </c>
      <c r="O318" s="185">
        <v>2</v>
      </c>
      <c r="P318" s="178" t="str">
        <f t="shared" si="9"/>
        <v>IL358E902</v>
      </c>
      <c r="Q318" s="178" t="s">
        <v>445</v>
      </c>
      <c r="R318" s="178"/>
    </row>
    <row r="319" spans="12:18" ht="16.399999999999999" customHeight="1" x14ac:dyDescent="0.25">
      <c r="L319" s="178" t="s">
        <v>18</v>
      </c>
      <c r="M319" s="178">
        <v>358</v>
      </c>
      <c r="N319" s="178" t="s">
        <v>138</v>
      </c>
      <c r="O319" s="185">
        <v>4</v>
      </c>
      <c r="P319" s="178" t="str">
        <f t="shared" si="9"/>
        <v>IL358E904</v>
      </c>
      <c r="Q319" s="178" t="s">
        <v>446</v>
      </c>
      <c r="R319" s="178"/>
    </row>
    <row r="320" spans="12:18" ht="16.399999999999999" customHeight="1" x14ac:dyDescent="0.25">
      <c r="L320" s="178" t="s">
        <v>18</v>
      </c>
      <c r="M320" s="178">
        <v>358</v>
      </c>
      <c r="N320" s="178" t="s">
        <v>138</v>
      </c>
      <c r="O320" s="185">
        <v>5</v>
      </c>
      <c r="P320" s="178" t="str">
        <f t="shared" si="9"/>
        <v>IL358E905</v>
      </c>
      <c r="Q320" s="178" t="s">
        <v>373</v>
      </c>
      <c r="R320" s="178"/>
    </row>
    <row r="321" spans="12:18" ht="16.399999999999999" customHeight="1" x14ac:dyDescent="0.25">
      <c r="L321" s="178" t="s">
        <v>18</v>
      </c>
      <c r="M321" s="178">
        <v>358</v>
      </c>
      <c r="N321" s="178" t="s">
        <v>138</v>
      </c>
      <c r="O321" s="185">
        <v>6</v>
      </c>
      <c r="P321" s="178" t="str">
        <f t="shared" si="9"/>
        <v>IL358E906</v>
      </c>
      <c r="Q321" s="178" t="s">
        <v>447</v>
      </c>
      <c r="R321" s="178"/>
    </row>
    <row r="322" spans="12:18" ht="16.399999999999999" customHeight="1" x14ac:dyDescent="0.25">
      <c r="L322" s="178" t="s">
        <v>18</v>
      </c>
      <c r="M322" s="178">
        <v>358</v>
      </c>
      <c r="N322" s="178" t="s">
        <v>592</v>
      </c>
      <c r="O322" s="185">
        <v>1</v>
      </c>
      <c r="P322" s="178" t="str">
        <f t="shared" si="9"/>
        <v>IL358LI01</v>
      </c>
      <c r="Q322" s="178" t="s">
        <v>773</v>
      </c>
      <c r="R322" s="178"/>
    </row>
    <row r="323" spans="12:18" ht="16.399999999999999" customHeight="1" x14ac:dyDescent="0.25">
      <c r="L323" s="178" t="s">
        <v>18</v>
      </c>
      <c r="M323" s="178">
        <v>358</v>
      </c>
      <c r="N323" s="178" t="s">
        <v>592</v>
      </c>
      <c r="O323" s="185">
        <v>2</v>
      </c>
      <c r="P323" s="178" t="str">
        <f t="shared" si="9"/>
        <v>IL358LI02</v>
      </c>
      <c r="Q323" s="178" t="s">
        <v>774</v>
      </c>
      <c r="R323" s="178"/>
    </row>
    <row r="324" spans="12:18" ht="16.399999999999999" customHeight="1" x14ac:dyDescent="0.25">
      <c r="L324" s="178" t="s">
        <v>18</v>
      </c>
      <c r="M324" s="178">
        <v>358</v>
      </c>
      <c r="N324" s="178" t="s">
        <v>592</v>
      </c>
      <c r="O324" s="185">
        <v>3</v>
      </c>
      <c r="P324" s="178" t="str">
        <f t="shared" si="9"/>
        <v>IL358LI03</v>
      </c>
      <c r="Q324" s="178" t="s">
        <v>775</v>
      </c>
      <c r="R324" s="178"/>
    </row>
    <row r="325" spans="12:18" ht="16.399999999999999" customHeight="1" x14ac:dyDescent="0.25">
      <c r="L325" s="178" t="s">
        <v>18</v>
      </c>
      <c r="M325" s="178">
        <v>358</v>
      </c>
      <c r="N325" s="178" t="s">
        <v>592</v>
      </c>
      <c r="O325" s="185">
        <v>4</v>
      </c>
      <c r="P325" s="178" t="str">
        <f t="shared" si="9"/>
        <v>IL358LI04</v>
      </c>
      <c r="Q325" s="178" t="s">
        <v>772</v>
      </c>
      <c r="R325" s="178"/>
    </row>
    <row r="326" spans="12:18" ht="16.399999999999999" customHeight="1" x14ac:dyDescent="0.25">
      <c r="L326" s="178" t="s">
        <v>18</v>
      </c>
      <c r="M326" s="178">
        <v>358</v>
      </c>
      <c r="N326" s="178" t="s">
        <v>592</v>
      </c>
      <c r="O326" s="185">
        <v>5</v>
      </c>
      <c r="P326" s="178" t="str">
        <f t="shared" si="9"/>
        <v>IL358LI05</v>
      </c>
      <c r="Q326" s="178" t="s">
        <v>781</v>
      </c>
      <c r="R326" s="178"/>
    </row>
    <row r="327" spans="12:18" ht="16.399999999999999" customHeight="1" x14ac:dyDescent="0.25">
      <c r="L327" s="178" t="s">
        <v>18</v>
      </c>
      <c r="M327" s="178">
        <v>358</v>
      </c>
      <c r="N327" s="178" t="s">
        <v>592</v>
      </c>
      <c r="O327" s="185">
        <v>8</v>
      </c>
      <c r="P327" s="178" t="str">
        <f t="shared" ref="P327:P383" si="10">$L327&amp;$M327&amp;$N327&amp;IF($O327&lt;10,0&amp;$O327,$O327)</f>
        <v>IL358LI08</v>
      </c>
      <c r="Q327" s="178" t="s">
        <v>778</v>
      </c>
      <c r="R327" s="178"/>
    </row>
    <row r="328" spans="12:18" ht="16.399999999999999" customHeight="1" x14ac:dyDescent="0.25">
      <c r="L328" s="178" t="s">
        <v>18</v>
      </c>
      <c r="M328" s="178">
        <v>358</v>
      </c>
      <c r="N328" s="178" t="s">
        <v>592</v>
      </c>
      <c r="O328" s="185">
        <v>9</v>
      </c>
      <c r="P328" s="178" t="str">
        <f t="shared" si="10"/>
        <v>IL358LI09</v>
      </c>
      <c r="Q328" s="178" t="s">
        <v>777</v>
      </c>
      <c r="R328" s="178"/>
    </row>
    <row r="329" spans="12:18" ht="16.399999999999999" customHeight="1" x14ac:dyDescent="0.25">
      <c r="L329" s="178" t="s">
        <v>18</v>
      </c>
      <c r="M329" s="178">
        <v>358</v>
      </c>
      <c r="N329" s="178" t="s">
        <v>592</v>
      </c>
      <c r="O329" s="185">
        <v>10</v>
      </c>
      <c r="P329" s="178" t="str">
        <f t="shared" si="10"/>
        <v>IL358LI10</v>
      </c>
      <c r="Q329" s="178" t="s">
        <v>780</v>
      </c>
      <c r="R329" s="178"/>
    </row>
    <row r="330" spans="12:18" ht="16.399999999999999" customHeight="1" x14ac:dyDescent="0.25">
      <c r="L330" s="178" t="s">
        <v>18</v>
      </c>
      <c r="M330" s="178">
        <v>358</v>
      </c>
      <c r="N330" s="178" t="s">
        <v>592</v>
      </c>
      <c r="O330" s="185">
        <v>11</v>
      </c>
      <c r="P330" s="178" t="str">
        <f t="shared" si="10"/>
        <v>IL358LI11</v>
      </c>
      <c r="Q330" s="178" t="s">
        <v>779</v>
      </c>
      <c r="R330" s="178"/>
    </row>
    <row r="331" spans="12:18" ht="16.399999999999999" customHeight="1" x14ac:dyDescent="0.25">
      <c r="L331" s="178" t="s">
        <v>18</v>
      </c>
      <c r="M331" s="178">
        <v>358</v>
      </c>
      <c r="N331" s="178" t="s">
        <v>544</v>
      </c>
      <c r="O331" s="185">
        <v>1</v>
      </c>
      <c r="P331" s="178" t="str">
        <f t="shared" si="10"/>
        <v>IL358LT01</v>
      </c>
      <c r="Q331" s="178" t="s">
        <v>773</v>
      </c>
      <c r="R331" s="178"/>
    </row>
    <row r="332" spans="12:18" ht="16.399999999999999" customHeight="1" x14ac:dyDescent="0.25">
      <c r="L332" s="178" t="s">
        <v>18</v>
      </c>
      <c r="M332" s="178">
        <v>358</v>
      </c>
      <c r="N332" s="178" t="s">
        <v>544</v>
      </c>
      <c r="O332" s="185">
        <v>2</v>
      </c>
      <c r="P332" s="178" t="str">
        <f t="shared" si="10"/>
        <v>IL358LT02</v>
      </c>
      <c r="Q332" s="178" t="s">
        <v>774</v>
      </c>
      <c r="R332" s="178"/>
    </row>
    <row r="333" spans="12:18" ht="16.399999999999999" customHeight="1" x14ac:dyDescent="0.25">
      <c r="L333" s="178" t="s">
        <v>18</v>
      </c>
      <c r="M333" s="178">
        <v>358</v>
      </c>
      <c r="N333" s="178" t="s">
        <v>544</v>
      </c>
      <c r="O333" s="185">
        <v>3</v>
      </c>
      <c r="P333" s="178" t="str">
        <f t="shared" si="10"/>
        <v>IL358LT03</v>
      </c>
      <c r="Q333" s="178" t="s">
        <v>775</v>
      </c>
      <c r="R333" s="178"/>
    </row>
    <row r="334" spans="12:18" ht="16.399999999999999" customHeight="1" x14ac:dyDescent="0.25">
      <c r="L334" s="178" t="s">
        <v>18</v>
      </c>
      <c r="M334" s="178">
        <v>358</v>
      </c>
      <c r="N334" s="178" t="s">
        <v>544</v>
      </c>
      <c r="O334" s="185">
        <v>4</v>
      </c>
      <c r="P334" s="178" t="str">
        <f t="shared" si="10"/>
        <v>IL358LT04</v>
      </c>
      <c r="Q334" s="178" t="s">
        <v>772</v>
      </c>
      <c r="R334" s="178"/>
    </row>
    <row r="335" spans="12:18" ht="16.399999999999999" customHeight="1" x14ac:dyDescent="0.25">
      <c r="L335" s="178" t="s">
        <v>18</v>
      </c>
      <c r="M335" s="178">
        <v>358</v>
      </c>
      <c r="N335" s="178" t="s">
        <v>544</v>
      </c>
      <c r="O335" s="185">
        <v>5</v>
      </c>
      <c r="P335" s="178" t="str">
        <f t="shared" si="10"/>
        <v>IL358LT05</v>
      </c>
      <c r="Q335" s="178" t="s">
        <v>776</v>
      </c>
      <c r="R335" s="178"/>
    </row>
    <row r="336" spans="12:18" ht="16.399999999999999" customHeight="1" x14ac:dyDescent="0.25">
      <c r="L336" s="178" t="s">
        <v>18</v>
      </c>
      <c r="M336" s="178">
        <v>358</v>
      </c>
      <c r="N336" s="178" t="s">
        <v>544</v>
      </c>
      <c r="O336" s="185">
        <v>8</v>
      </c>
      <c r="P336" s="178" t="str">
        <f t="shared" si="10"/>
        <v>IL358LT08</v>
      </c>
      <c r="Q336" s="178" t="s">
        <v>778</v>
      </c>
      <c r="R336" s="178"/>
    </row>
    <row r="337" spans="12:18" ht="16.399999999999999" customHeight="1" x14ac:dyDescent="0.25">
      <c r="L337" s="178" t="s">
        <v>18</v>
      </c>
      <c r="M337" s="178">
        <v>358</v>
      </c>
      <c r="N337" s="178" t="s">
        <v>544</v>
      </c>
      <c r="O337" s="185">
        <v>9</v>
      </c>
      <c r="P337" s="178" t="str">
        <f t="shared" si="10"/>
        <v>IL358LT09</v>
      </c>
      <c r="Q337" s="178" t="s">
        <v>777</v>
      </c>
      <c r="R337" s="178"/>
    </row>
    <row r="338" spans="12:18" ht="16.399999999999999" customHeight="1" x14ac:dyDescent="0.25">
      <c r="L338" s="178" t="s">
        <v>18</v>
      </c>
      <c r="M338" s="178">
        <v>358</v>
      </c>
      <c r="N338" s="178" t="s">
        <v>544</v>
      </c>
      <c r="O338" s="185">
        <v>10</v>
      </c>
      <c r="P338" s="178" t="str">
        <f t="shared" si="10"/>
        <v>IL358LT10</v>
      </c>
      <c r="Q338" s="178" t="s">
        <v>780</v>
      </c>
      <c r="R338" s="178"/>
    </row>
    <row r="339" spans="12:18" ht="16.399999999999999" customHeight="1" x14ac:dyDescent="0.25">
      <c r="L339" s="178" t="s">
        <v>18</v>
      </c>
      <c r="M339" s="178">
        <v>358</v>
      </c>
      <c r="N339" s="178" t="s">
        <v>544</v>
      </c>
      <c r="O339" s="185">
        <v>11</v>
      </c>
      <c r="P339" s="178" t="str">
        <f t="shared" si="10"/>
        <v>IL358LT11</v>
      </c>
      <c r="Q339" s="178" t="s">
        <v>779</v>
      </c>
      <c r="R339" s="178"/>
    </row>
    <row r="340" spans="12:18" ht="16.399999999999999" customHeight="1" x14ac:dyDescent="0.25">
      <c r="L340" s="178" t="s">
        <v>18</v>
      </c>
      <c r="M340" s="178">
        <v>360</v>
      </c>
      <c r="N340" s="178" t="s">
        <v>130</v>
      </c>
      <c r="O340" s="185">
        <v>1</v>
      </c>
      <c r="P340" s="178" t="str">
        <f t="shared" si="10"/>
        <v>IL360DA01</v>
      </c>
      <c r="Q340" s="178" t="s">
        <v>372</v>
      </c>
      <c r="R340" s="178"/>
    </row>
    <row r="341" spans="12:18" ht="16.399999999999999" customHeight="1" x14ac:dyDescent="0.25">
      <c r="L341" s="178" t="s">
        <v>18</v>
      </c>
      <c r="M341" s="178">
        <v>360</v>
      </c>
      <c r="N341" s="178" t="s">
        <v>138</v>
      </c>
      <c r="O341" s="185">
        <v>1</v>
      </c>
      <c r="P341" s="178" t="str">
        <f t="shared" si="10"/>
        <v>IL360E901</v>
      </c>
      <c r="Q341" s="178" t="s">
        <v>373</v>
      </c>
      <c r="R341" s="178"/>
    </row>
    <row r="342" spans="12:18" ht="16.399999999999999" customHeight="1" x14ac:dyDescent="0.25">
      <c r="L342" s="178" t="s">
        <v>18</v>
      </c>
      <c r="M342" s="178">
        <v>360</v>
      </c>
      <c r="N342" s="178" t="s">
        <v>592</v>
      </c>
      <c r="O342" s="185">
        <v>1</v>
      </c>
      <c r="P342" s="178" t="str">
        <f t="shared" si="10"/>
        <v>IL360LI01</v>
      </c>
      <c r="Q342" s="178" t="s">
        <v>372</v>
      </c>
      <c r="R342" s="178"/>
    </row>
    <row r="343" spans="12:18" ht="16.399999999999999" customHeight="1" x14ac:dyDescent="0.25">
      <c r="L343" s="178" t="s">
        <v>18</v>
      </c>
      <c r="M343" s="178">
        <v>360</v>
      </c>
      <c r="N343" s="178" t="s">
        <v>544</v>
      </c>
      <c r="O343" s="185">
        <v>1</v>
      </c>
      <c r="P343" s="178" t="str">
        <f t="shared" si="10"/>
        <v>IL360LT01</v>
      </c>
      <c r="Q343" s="178" t="s">
        <v>372</v>
      </c>
      <c r="R343" s="178"/>
    </row>
    <row r="344" spans="12:18" ht="16.399999999999999" customHeight="1" x14ac:dyDescent="0.25">
      <c r="L344" s="178" t="s">
        <v>18</v>
      </c>
      <c r="M344" s="178">
        <v>362</v>
      </c>
      <c r="N344" s="178" t="s">
        <v>592</v>
      </c>
      <c r="O344" s="185">
        <v>1</v>
      </c>
      <c r="P344" s="178" t="str">
        <f t="shared" si="10"/>
        <v>IL362LI01</v>
      </c>
      <c r="Q344" s="178" t="s">
        <v>980</v>
      </c>
      <c r="R344" s="178"/>
    </row>
    <row r="345" spans="12:18" ht="16.399999999999999" customHeight="1" x14ac:dyDescent="0.25">
      <c r="L345" s="178" t="s">
        <v>18</v>
      </c>
      <c r="M345" s="178">
        <v>362</v>
      </c>
      <c r="N345" s="178" t="s">
        <v>128</v>
      </c>
      <c r="O345" s="185">
        <v>1</v>
      </c>
      <c r="P345" s="178" t="str">
        <f t="shared" si="10"/>
        <v>IL362TE01</v>
      </c>
      <c r="Q345" s="178" t="s">
        <v>993</v>
      </c>
      <c r="R345" s="178"/>
    </row>
    <row r="346" spans="12:18" ht="16.399999999999999" customHeight="1" x14ac:dyDescent="0.25">
      <c r="L346" s="178" t="s">
        <v>18</v>
      </c>
      <c r="M346" s="178">
        <v>364</v>
      </c>
      <c r="N346" s="178" t="s">
        <v>592</v>
      </c>
      <c r="O346" s="185">
        <v>1</v>
      </c>
      <c r="P346" s="178" t="str">
        <f t="shared" si="10"/>
        <v>IL364LI01</v>
      </c>
      <c r="Q346" s="178" t="s">
        <v>980</v>
      </c>
      <c r="R346" s="178"/>
    </row>
    <row r="347" spans="12:18" ht="16.399999999999999" customHeight="1" x14ac:dyDescent="0.25">
      <c r="L347" s="178" t="s">
        <v>18</v>
      </c>
      <c r="M347" s="178">
        <v>364</v>
      </c>
      <c r="N347" s="178" t="s">
        <v>128</v>
      </c>
      <c r="O347" s="185">
        <v>1</v>
      </c>
      <c r="P347" s="178" t="str">
        <f t="shared" si="10"/>
        <v>IL364TE01</v>
      </c>
      <c r="Q347" s="178" t="s">
        <v>992</v>
      </c>
      <c r="R347" s="178"/>
    </row>
    <row r="348" spans="12:18" ht="16.399999999999999" customHeight="1" x14ac:dyDescent="0.25">
      <c r="L348" s="178" t="s">
        <v>18</v>
      </c>
      <c r="M348" s="178">
        <v>366</v>
      </c>
      <c r="N348" s="178" t="s">
        <v>592</v>
      </c>
      <c r="O348" s="185">
        <v>1</v>
      </c>
      <c r="P348" s="178" t="str">
        <f t="shared" si="10"/>
        <v>IL366LI01</v>
      </c>
      <c r="Q348" s="178" t="s">
        <v>980</v>
      </c>
      <c r="R348" s="178"/>
    </row>
    <row r="349" spans="12:18" ht="16.399999999999999" customHeight="1" x14ac:dyDescent="0.25">
      <c r="L349" s="178" t="s">
        <v>18</v>
      </c>
      <c r="M349" s="178">
        <v>366</v>
      </c>
      <c r="N349" s="178" t="s">
        <v>128</v>
      </c>
      <c r="O349" s="185">
        <v>1</v>
      </c>
      <c r="P349" s="178" t="str">
        <f t="shared" si="10"/>
        <v>IL366TE01</v>
      </c>
      <c r="Q349" s="178" t="s">
        <v>991</v>
      </c>
      <c r="R349" s="178"/>
    </row>
    <row r="350" spans="12:18" ht="16.399999999999999" customHeight="1" x14ac:dyDescent="0.25">
      <c r="L350" s="178" t="s">
        <v>18</v>
      </c>
      <c r="M350" s="178">
        <v>368</v>
      </c>
      <c r="N350" s="178" t="s">
        <v>130</v>
      </c>
      <c r="O350" s="185">
        <v>1</v>
      </c>
      <c r="P350" s="178" t="str">
        <f t="shared" si="10"/>
        <v>IL368DA01</v>
      </c>
      <c r="Q350" s="178" t="s">
        <v>368</v>
      </c>
      <c r="R350" s="178"/>
    </row>
    <row r="351" spans="12:18" ht="16.399999999999999" customHeight="1" x14ac:dyDescent="0.25">
      <c r="L351" s="178" t="s">
        <v>18</v>
      </c>
      <c r="M351" s="178">
        <v>368</v>
      </c>
      <c r="N351" s="178" t="s">
        <v>138</v>
      </c>
      <c r="O351" s="185">
        <v>1</v>
      </c>
      <c r="P351" s="178" t="str">
        <f t="shared" si="10"/>
        <v>IL368E901</v>
      </c>
      <c r="Q351" s="178" t="s">
        <v>370</v>
      </c>
      <c r="R351" s="178"/>
    </row>
    <row r="352" spans="12:18" ht="16.399999999999999" customHeight="1" x14ac:dyDescent="0.25">
      <c r="L352" s="178" t="s">
        <v>18</v>
      </c>
      <c r="M352" s="178">
        <v>368</v>
      </c>
      <c r="N352" s="178" t="s">
        <v>592</v>
      </c>
      <c r="O352" s="185">
        <v>1</v>
      </c>
      <c r="P352" s="178" t="str">
        <f t="shared" si="10"/>
        <v>IL368LI01</v>
      </c>
      <c r="Q352" s="178" t="s">
        <v>837</v>
      </c>
      <c r="R352" s="178"/>
    </row>
    <row r="353" spans="12:18" ht="16.399999999999999" customHeight="1" x14ac:dyDescent="0.25">
      <c r="L353" s="178" t="s">
        <v>18</v>
      </c>
      <c r="M353" s="178">
        <v>368</v>
      </c>
      <c r="N353" s="178" t="s">
        <v>544</v>
      </c>
      <c r="O353" s="185">
        <v>1</v>
      </c>
      <c r="P353" s="178" t="str">
        <f t="shared" si="10"/>
        <v>IL368LT01</v>
      </c>
      <c r="Q353" s="178" t="s">
        <v>837</v>
      </c>
      <c r="R353" s="178"/>
    </row>
    <row r="354" spans="12:18" ht="16.399999999999999" customHeight="1" x14ac:dyDescent="0.25">
      <c r="L354" s="178" t="s">
        <v>18</v>
      </c>
      <c r="M354" s="178">
        <v>370</v>
      </c>
      <c r="N354" s="178" t="s">
        <v>139</v>
      </c>
      <c r="O354" s="185">
        <v>1</v>
      </c>
      <c r="P354" s="178" t="str">
        <f t="shared" si="10"/>
        <v>IL370CH01</v>
      </c>
      <c r="Q354" s="178" t="s">
        <v>297</v>
      </c>
      <c r="R354" s="178" t="s">
        <v>894</v>
      </c>
    </row>
    <row r="355" spans="12:18" ht="16.399999999999999" customHeight="1" x14ac:dyDescent="0.25">
      <c r="L355" s="178" t="s">
        <v>18</v>
      </c>
      <c r="M355" s="178">
        <v>370</v>
      </c>
      <c r="N355" s="178" t="s">
        <v>130</v>
      </c>
      <c r="O355" s="185">
        <v>1</v>
      </c>
      <c r="P355" s="178" t="str">
        <f t="shared" si="10"/>
        <v>IL370DA01</v>
      </c>
      <c r="Q355" s="178" t="s">
        <v>297</v>
      </c>
      <c r="R355" s="178"/>
    </row>
    <row r="356" spans="12:18" ht="16.399999999999999" customHeight="1" x14ac:dyDescent="0.25">
      <c r="L356" s="178" t="s">
        <v>18</v>
      </c>
      <c r="M356" s="178">
        <v>370</v>
      </c>
      <c r="N356" s="178" t="s">
        <v>138</v>
      </c>
      <c r="O356" s="185">
        <v>1</v>
      </c>
      <c r="P356" s="178" t="str">
        <f t="shared" si="10"/>
        <v>IL370E901</v>
      </c>
      <c r="Q356" s="178" t="s">
        <v>369</v>
      </c>
      <c r="R356" s="178"/>
    </row>
    <row r="357" spans="12:18" ht="16.399999999999999" customHeight="1" x14ac:dyDescent="0.25">
      <c r="L357" s="178" t="s">
        <v>18</v>
      </c>
      <c r="M357" s="178">
        <v>370</v>
      </c>
      <c r="N357" s="178" t="s">
        <v>592</v>
      </c>
      <c r="O357" s="185">
        <v>1</v>
      </c>
      <c r="P357" s="178" t="str">
        <f t="shared" si="10"/>
        <v>IL370LI01</v>
      </c>
      <c r="Q357" s="178" t="s">
        <v>297</v>
      </c>
      <c r="R357" s="178"/>
    </row>
    <row r="358" spans="12:18" ht="16.399999999999999" customHeight="1" x14ac:dyDescent="0.25">
      <c r="L358" s="178" t="s">
        <v>18</v>
      </c>
      <c r="M358" s="178">
        <v>370</v>
      </c>
      <c r="N358" s="178" t="s">
        <v>544</v>
      </c>
      <c r="O358" s="185">
        <v>1</v>
      </c>
      <c r="P358" s="178" t="str">
        <f t="shared" si="10"/>
        <v>IL370LT01</v>
      </c>
      <c r="Q358" s="178" t="s">
        <v>297</v>
      </c>
      <c r="R358" s="178"/>
    </row>
    <row r="359" spans="12:18" ht="16.399999999999999" customHeight="1" x14ac:dyDescent="0.25">
      <c r="L359" s="178" t="s">
        <v>18</v>
      </c>
      <c r="M359" s="178">
        <v>374</v>
      </c>
      <c r="N359" s="178" t="s">
        <v>130</v>
      </c>
      <c r="O359" s="185">
        <v>1</v>
      </c>
      <c r="P359" s="178" t="str">
        <f t="shared" si="10"/>
        <v>IL374DA01</v>
      </c>
      <c r="Q359" s="178" t="s">
        <v>368</v>
      </c>
      <c r="R359" s="178"/>
    </row>
    <row r="360" spans="12:18" ht="16.399999999999999" customHeight="1" x14ac:dyDescent="0.25">
      <c r="L360" s="178" t="s">
        <v>18</v>
      </c>
      <c r="M360" s="178">
        <v>374</v>
      </c>
      <c r="N360" s="178" t="s">
        <v>138</v>
      </c>
      <c r="O360" s="185">
        <v>1</v>
      </c>
      <c r="P360" s="178" t="str">
        <f t="shared" si="10"/>
        <v>IL374E901</v>
      </c>
      <c r="Q360" s="178" t="s">
        <v>367</v>
      </c>
      <c r="R360" s="178"/>
    </row>
    <row r="361" spans="12:18" ht="16.399999999999999" customHeight="1" x14ac:dyDescent="0.25">
      <c r="L361" s="178" t="s">
        <v>18</v>
      </c>
      <c r="M361" s="178">
        <v>374</v>
      </c>
      <c r="N361" s="178" t="s">
        <v>592</v>
      </c>
      <c r="O361" s="185">
        <v>1</v>
      </c>
      <c r="P361" s="178" t="str">
        <f t="shared" si="10"/>
        <v>IL374LI01</v>
      </c>
      <c r="Q361" s="178" t="s">
        <v>770</v>
      </c>
      <c r="R361" s="178"/>
    </row>
    <row r="362" spans="12:18" ht="16.399999999999999" customHeight="1" x14ac:dyDescent="0.25">
      <c r="L362" s="178" t="s">
        <v>18</v>
      </c>
      <c r="M362" s="178">
        <v>374</v>
      </c>
      <c r="N362" s="178" t="s">
        <v>592</v>
      </c>
      <c r="O362" s="185">
        <v>2</v>
      </c>
      <c r="P362" s="178" t="str">
        <f t="shared" si="10"/>
        <v>IL374LI02</v>
      </c>
      <c r="Q362" s="178" t="s">
        <v>368</v>
      </c>
      <c r="R362" s="178"/>
    </row>
    <row r="363" spans="12:18" ht="16.399999999999999" customHeight="1" x14ac:dyDescent="0.25">
      <c r="L363" s="178" t="s">
        <v>18</v>
      </c>
      <c r="M363" s="178">
        <v>374</v>
      </c>
      <c r="N363" s="178" t="s">
        <v>544</v>
      </c>
      <c r="O363" s="185">
        <v>1</v>
      </c>
      <c r="P363" s="178" t="str">
        <f t="shared" si="10"/>
        <v>IL374LT01</v>
      </c>
      <c r="Q363" s="178" t="s">
        <v>770</v>
      </c>
      <c r="R363" s="178"/>
    </row>
    <row r="364" spans="12:18" ht="16.399999999999999" customHeight="1" x14ac:dyDescent="0.25">
      <c r="L364" s="178" t="s">
        <v>18</v>
      </c>
      <c r="M364" s="178">
        <v>374</v>
      </c>
      <c r="N364" s="178" t="s">
        <v>544</v>
      </c>
      <c r="O364" s="185">
        <v>2</v>
      </c>
      <c r="P364" s="178" t="str">
        <f t="shared" si="10"/>
        <v>IL374LT02</v>
      </c>
      <c r="Q364" s="178" t="s">
        <v>368</v>
      </c>
      <c r="R364" s="178"/>
    </row>
    <row r="365" spans="12:18" ht="16.399999999999999" customHeight="1" x14ac:dyDescent="0.25">
      <c r="L365" s="178" t="s">
        <v>18</v>
      </c>
      <c r="M365" s="178">
        <v>376</v>
      </c>
      <c r="N365" s="178" t="s">
        <v>592</v>
      </c>
      <c r="O365" s="185">
        <v>1</v>
      </c>
      <c r="P365" s="178" t="str">
        <f t="shared" si="10"/>
        <v>IL376LI01</v>
      </c>
      <c r="Q365" s="178" t="s">
        <v>980</v>
      </c>
      <c r="R365" s="178"/>
    </row>
    <row r="366" spans="12:18" ht="16.399999999999999" customHeight="1" x14ac:dyDescent="0.25">
      <c r="L366" s="178" t="s">
        <v>18</v>
      </c>
      <c r="M366" s="178">
        <v>376</v>
      </c>
      <c r="N366" s="178" t="s">
        <v>128</v>
      </c>
      <c r="O366" s="185">
        <v>1</v>
      </c>
      <c r="P366" s="178" t="str">
        <f t="shared" si="10"/>
        <v>IL376TE01</v>
      </c>
      <c r="Q366" s="178" t="s">
        <v>990</v>
      </c>
      <c r="R366" s="178"/>
    </row>
    <row r="367" spans="12:18" ht="16.399999999999999" customHeight="1" x14ac:dyDescent="0.25">
      <c r="L367" s="178" t="s">
        <v>18</v>
      </c>
      <c r="M367" s="178">
        <v>520</v>
      </c>
      <c r="N367" s="178" t="s">
        <v>139</v>
      </c>
      <c r="O367" s="185">
        <v>1</v>
      </c>
      <c r="P367" s="178" t="str">
        <f t="shared" si="10"/>
        <v>IL520CH01</v>
      </c>
      <c r="Q367" s="178" t="s">
        <v>298</v>
      </c>
      <c r="R367" s="178" t="s">
        <v>895</v>
      </c>
    </row>
    <row r="368" spans="12:18" ht="16.399999999999999" customHeight="1" x14ac:dyDescent="0.25">
      <c r="L368" s="178" t="s">
        <v>18</v>
      </c>
      <c r="M368" s="178">
        <v>520</v>
      </c>
      <c r="N368" s="178" t="s">
        <v>130</v>
      </c>
      <c r="O368" s="185">
        <v>1</v>
      </c>
      <c r="P368" s="178" t="str">
        <f t="shared" si="10"/>
        <v>IL520DA01</v>
      </c>
      <c r="Q368" s="178" t="s">
        <v>298</v>
      </c>
      <c r="R368" s="178"/>
    </row>
    <row r="369" spans="12:18" ht="16.399999999999999" customHeight="1" x14ac:dyDescent="0.25">
      <c r="L369" s="178" t="s">
        <v>18</v>
      </c>
      <c r="M369" s="178">
        <v>520</v>
      </c>
      <c r="N369" s="178" t="s">
        <v>138</v>
      </c>
      <c r="O369" s="185">
        <v>1</v>
      </c>
      <c r="P369" s="178" t="str">
        <f t="shared" si="10"/>
        <v>IL520E901</v>
      </c>
      <c r="Q369" s="178" t="s">
        <v>374</v>
      </c>
      <c r="R369" s="178"/>
    </row>
    <row r="370" spans="12:18" ht="16.399999999999999" customHeight="1" x14ac:dyDescent="0.25">
      <c r="L370" s="178" t="s">
        <v>18</v>
      </c>
      <c r="M370" s="178">
        <v>520</v>
      </c>
      <c r="N370" s="178" t="s">
        <v>138</v>
      </c>
      <c r="O370" s="185">
        <v>2</v>
      </c>
      <c r="P370" s="178" t="str">
        <f t="shared" si="10"/>
        <v>IL520E902</v>
      </c>
      <c r="Q370" s="178" t="s">
        <v>444</v>
      </c>
      <c r="R370" s="178"/>
    </row>
    <row r="371" spans="12:18" ht="16.399999999999999" customHeight="1" x14ac:dyDescent="0.25">
      <c r="L371" s="178" t="s">
        <v>18</v>
      </c>
      <c r="M371" s="178">
        <v>520</v>
      </c>
      <c r="N371" s="178" t="s">
        <v>592</v>
      </c>
      <c r="O371" s="185">
        <v>1</v>
      </c>
      <c r="P371" s="178" t="str">
        <f t="shared" si="10"/>
        <v>IL520LI01</v>
      </c>
      <c r="Q371" s="178" t="s">
        <v>769</v>
      </c>
      <c r="R371" s="178"/>
    </row>
    <row r="372" spans="12:18" ht="16.399999999999999" customHeight="1" x14ac:dyDescent="0.25">
      <c r="L372" s="178" t="s">
        <v>18</v>
      </c>
      <c r="M372" s="178">
        <v>520</v>
      </c>
      <c r="N372" s="178" t="s">
        <v>592</v>
      </c>
      <c r="O372" s="185">
        <v>2</v>
      </c>
      <c r="P372" s="178" t="str">
        <f t="shared" si="10"/>
        <v>IL520LI02</v>
      </c>
      <c r="Q372" s="178" t="s">
        <v>298</v>
      </c>
      <c r="R372" s="178"/>
    </row>
    <row r="373" spans="12:18" ht="16.399999999999999" customHeight="1" x14ac:dyDescent="0.25">
      <c r="L373" s="178" t="s">
        <v>18</v>
      </c>
      <c r="M373" s="178">
        <v>520</v>
      </c>
      <c r="N373" s="178" t="s">
        <v>544</v>
      </c>
      <c r="O373" s="185">
        <v>1</v>
      </c>
      <c r="P373" s="178" t="str">
        <f t="shared" si="10"/>
        <v>IL520LT01</v>
      </c>
      <c r="Q373" s="178" t="s">
        <v>769</v>
      </c>
      <c r="R373" s="178"/>
    </row>
    <row r="374" spans="12:18" ht="16.399999999999999" customHeight="1" x14ac:dyDescent="0.25">
      <c r="L374" s="178" t="s">
        <v>18</v>
      </c>
      <c r="M374" s="178">
        <v>520</v>
      </c>
      <c r="N374" s="178" t="s">
        <v>544</v>
      </c>
      <c r="O374" s="185">
        <v>2</v>
      </c>
      <c r="P374" s="178" t="str">
        <f t="shared" si="10"/>
        <v>IL520LT02</v>
      </c>
      <c r="Q374" s="178" t="s">
        <v>298</v>
      </c>
      <c r="R374" s="178"/>
    </row>
    <row r="375" spans="12:18" ht="16.399999999999999" customHeight="1" x14ac:dyDescent="0.25">
      <c r="L375" s="184" t="s">
        <v>18</v>
      </c>
      <c r="M375" s="178">
        <v>634</v>
      </c>
      <c r="N375" s="178" t="s">
        <v>130</v>
      </c>
      <c r="O375" s="185">
        <v>1</v>
      </c>
      <c r="P375" s="178" t="str">
        <f t="shared" si="10"/>
        <v>IL634DA01</v>
      </c>
      <c r="Q375" s="178" t="s">
        <v>368</v>
      </c>
      <c r="R375" s="178"/>
    </row>
    <row r="376" spans="12:18" ht="16.399999999999999" customHeight="1" x14ac:dyDescent="0.25">
      <c r="L376" s="184" t="s">
        <v>18</v>
      </c>
      <c r="M376" s="178">
        <v>634</v>
      </c>
      <c r="N376" s="178" t="s">
        <v>138</v>
      </c>
      <c r="O376" s="185">
        <v>1</v>
      </c>
      <c r="P376" s="178" t="str">
        <f t="shared" si="10"/>
        <v>IL634E901</v>
      </c>
      <c r="Q376" s="178" t="s">
        <v>371</v>
      </c>
      <c r="R376" s="178"/>
    </row>
    <row r="377" spans="12:18" ht="16.399999999999999" customHeight="1" x14ac:dyDescent="0.25">
      <c r="L377" s="178" t="s">
        <v>18</v>
      </c>
      <c r="M377" s="178">
        <v>634</v>
      </c>
      <c r="N377" s="178" t="s">
        <v>592</v>
      </c>
      <c r="O377" s="185">
        <v>1</v>
      </c>
      <c r="P377" s="178" t="str">
        <f t="shared" si="10"/>
        <v>IL634LI01</v>
      </c>
      <c r="Q377" s="178" t="s">
        <v>768</v>
      </c>
      <c r="R377" s="178"/>
    </row>
    <row r="378" spans="12:18" ht="16.399999999999999" customHeight="1" x14ac:dyDescent="0.25">
      <c r="L378" s="178" t="s">
        <v>18</v>
      </c>
      <c r="M378" s="178">
        <v>634</v>
      </c>
      <c r="N378" s="178" t="s">
        <v>544</v>
      </c>
      <c r="O378" s="185">
        <v>1</v>
      </c>
      <c r="P378" s="178" t="str">
        <f t="shared" si="10"/>
        <v>IL634LT01</v>
      </c>
      <c r="Q378" s="178" t="s">
        <v>768</v>
      </c>
      <c r="R378" s="178"/>
    </row>
    <row r="379" spans="12:18" ht="16.399999999999999" customHeight="1" x14ac:dyDescent="0.25">
      <c r="L379" s="178" t="s">
        <v>17</v>
      </c>
      <c r="M379" s="178">
        <v>330</v>
      </c>
      <c r="N379" s="178" t="s">
        <v>139</v>
      </c>
      <c r="O379" s="185">
        <v>1</v>
      </c>
      <c r="P379" s="178" t="str">
        <f t="shared" si="10"/>
        <v>IN330CH01</v>
      </c>
      <c r="Q379" s="178" t="s">
        <v>295</v>
      </c>
      <c r="R379" s="178" t="s">
        <v>896</v>
      </c>
    </row>
    <row r="380" spans="12:18" ht="16.399999999999999" customHeight="1" x14ac:dyDescent="0.25">
      <c r="L380" s="178" t="s">
        <v>17</v>
      </c>
      <c r="M380" s="178">
        <v>330</v>
      </c>
      <c r="N380" s="178" t="s">
        <v>130</v>
      </c>
      <c r="O380" s="185">
        <v>1</v>
      </c>
      <c r="P380" s="178" t="str">
        <f t="shared" si="10"/>
        <v>IN330DA01</v>
      </c>
      <c r="Q380" s="178" t="s">
        <v>363</v>
      </c>
      <c r="R380" s="178"/>
    </row>
    <row r="381" spans="12:18" ht="16.399999999999999" customHeight="1" x14ac:dyDescent="0.25">
      <c r="L381" s="178" t="s">
        <v>17</v>
      </c>
      <c r="M381" s="178">
        <v>330</v>
      </c>
      <c r="N381" s="178" t="s">
        <v>138</v>
      </c>
      <c r="O381" s="185">
        <v>1</v>
      </c>
      <c r="P381" s="178" t="str">
        <f t="shared" si="10"/>
        <v>IN330E901</v>
      </c>
      <c r="Q381" s="178" t="s">
        <v>362</v>
      </c>
      <c r="R381" s="178"/>
    </row>
    <row r="382" spans="12:18" ht="16.399999999999999" customHeight="1" x14ac:dyDescent="0.25">
      <c r="L382" s="178" t="s">
        <v>17</v>
      </c>
      <c r="M382" s="178">
        <v>330</v>
      </c>
      <c r="N382" s="178" t="s">
        <v>592</v>
      </c>
      <c r="O382" s="185">
        <v>1</v>
      </c>
      <c r="P382" s="178" t="str">
        <f t="shared" si="10"/>
        <v>IN330LI01</v>
      </c>
      <c r="Q382" s="178" t="s">
        <v>295</v>
      </c>
      <c r="R382" s="178"/>
    </row>
    <row r="383" spans="12:18" ht="16.399999999999999" customHeight="1" x14ac:dyDescent="0.25">
      <c r="L383" s="178" t="s">
        <v>17</v>
      </c>
      <c r="M383" s="178">
        <v>330</v>
      </c>
      <c r="N383" s="178" t="s">
        <v>544</v>
      </c>
      <c r="O383" s="185">
        <v>1</v>
      </c>
      <c r="P383" s="178" t="str">
        <f t="shared" si="10"/>
        <v>IN330LT01</v>
      </c>
      <c r="Q383" s="178" t="s">
        <v>295</v>
      </c>
      <c r="R383" s="178"/>
    </row>
    <row r="384" spans="12:18" ht="16.399999999999999" customHeight="1" x14ac:dyDescent="0.25">
      <c r="L384" s="178" t="s">
        <v>17</v>
      </c>
      <c r="M384" s="178">
        <v>332</v>
      </c>
      <c r="N384" s="178" t="s">
        <v>130</v>
      </c>
      <c r="O384" s="185">
        <v>1</v>
      </c>
      <c r="P384" s="178" t="str">
        <f t="shared" ref="P384:P445" si="11">$L384&amp;$M384&amp;$N384&amp;IF($O384&lt;10,0&amp;$O384,$O384)</f>
        <v>IN332DA01</v>
      </c>
      <c r="Q384" s="178" t="s">
        <v>365</v>
      </c>
      <c r="R384" s="178"/>
    </row>
    <row r="385" spans="12:18" ht="16.399999999999999" customHeight="1" x14ac:dyDescent="0.25">
      <c r="L385" s="178" t="s">
        <v>17</v>
      </c>
      <c r="M385" s="178">
        <v>332</v>
      </c>
      <c r="N385" s="178" t="s">
        <v>138</v>
      </c>
      <c r="O385" s="185">
        <v>1</v>
      </c>
      <c r="P385" s="178" t="str">
        <f t="shared" si="11"/>
        <v>IN332E901</v>
      </c>
      <c r="Q385" s="178" t="s">
        <v>364</v>
      </c>
      <c r="R385" s="178"/>
    </row>
    <row r="386" spans="12:18" ht="16.399999999999999" customHeight="1" x14ac:dyDescent="0.25">
      <c r="L386" s="178" t="s">
        <v>17</v>
      </c>
      <c r="M386" s="178">
        <v>332</v>
      </c>
      <c r="N386" s="178" t="s">
        <v>592</v>
      </c>
      <c r="O386" s="185">
        <v>1</v>
      </c>
      <c r="P386" s="178" t="str">
        <f t="shared" si="11"/>
        <v>IN332LI01</v>
      </c>
      <c r="Q386" s="178" t="s">
        <v>759</v>
      </c>
      <c r="R386" s="178"/>
    </row>
    <row r="387" spans="12:18" ht="16.399999999999999" customHeight="1" x14ac:dyDescent="0.25">
      <c r="L387" s="178" t="s">
        <v>17</v>
      </c>
      <c r="M387" s="178">
        <v>332</v>
      </c>
      <c r="N387" s="178" t="s">
        <v>544</v>
      </c>
      <c r="O387" s="185">
        <v>1</v>
      </c>
      <c r="P387" s="178" t="str">
        <f t="shared" si="11"/>
        <v>IN332LT01</v>
      </c>
      <c r="Q387" s="178" t="s">
        <v>759</v>
      </c>
      <c r="R387" s="178"/>
    </row>
    <row r="388" spans="12:18" ht="16.399999999999999" customHeight="1" x14ac:dyDescent="0.25">
      <c r="L388" s="178" t="s">
        <v>17</v>
      </c>
      <c r="M388" s="178">
        <v>334</v>
      </c>
      <c r="N388" s="178" t="s">
        <v>592</v>
      </c>
      <c r="O388" s="185">
        <v>1</v>
      </c>
      <c r="P388" s="178" t="str">
        <f t="shared" si="11"/>
        <v>IN334LI01</v>
      </c>
      <c r="Q388" s="178" t="s">
        <v>980</v>
      </c>
      <c r="R388" s="178"/>
    </row>
    <row r="389" spans="12:18" ht="16.399999999999999" customHeight="1" x14ac:dyDescent="0.25">
      <c r="L389" s="178" t="s">
        <v>17</v>
      </c>
      <c r="M389" s="178">
        <v>334</v>
      </c>
      <c r="N389" s="178" t="s">
        <v>128</v>
      </c>
      <c r="O389" s="185">
        <v>1</v>
      </c>
      <c r="P389" s="178" t="str">
        <f t="shared" si="11"/>
        <v>IN334TE01</v>
      </c>
      <c r="Q389" s="178" t="s">
        <v>987</v>
      </c>
      <c r="R389" s="178"/>
    </row>
    <row r="390" spans="12:18" ht="16.399999999999999" customHeight="1" x14ac:dyDescent="0.25">
      <c r="L390" s="178" t="s">
        <v>17</v>
      </c>
      <c r="M390" s="178">
        <v>334</v>
      </c>
      <c r="N390" s="178" t="s">
        <v>128</v>
      </c>
      <c r="O390" s="185">
        <v>2</v>
      </c>
      <c r="P390" s="178" t="str">
        <f t="shared" si="11"/>
        <v>IN334TE02</v>
      </c>
      <c r="Q390" s="178" t="s">
        <v>988</v>
      </c>
      <c r="R390" s="178"/>
    </row>
    <row r="391" spans="12:18" ht="16.399999999999999" customHeight="1" x14ac:dyDescent="0.25">
      <c r="L391" s="178" t="s">
        <v>17</v>
      </c>
      <c r="M391" s="178">
        <v>334</v>
      </c>
      <c r="N391" s="178" t="s">
        <v>128</v>
      </c>
      <c r="O391" s="185">
        <v>3</v>
      </c>
      <c r="P391" s="178" t="str">
        <f t="shared" si="11"/>
        <v>IN334TE03</v>
      </c>
      <c r="Q391" s="178" t="s">
        <v>989</v>
      </c>
      <c r="R391" s="178"/>
    </row>
    <row r="392" spans="12:18" ht="16.399999999999999" customHeight="1" x14ac:dyDescent="0.25">
      <c r="L392" s="178" t="s">
        <v>17</v>
      </c>
      <c r="M392" s="178">
        <v>336</v>
      </c>
      <c r="N392" s="178" t="s">
        <v>139</v>
      </c>
      <c r="O392" s="185">
        <v>1</v>
      </c>
      <c r="P392" s="178" t="str">
        <f t="shared" si="11"/>
        <v>IN336CH01</v>
      </c>
      <c r="Q392" s="178" t="s">
        <v>296</v>
      </c>
      <c r="R392" s="178" t="s">
        <v>897</v>
      </c>
    </row>
    <row r="393" spans="12:18" ht="16.399999999999999" customHeight="1" x14ac:dyDescent="0.25">
      <c r="L393" s="178" t="s">
        <v>17</v>
      </c>
      <c r="M393" s="178">
        <v>336</v>
      </c>
      <c r="N393" s="178" t="s">
        <v>130</v>
      </c>
      <c r="O393" s="185">
        <v>1</v>
      </c>
      <c r="P393" s="178" t="str">
        <f t="shared" si="11"/>
        <v>IN336DA01</v>
      </c>
      <c r="Q393" s="178" t="s">
        <v>296</v>
      </c>
      <c r="R393" s="178"/>
    </row>
    <row r="394" spans="12:18" ht="16.399999999999999" customHeight="1" x14ac:dyDescent="0.25">
      <c r="L394" s="178" t="s">
        <v>17</v>
      </c>
      <c r="M394" s="178">
        <v>336</v>
      </c>
      <c r="N394" s="178" t="s">
        <v>138</v>
      </c>
      <c r="O394" s="185">
        <v>1</v>
      </c>
      <c r="P394" s="178" t="str">
        <f t="shared" si="11"/>
        <v>IN336E901</v>
      </c>
      <c r="Q394" s="178" t="s">
        <v>366</v>
      </c>
      <c r="R394" s="178"/>
    </row>
    <row r="395" spans="12:18" ht="16.399999999999999" customHeight="1" x14ac:dyDescent="0.25">
      <c r="L395" s="178" t="s">
        <v>17</v>
      </c>
      <c r="M395" s="178">
        <v>336</v>
      </c>
      <c r="N395" s="178" t="s">
        <v>592</v>
      </c>
      <c r="O395" s="185">
        <v>1</v>
      </c>
      <c r="P395" s="178" t="str">
        <f t="shared" si="11"/>
        <v>IN336LI01</v>
      </c>
      <c r="Q395" s="178" t="s">
        <v>764</v>
      </c>
      <c r="R395" s="178"/>
    </row>
    <row r="396" spans="12:18" ht="16.399999999999999" customHeight="1" x14ac:dyDescent="0.25">
      <c r="L396" s="178" t="s">
        <v>17</v>
      </c>
      <c r="M396" s="178">
        <v>336</v>
      </c>
      <c r="N396" s="178" t="s">
        <v>592</v>
      </c>
      <c r="O396" s="185">
        <v>2</v>
      </c>
      <c r="P396" s="178" t="str">
        <f t="shared" si="11"/>
        <v>IN336LI02</v>
      </c>
      <c r="Q396" s="178" t="s">
        <v>296</v>
      </c>
      <c r="R396" s="178"/>
    </row>
    <row r="397" spans="12:18" ht="16.399999999999999" customHeight="1" x14ac:dyDescent="0.25">
      <c r="L397" s="178" t="s">
        <v>17</v>
      </c>
      <c r="M397" s="178">
        <v>336</v>
      </c>
      <c r="N397" s="178" t="s">
        <v>592</v>
      </c>
      <c r="O397" s="185">
        <v>3</v>
      </c>
      <c r="P397" s="178" t="str">
        <f t="shared" si="11"/>
        <v>IN336LI03</v>
      </c>
      <c r="Q397" s="178" t="s">
        <v>765</v>
      </c>
      <c r="R397" s="178"/>
    </row>
    <row r="398" spans="12:18" ht="16.399999999999999" customHeight="1" x14ac:dyDescent="0.25">
      <c r="L398" s="178" t="s">
        <v>17</v>
      </c>
      <c r="M398" s="178">
        <v>336</v>
      </c>
      <c r="N398" s="178" t="s">
        <v>592</v>
      </c>
      <c r="O398" s="185">
        <v>4</v>
      </c>
      <c r="P398" s="178" t="str">
        <f t="shared" si="11"/>
        <v>IN336LI04</v>
      </c>
      <c r="Q398" s="178" t="s">
        <v>766</v>
      </c>
      <c r="R398" s="178"/>
    </row>
    <row r="399" spans="12:18" ht="16.399999999999999" customHeight="1" x14ac:dyDescent="0.25">
      <c r="L399" s="178" t="s">
        <v>17</v>
      </c>
      <c r="M399" s="178">
        <v>336</v>
      </c>
      <c r="N399" s="178" t="s">
        <v>592</v>
      </c>
      <c r="O399" s="185">
        <v>5</v>
      </c>
      <c r="P399" s="178" t="str">
        <f t="shared" si="11"/>
        <v>IN336LI05</v>
      </c>
      <c r="Q399" s="178" t="s">
        <v>767</v>
      </c>
      <c r="R399" s="178"/>
    </row>
    <row r="400" spans="12:18" ht="16.399999999999999" customHeight="1" x14ac:dyDescent="0.25">
      <c r="L400" s="178" t="s">
        <v>17</v>
      </c>
      <c r="M400" s="178">
        <v>336</v>
      </c>
      <c r="N400" s="178" t="s">
        <v>544</v>
      </c>
      <c r="O400" s="185">
        <v>1</v>
      </c>
      <c r="P400" s="178" t="str">
        <f t="shared" si="11"/>
        <v>IN336LT01</v>
      </c>
      <c r="Q400" s="178" t="s">
        <v>764</v>
      </c>
      <c r="R400" s="178"/>
    </row>
    <row r="401" spans="12:18" ht="16.399999999999999" customHeight="1" x14ac:dyDescent="0.25">
      <c r="L401" s="178" t="s">
        <v>17</v>
      </c>
      <c r="M401" s="178">
        <v>336</v>
      </c>
      <c r="N401" s="178" t="s">
        <v>544</v>
      </c>
      <c r="O401" s="185">
        <v>2</v>
      </c>
      <c r="P401" s="178" t="str">
        <f t="shared" si="11"/>
        <v>IN336LT02</v>
      </c>
      <c r="Q401" s="178" t="s">
        <v>296</v>
      </c>
      <c r="R401" s="178"/>
    </row>
    <row r="402" spans="12:18" ht="16.399999999999999" customHeight="1" x14ac:dyDescent="0.25">
      <c r="L402" s="178" t="s">
        <v>17</v>
      </c>
      <c r="M402" s="178">
        <v>336</v>
      </c>
      <c r="N402" s="178" t="s">
        <v>544</v>
      </c>
      <c r="O402" s="185">
        <v>3</v>
      </c>
      <c r="P402" s="178" t="str">
        <f t="shared" si="11"/>
        <v>IN336LT03</v>
      </c>
      <c r="Q402" s="178" t="s">
        <v>765</v>
      </c>
      <c r="R402" s="178"/>
    </row>
    <row r="403" spans="12:18" ht="16.399999999999999" customHeight="1" x14ac:dyDescent="0.25">
      <c r="L403" s="178" t="s">
        <v>17</v>
      </c>
      <c r="M403" s="178">
        <v>336</v>
      </c>
      <c r="N403" s="178" t="s">
        <v>544</v>
      </c>
      <c r="O403" s="185">
        <v>4</v>
      </c>
      <c r="P403" s="178" t="str">
        <f t="shared" si="11"/>
        <v>IN336LT04</v>
      </c>
      <c r="Q403" s="178" t="s">
        <v>766</v>
      </c>
      <c r="R403" s="178"/>
    </row>
    <row r="404" spans="12:18" ht="16.399999999999999" customHeight="1" x14ac:dyDescent="0.25">
      <c r="L404" s="178" t="s">
        <v>17</v>
      </c>
      <c r="M404" s="178">
        <v>336</v>
      </c>
      <c r="N404" s="178" t="s">
        <v>544</v>
      </c>
      <c r="O404" s="185">
        <v>5</v>
      </c>
      <c r="P404" s="178" t="str">
        <f t="shared" si="11"/>
        <v>IN336LT05</v>
      </c>
      <c r="Q404" s="178" t="s">
        <v>767</v>
      </c>
      <c r="R404" s="178"/>
    </row>
    <row r="405" spans="12:18" ht="16.399999999999999" customHeight="1" x14ac:dyDescent="0.25">
      <c r="L405" s="178" t="s">
        <v>17</v>
      </c>
      <c r="M405" s="178">
        <v>336</v>
      </c>
      <c r="N405" s="178" t="s">
        <v>128</v>
      </c>
      <c r="O405" s="185">
        <v>1</v>
      </c>
      <c r="P405" s="178" t="str">
        <f t="shared" si="11"/>
        <v>IN336TE01</v>
      </c>
      <c r="Q405" s="178" t="s">
        <v>986</v>
      </c>
      <c r="R405" s="178"/>
    </row>
    <row r="406" spans="12:18" ht="16.399999999999999" customHeight="1" x14ac:dyDescent="0.25">
      <c r="L406" s="178" t="s">
        <v>17</v>
      </c>
      <c r="M406" s="178">
        <v>338</v>
      </c>
      <c r="N406" s="178" t="s">
        <v>130</v>
      </c>
      <c r="O406" s="185">
        <v>1</v>
      </c>
      <c r="P406" s="178" t="str">
        <f t="shared" si="11"/>
        <v>IN338DA01</v>
      </c>
      <c r="Q406" s="178" t="s">
        <v>363</v>
      </c>
      <c r="R406" s="178"/>
    </row>
    <row r="407" spans="12:18" ht="16.399999999999999" customHeight="1" x14ac:dyDescent="0.25">
      <c r="L407" s="178" t="s">
        <v>17</v>
      </c>
      <c r="M407" s="178">
        <v>338</v>
      </c>
      <c r="N407" s="178" t="s">
        <v>138</v>
      </c>
      <c r="O407" s="185">
        <v>1</v>
      </c>
      <c r="P407" s="178" t="str">
        <f t="shared" si="11"/>
        <v>IN338E901</v>
      </c>
      <c r="Q407" s="178" t="s">
        <v>362</v>
      </c>
      <c r="R407" s="178"/>
    </row>
    <row r="408" spans="12:18" ht="16.399999999999999" customHeight="1" x14ac:dyDescent="0.25">
      <c r="L408" s="178" t="s">
        <v>17</v>
      </c>
      <c r="M408" s="178">
        <v>338</v>
      </c>
      <c r="N408" s="178" t="s">
        <v>138</v>
      </c>
      <c r="O408" s="185">
        <v>2</v>
      </c>
      <c r="P408" s="178" t="str">
        <f t="shared" si="11"/>
        <v>IN338E902</v>
      </c>
      <c r="Q408" s="178" t="s">
        <v>366</v>
      </c>
      <c r="R408" s="178"/>
    </row>
    <row r="409" spans="12:18" ht="16.399999999999999" customHeight="1" x14ac:dyDescent="0.25">
      <c r="L409" s="178" t="s">
        <v>17</v>
      </c>
      <c r="M409" s="178">
        <v>338</v>
      </c>
      <c r="N409" s="178" t="s">
        <v>592</v>
      </c>
      <c r="O409" s="185">
        <v>1</v>
      </c>
      <c r="P409" s="178" t="str">
        <f t="shared" si="11"/>
        <v>IN338LI01</v>
      </c>
      <c r="Q409" s="178" t="s">
        <v>363</v>
      </c>
      <c r="R409" s="178"/>
    </row>
    <row r="410" spans="12:18" ht="16.399999999999999" customHeight="1" x14ac:dyDescent="0.25">
      <c r="L410" s="178" t="s">
        <v>17</v>
      </c>
      <c r="M410" s="178">
        <v>338</v>
      </c>
      <c r="N410" s="178" t="s">
        <v>592</v>
      </c>
      <c r="O410" s="185">
        <v>2</v>
      </c>
      <c r="P410" s="178" t="str">
        <f t="shared" si="11"/>
        <v>IN338LI02</v>
      </c>
      <c r="Q410" s="178" t="s">
        <v>762</v>
      </c>
      <c r="R410" s="178"/>
    </row>
    <row r="411" spans="12:18" ht="16.399999999999999" customHeight="1" x14ac:dyDescent="0.25">
      <c r="L411" s="178" t="s">
        <v>17</v>
      </c>
      <c r="M411" s="178">
        <v>338</v>
      </c>
      <c r="N411" s="178" t="s">
        <v>592</v>
      </c>
      <c r="O411" s="185">
        <v>3</v>
      </c>
      <c r="P411" s="178" t="str">
        <f t="shared" si="11"/>
        <v>IN338LI03</v>
      </c>
      <c r="Q411" s="178" t="s">
        <v>763</v>
      </c>
      <c r="R411" s="178"/>
    </row>
    <row r="412" spans="12:18" ht="16.399999999999999" customHeight="1" x14ac:dyDescent="0.25">
      <c r="L412" s="178" t="s">
        <v>17</v>
      </c>
      <c r="M412" s="178">
        <v>338</v>
      </c>
      <c r="N412" s="178" t="s">
        <v>544</v>
      </c>
      <c r="O412" s="185">
        <v>1</v>
      </c>
      <c r="P412" s="178" t="str">
        <f t="shared" si="11"/>
        <v>IN338LT01</v>
      </c>
      <c r="Q412" s="178" t="s">
        <v>363</v>
      </c>
      <c r="R412" s="178"/>
    </row>
    <row r="413" spans="12:18" ht="16.399999999999999" customHeight="1" x14ac:dyDescent="0.25">
      <c r="L413" s="178" t="s">
        <v>17</v>
      </c>
      <c r="M413" s="178">
        <v>338</v>
      </c>
      <c r="N413" s="178" t="s">
        <v>544</v>
      </c>
      <c r="O413" s="185">
        <v>2</v>
      </c>
      <c r="P413" s="178" t="str">
        <f t="shared" si="11"/>
        <v>IN338LT02</v>
      </c>
      <c r="Q413" s="178" t="s">
        <v>762</v>
      </c>
      <c r="R413" s="178"/>
    </row>
    <row r="414" spans="12:18" ht="16.399999999999999" customHeight="1" x14ac:dyDescent="0.25">
      <c r="L414" s="178" t="s">
        <v>17</v>
      </c>
      <c r="M414" s="178">
        <v>338</v>
      </c>
      <c r="N414" s="178" t="s">
        <v>544</v>
      </c>
      <c r="O414" s="185">
        <v>3</v>
      </c>
      <c r="P414" s="178" t="str">
        <f t="shared" si="11"/>
        <v>IN338LT03</v>
      </c>
      <c r="Q414" s="178" t="s">
        <v>763</v>
      </c>
      <c r="R414" s="178"/>
    </row>
    <row r="415" spans="12:18" ht="16.399999999999999" customHeight="1" x14ac:dyDescent="0.25">
      <c r="L415" s="178" t="s">
        <v>17</v>
      </c>
      <c r="M415" s="178">
        <v>358</v>
      </c>
      <c r="N415" s="178" t="s">
        <v>130</v>
      </c>
      <c r="O415" s="185">
        <v>1</v>
      </c>
      <c r="P415" s="178" t="str">
        <f t="shared" si="11"/>
        <v>IN358DA01</v>
      </c>
      <c r="Q415" s="178" t="s">
        <v>365</v>
      </c>
      <c r="R415" s="178"/>
    </row>
    <row r="416" spans="12:18" ht="16.399999999999999" customHeight="1" x14ac:dyDescent="0.25">
      <c r="L416" s="178" t="s">
        <v>17</v>
      </c>
      <c r="M416" s="178">
        <v>358</v>
      </c>
      <c r="N416" s="178" t="s">
        <v>138</v>
      </c>
      <c r="O416" s="185">
        <v>1</v>
      </c>
      <c r="P416" s="178" t="str">
        <f t="shared" si="11"/>
        <v>IN358E901</v>
      </c>
      <c r="Q416" s="178" t="s">
        <v>364</v>
      </c>
      <c r="R416" s="178"/>
    </row>
    <row r="417" spans="12:18" ht="16.399999999999999" customHeight="1" x14ac:dyDescent="0.25">
      <c r="L417" s="178" t="s">
        <v>17</v>
      </c>
      <c r="M417" s="178">
        <v>358</v>
      </c>
      <c r="N417" s="178" t="s">
        <v>592</v>
      </c>
      <c r="O417" s="185">
        <v>1</v>
      </c>
      <c r="P417" s="178" t="str">
        <f t="shared" si="11"/>
        <v>IN358LI01</v>
      </c>
      <c r="Q417" s="178" t="s">
        <v>761</v>
      </c>
      <c r="R417" s="178"/>
    </row>
    <row r="418" spans="12:18" ht="16.399999999999999" customHeight="1" x14ac:dyDescent="0.25">
      <c r="L418" s="178" t="s">
        <v>17</v>
      </c>
      <c r="M418" s="178">
        <v>358</v>
      </c>
      <c r="N418" s="178" t="s">
        <v>592</v>
      </c>
      <c r="O418" s="185">
        <v>2</v>
      </c>
      <c r="P418" s="178" t="str">
        <f t="shared" si="11"/>
        <v>IN358LI02</v>
      </c>
      <c r="Q418" s="178" t="s">
        <v>365</v>
      </c>
      <c r="R418" s="178"/>
    </row>
    <row r="419" spans="12:18" ht="16.399999999999999" customHeight="1" x14ac:dyDescent="0.25">
      <c r="L419" s="178" t="s">
        <v>17</v>
      </c>
      <c r="M419" s="178">
        <v>358</v>
      </c>
      <c r="N419" s="178" t="s">
        <v>544</v>
      </c>
      <c r="O419" s="185">
        <v>1</v>
      </c>
      <c r="P419" s="178" t="str">
        <f t="shared" si="11"/>
        <v>IN358LT01</v>
      </c>
      <c r="Q419" s="178" t="s">
        <v>761</v>
      </c>
      <c r="R419" s="178"/>
    </row>
    <row r="420" spans="12:18" ht="16.399999999999999" customHeight="1" x14ac:dyDescent="0.25">
      <c r="L420" s="178" t="s">
        <v>17</v>
      </c>
      <c r="M420" s="178">
        <v>358</v>
      </c>
      <c r="N420" s="178" t="s">
        <v>544</v>
      </c>
      <c r="O420" s="185">
        <v>2</v>
      </c>
      <c r="P420" s="178" t="str">
        <f t="shared" si="11"/>
        <v>IN358LT02</v>
      </c>
      <c r="Q420" s="178" t="s">
        <v>365</v>
      </c>
      <c r="R420" s="178"/>
    </row>
    <row r="421" spans="12:18" ht="16.399999999999999" customHeight="1" x14ac:dyDescent="0.25">
      <c r="L421" s="178" t="s">
        <v>17</v>
      </c>
      <c r="M421" s="178">
        <v>462</v>
      </c>
      <c r="N421" s="178" t="s">
        <v>130</v>
      </c>
      <c r="O421" s="185">
        <v>1</v>
      </c>
      <c r="P421" s="178" t="str">
        <f t="shared" si="11"/>
        <v>IN462DA01</v>
      </c>
      <c r="Q421" s="178" t="s">
        <v>363</v>
      </c>
      <c r="R421" s="178"/>
    </row>
    <row r="422" spans="12:18" ht="16.399999999999999" customHeight="1" x14ac:dyDescent="0.25">
      <c r="L422" s="178" t="s">
        <v>17</v>
      </c>
      <c r="M422" s="178">
        <v>462</v>
      </c>
      <c r="N422" s="178" t="s">
        <v>138</v>
      </c>
      <c r="O422" s="185">
        <v>1</v>
      </c>
      <c r="P422" s="178" t="str">
        <f t="shared" si="11"/>
        <v>IN462E901</v>
      </c>
      <c r="Q422" s="178" t="s">
        <v>362</v>
      </c>
      <c r="R422" s="178"/>
    </row>
    <row r="423" spans="12:18" ht="16.399999999999999" customHeight="1" x14ac:dyDescent="0.25">
      <c r="L423" s="178" t="s">
        <v>17</v>
      </c>
      <c r="M423" s="178">
        <v>462</v>
      </c>
      <c r="N423" s="178" t="s">
        <v>592</v>
      </c>
      <c r="O423" s="185">
        <v>1</v>
      </c>
      <c r="P423" s="178" t="str">
        <f t="shared" si="11"/>
        <v>IN462LI01</v>
      </c>
      <c r="Q423" s="178" t="s">
        <v>760</v>
      </c>
      <c r="R423" s="178"/>
    </row>
    <row r="424" spans="12:18" ht="16.399999999999999" customHeight="1" x14ac:dyDescent="0.25">
      <c r="L424" s="178" t="s">
        <v>17</v>
      </c>
      <c r="M424" s="178">
        <v>462</v>
      </c>
      <c r="N424" s="178" t="s">
        <v>544</v>
      </c>
      <c r="O424" s="185">
        <v>1</v>
      </c>
      <c r="P424" s="178" t="str">
        <f t="shared" si="11"/>
        <v>IN462LT01</v>
      </c>
      <c r="Q424" s="178" t="s">
        <v>760</v>
      </c>
      <c r="R424" s="178"/>
    </row>
    <row r="425" spans="12:18" ht="16.399999999999999" customHeight="1" x14ac:dyDescent="0.25">
      <c r="L425" s="178" t="s">
        <v>2</v>
      </c>
      <c r="M425" s="178">
        <v>524</v>
      </c>
      <c r="N425" s="178" t="s">
        <v>139</v>
      </c>
      <c r="O425" s="185">
        <v>1</v>
      </c>
      <c r="P425" s="178" t="str">
        <f t="shared" si="11"/>
        <v>KS524CH01</v>
      </c>
      <c r="Q425" s="178" t="s">
        <v>282</v>
      </c>
      <c r="R425" s="178" t="s">
        <v>949</v>
      </c>
    </row>
    <row r="426" spans="12:18" ht="16.399999999999999" customHeight="1" x14ac:dyDescent="0.25">
      <c r="L426" s="178" t="s">
        <v>2</v>
      </c>
      <c r="M426" s="178">
        <v>524</v>
      </c>
      <c r="N426" s="178" t="s">
        <v>130</v>
      </c>
      <c r="O426" s="185">
        <v>1</v>
      </c>
      <c r="P426" s="178" t="str">
        <f t="shared" si="11"/>
        <v>KS524DA01</v>
      </c>
      <c r="Q426" s="178" t="s">
        <v>282</v>
      </c>
      <c r="R426" s="178"/>
    </row>
    <row r="427" spans="12:18" ht="16.399999999999999" customHeight="1" x14ac:dyDescent="0.25">
      <c r="L427" s="178" t="s">
        <v>2</v>
      </c>
      <c r="M427" s="178">
        <v>524</v>
      </c>
      <c r="N427" s="178" t="s">
        <v>138</v>
      </c>
      <c r="O427" s="185">
        <v>1</v>
      </c>
      <c r="P427" s="178" t="str">
        <f t="shared" si="11"/>
        <v>KS524E901</v>
      </c>
      <c r="Q427" s="178" t="s">
        <v>265</v>
      </c>
      <c r="R427" s="178"/>
    </row>
    <row r="428" spans="12:18" ht="16.399999999999999" customHeight="1" x14ac:dyDescent="0.25">
      <c r="L428" s="178" t="s">
        <v>2</v>
      </c>
      <c r="M428" s="178">
        <v>524</v>
      </c>
      <c r="N428" s="178" t="s">
        <v>592</v>
      </c>
      <c r="O428" s="185">
        <v>1</v>
      </c>
      <c r="P428" s="178" t="str">
        <f t="shared" si="11"/>
        <v>KS524LI01</v>
      </c>
      <c r="Q428" s="178" t="s">
        <v>831</v>
      </c>
      <c r="R428" s="178"/>
    </row>
    <row r="429" spans="12:18" ht="16.399999999999999" customHeight="1" x14ac:dyDescent="0.25">
      <c r="L429" s="178" t="s">
        <v>2</v>
      </c>
      <c r="M429" s="178">
        <v>524</v>
      </c>
      <c r="N429" s="178" t="s">
        <v>592</v>
      </c>
      <c r="O429" s="185">
        <v>2</v>
      </c>
      <c r="P429" s="178" t="str">
        <f t="shared" si="11"/>
        <v>KS524LI02</v>
      </c>
      <c r="Q429" s="178" t="s">
        <v>800</v>
      </c>
      <c r="R429" s="178"/>
    </row>
    <row r="430" spans="12:18" ht="16.399999999999999" customHeight="1" x14ac:dyDescent="0.25">
      <c r="L430" s="178" t="s">
        <v>2</v>
      </c>
      <c r="M430" s="178">
        <v>524</v>
      </c>
      <c r="N430" s="178" t="s">
        <v>544</v>
      </c>
      <c r="O430" s="185">
        <v>2</v>
      </c>
      <c r="P430" s="178" t="str">
        <f t="shared" si="11"/>
        <v>KS524LT02</v>
      </c>
      <c r="Q430" s="178" t="s">
        <v>800</v>
      </c>
      <c r="R430" s="178"/>
    </row>
    <row r="431" spans="12:18" ht="16.399999999999999" customHeight="1" x14ac:dyDescent="0.25">
      <c r="L431" s="178" t="s">
        <v>2</v>
      </c>
      <c r="M431" s="178">
        <v>532</v>
      </c>
      <c r="N431" s="178" t="s">
        <v>139</v>
      </c>
      <c r="O431" s="185">
        <v>1</v>
      </c>
      <c r="P431" s="178" t="str">
        <f t="shared" si="11"/>
        <v>KS532CH01</v>
      </c>
      <c r="Q431" s="178" t="s">
        <v>239</v>
      </c>
      <c r="R431" s="178" t="s">
        <v>950</v>
      </c>
    </row>
    <row r="432" spans="12:18" ht="16.399999999999999" customHeight="1" x14ac:dyDescent="0.25">
      <c r="L432" s="178" t="s">
        <v>2</v>
      </c>
      <c r="M432" s="178">
        <v>532</v>
      </c>
      <c r="N432" s="178" t="s">
        <v>130</v>
      </c>
      <c r="O432" s="185">
        <v>1</v>
      </c>
      <c r="P432" s="178" t="str">
        <f t="shared" si="11"/>
        <v>KS532DA01</v>
      </c>
      <c r="Q432" s="178" t="s">
        <v>238</v>
      </c>
      <c r="R432" s="178"/>
    </row>
    <row r="433" spans="12:18" ht="16.399999999999999" customHeight="1" x14ac:dyDescent="0.25">
      <c r="L433" s="178" t="s">
        <v>2</v>
      </c>
      <c r="M433" s="178">
        <v>532</v>
      </c>
      <c r="N433" s="178" t="s">
        <v>138</v>
      </c>
      <c r="O433" s="185">
        <v>1</v>
      </c>
      <c r="P433" s="178" t="str">
        <f t="shared" si="11"/>
        <v>KS532E901</v>
      </c>
      <c r="Q433" s="178" t="s">
        <v>240</v>
      </c>
      <c r="R433" s="178"/>
    </row>
    <row r="434" spans="12:18" ht="16.399999999999999" customHeight="1" x14ac:dyDescent="0.25">
      <c r="L434" s="178" t="s">
        <v>2</v>
      </c>
      <c r="M434" s="178">
        <v>532</v>
      </c>
      <c r="N434" s="178" t="s">
        <v>592</v>
      </c>
      <c r="O434" s="185">
        <v>1</v>
      </c>
      <c r="P434" s="178" t="str">
        <f t="shared" si="11"/>
        <v>KS532LI01</v>
      </c>
      <c r="Q434" s="178" t="s">
        <v>832</v>
      </c>
      <c r="R434" s="178"/>
    </row>
    <row r="435" spans="12:18" ht="16.399999999999999" customHeight="1" x14ac:dyDescent="0.25">
      <c r="L435" s="178" t="s">
        <v>2</v>
      </c>
      <c r="M435" s="178">
        <v>532</v>
      </c>
      <c r="N435" s="178" t="s">
        <v>592</v>
      </c>
      <c r="O435" s="185">
        <v>2</v>
      </c>
      <c r="P435" s="178" t="str">
        <f t="shared" si="11"/>
        <v>KS532LI02</v>
      </c>
      <c r="Q435" s="178" t="s">
        <v>833</v>
      </c>
      <c r="R435" s="178"/>
    </row>
    <row r="436" spans="12:18" ht="16.399999999999999" customHeight="1" x14ac:dyDescent="0.25">
      <c r="L436" s="178" t="s">
        <v>2</v>
      </c>
      <c r="M436" s="178">
        <v>532</v>
      </c>
      <c r="N436" s="178" t="s">
        <v>592</v>
      </c>
      <c r="O436" s="185">
        <v>3</v>
      </c>
      <c r="P436" s="178" t="str">
        <f t="shared" si="11"/>
        <v>KS532LI03</v>
      </c>
      <c r="Q436" s="178" t="s">
        <v>834</v>
      </c>
      <c r="R436" s="178"/>
    </row>
    <row r="437" spans="12:18" ht="16.399999999999999" customHeight="1" x14ac:dyDescent="0.25">
      <c r="L437" s="178" t="s">
        <v>2</v>
      </c>
      <c r="M437" s="178">
        <v>532</v>
      </c>
      <c r="N437" s="178" t="s">
        <v>592</v>
      </c>
      <c r="O437" s="185">
        <v>4</v>
      </c>
      <c r="P437" s="178" t="str">
        <f t="shared" si="11"/>
        <v>KS532LI04</v>
      </c>
      <c r="Q437" s="178" t="s">
        <v>238</v>
      </c>
      <c r="R437" s="178"/>
    </row>
    <row r="438" spans="12:18" ht="16.399999999999999" customHeight="1" x14ac:dyDescent="0.25">
      <c r="L438" s="178" t="s">
        <v>2</v>
      </c>
      <c r="M438" s="178">
        <v>532</v>
      </c>
      <c r="N438" s="178" t="s">
        <v>544</v>
      </c>
      <c r="O438" s="185">
        <v>1</v>
      </c>
      <c r="P438" s="178" t="str">
        <f t="shared" si="11"/>
        <v>KS532LT01</v>
      </c>
      <c r="Q438" s="178" t="s">
        <v>833</v>
      </c>
      <c r="R438" s="178"/>
    </row>
    <row r="439" spans="12:18" ht="16.399999999999999" customHeight="1" x14ac:dyDescent="0.25">
      <c r="L439" s="178" t="s">
        <v>2</v>
      </c>
      <c r="M439" s="178">
        <v>532</v>
      </c>
      <c r="N439" s="178" t="s">
        <v>544</v>
      </c>
      <c r="O439" s="185">
        <v>2</v>
      </c>
      <c r="P439" s="178" t="str">
        <f t="shared" si="11"/>
        <v>KS532LT02</v>
      </c>
      <c r="Q439" s="178" t="s">
        <v>834</v>
      </c>
      <c r="R439" s="178"/>
    </row>
    <row r="440" spans="12:18" ht="16.399999999999999" customHeight="1" x14ac:dyDescent="0.25">
      <c r="L440" s="178" t="s">
        <v>2</v>
      </c>
      <c r="M440" s="178">
        <v>532</v>
      </c>
      <c r="N440" s="178" t="s">
        <v>544</v>
      </c>
      <c r="O440" s="185">
        <v>3</v>
      </c>
      <c r="P440" s="178" t="str">
        <f t="shared" si="11"/>
        <v>KS532LT03</v>
      </c>
      <c r="Q440" s="178" t="s">
        <v>238</v>
      </c>
      <c r="R440" s="178"/>
    </row>
    <row r="441" spans="12:18" ht="16.399999999999999" customHeight="1" x14ac:dyDescent="0.25">
      <c r="L441" s="178" t="s">
        <v>2</v>
      </c>
      <c r="M441" s="178">
        <v>534</v>
      </c>
      <c r="N441" s="178" t="s">
        <v>139</v>
      </c>
      <c r="O441" s="185">
        <v>1</v>
      </c>
      <c r="P441" s="178" t="str">
        <f t="shared" si="11"/>
        <v>KS534CH01</v>
      </c>
      <c r="Q441" s="178" t="s">
        <v>241</v>
      </c>
      <c r="R441" s="178" t="s">
        <v>951</v>
      </c>
    </row>
    <row r="442" spans="12:18" ht="16.399999999999999" customHeight="1" x14ac:dyDescent="0.25">
      <c r="L442" s="178" t="s">
        <v>2</v>
      </c>
      <c r="M442" s="178">
        <v>534</v>
      </c>
      <c r="N442" s="178" t="s">
        <v>130</v>
      </c>
      <c r="O442" s="185">
        <v>1</v>
      </c>
      <c r="P442" s="178" t="str">
        <f t="shared" si="11"/>
        <v>KS534DA01</v>
      </c>
      <c r="Q442" s="178" t="s">
        <v>241</v>
      </c>
      <c r="R442" s="178"/>
    </row>
    <row r="443" spans="12:18" ht="16.399999999999999" customHeight="1" x14ac:dyDescent="0.25">
      <c r="L443" s="178" t="s">
        <v>2</v>
      </c>
      <c r="M443" s="178">
        <v>534</v>
      </c>
      <c r="N443" s="178" t="s">
        <v>138</v>
      </c>
      <c r="O443" s="185">
        <v>1</v>
      </c>
      <c r="P443" s="178" t="str">
        <f t="shared" si="11"/>
        <v>KS534E901</v>
      </c>
      <c r="Q443" s="178" t="s">
        <v>267</v>
      </c>
      <c r="R443" s="178"/>
    </row>
    <row r="444" spans="12:18" ht="16.399999999999999" customHeight="1" x14ac:dyDescent="0.25">
      <c r="L444" s="178" t="s">
        <v>2</v>
      </c>
      <c r="M444" s="178">
        <v>534</v>
      </c>
      <c r="N444" s="178" t="s">
        <v>138</v>
      </c>
      <c r="O444" s="185">
        <v>2</v>
      </c>
      <c r="P444" s="178" t="str">
        <f t="shared" si="11"/>
        <v>KS534E902</v>
      </c>
      <c r="Q444" s="178" t="s">
        <v>242</v>
      </c>
      <c r="R444" s="178"/>
    </row>
    <row r="445" spans="12:18" ht="16.399999999999999" customHeight="1" x14ac:dyDescent="0.25">
      <c r="L445" s="178" t="s">
        <v>2</v>
      </c>
      <c r="M445" s="178">
        <v>534</v>
      </c>
      <c r="N445" s="178" t="s">
        <v>592</v>
      </c>
      <c r="O445" s="185">
        <v>1</v>
      </c>
      <c r="P445" s="178" t="str">
        <f t="shared" si="11"/>
        <v>KS534LI01</v>
      </c>
      <c r="Q445" s="178" t="s">
        <v>835</v>
      </c>
      <c r="R445" s="178"/>
    </row>
    <row r="446" spans="12:18" ht="16.399999999999999" customHeight="1" x14ac:dyDescent="0.25">
      <c r="L446" s="178" t="s">
        <v>2</v>
      </c>
      <c r="M446" s="178">
        <v>534</v>
      </c>
      <c r="N446" s="178" t="s">
        <v>592</v>
      </c>
      <c r="O446" s="185">
        <v>2</v>
      </c>
      <c r="P446" s="178" t="str">
        <f t="shared" ref="P446:P499" si="12">$L446&amp;$M446&amp;$N446&amp;IF($O446&lt;10,0&amp;$O446,$O446)</f>
        <v>KS534LI02</v>
      </c>
      <c r="Q446" s="178" t="s">
        <v>836</v>
      </c>
      <c r="R446" s="178"/>
    </row>
    <row r="447" spans="12:18" ht="16.399999999999999" customHeight="1" x14ac:dyDescent="0.25">
      <c r="L447" s="178" t="s">
        <v>2</v>
      </c>
      <c r="M447" s="178">
        <v>534</v>
      </c>
      <c r="N447" s="178" t="s">
        <v>592</v>
      </c>
      <c r="O447" s="185">
        <v>3</v>
      </c>
      <c r="P447" s="178" t="str">
        <f t="shared" si="12"/>
        <v>KS534LI03</v>
      </c>
      <c r="Q447" s="178" t="s">
        <v>241</v>
      </c>
      <c r="R447" s="178"/>
    </row>
    <row r="448" spans="12:18" ht="16.399999999999999" customHeight="1" x14ac:dyDescent="0.25">
      <c r="L448" s="178" t="s">
        <v>2</v>
      </c>
      <c r="M448" s="178">
        <v>534</v>
      </c>
      <c r="N448" s="178" t="s">
        <v>544</v>
      </c>
      <c r="O448" s="185">
        <v>1</v>
      </c>
      <c r="P448" s="178" t="str">
        <f t="shared" si="12"/>
        <v>KS534LT01</v>
      </c>
      <c r="Q448" s="178" t="s">
        <v>835</v>
      </c>
      <c r="R448" s="178"/>
    </row>
    <row r="449" spans="12:18" ht="16.399999999999999" customHeight="1" x14ac:dyDescent="0.25">
      <c r="L449" s="178" t="s">
        <v>2</v>
      </c>
      <c r="M449" s="178">
        <v>534</v>
      </c>
      <c r="N449" s="178" t="s">
        <v>544</v>
      </c>
      <c r="O449" s="185">
        <v>2</v>
      </c>
      <c r="P449" s="178" t="str">
        <f t="shared" si="12"/>
        <v>KS534LT02</v>
      </c>
      <c r="Q449" s="178" t="s">
        <v>836</v>
      </c>
      <c r="R449" s="178"/>
    </row>
    <row r="450" spans="12:18" ht="16.399999999999999" customHeight="1" x14ac:dyDescent="0.25">
      <c r="L450" s="178" t="s">
        <v>2</v>
      </c>
      <c r="M450" s="178">
        <v>534</v>
      </c>
      <c r="N450" s="178" t="s">
        <v>544</v>
      </c>
      <c r="O450" s="185">
        <v>3</v>
      </c>
      <c r="P450" s="178" t="str">
        <f t="shared" si="12"/>
        <v>KS534LT03</v>
      </c>
      <c r="Q450" s="178" t="s">
        <v>241</v>
      </c>
      <c r="R450" s="178"/>
    </row>
    <row r="451" spans="12:18" ht="16.399999999999999" customHeight="1" x14ac:dyDescent="0.25">
      <c r="L451" s="178" t="s">
        <v>12</v>
      </c>
      <c r="M451" s="178">
        <v>462</v>
      </c>
      <c r="N451" s="178" t="s">
        <v>139</v>
      </c>
      <c r="O451" s="185">
        <v>1</v>
      </c>
      <c r="P451" s="178" t="str">
        <f t="shared" si="12"/>
        <v>KY462CH01</v>
      </c>
      <c r="Q451" s="178" t="s">
        <v>477</v>
      </c>
      <c r="R451" s="178" t="s">
        <v>925</v>
      </c>
    </row>
    <row r="452" spans="12:18" ht="16.399999999999999" customHeight="1" x14ac:dyDescent="0.25">
      <c r="L452" s="178" t="s">
        <v>12</v>
      </c>
      <c r="M452" s="178">
        <v>462</v>
      </c>
      <c r="N452" s="178" t="s">
        <v>130</v>
      </c>
      <c r="O452" s="185">
        <v>1</v>
      </c>
      <c r="P452" s="178" t="str">
        <f t="shared" si="12"/>
        <v>KY462DA01</v>
      </c>
      <c r="Q452" s="178" t="s">
        <v>420</v>
      </c>
      <c r="R452" s="178"/>
    </row>
    <row r="453" spans="12:18" ht="16.399999999999999" customHeight="1" x14ac:dyDescent="0.25">
      <c r="L453" s="178" t="s">
        <v>12</v>
      </c>
      <c r="M453" s="178">
        <v>462</v>
      </c>
      <c r="N453" s="178" t="s">
        <v>138</v>
      </c>
      <c r="O453" s="185">
        <v>1</v>
      </c>
      <c r="P453" s="178" t="str">
        <f t="shared" si="12"/>
        <v>KY462E901</v>
      </c>
      <c r="Q453" s="178" t="s">
        <v>469</v>
      </c>
      <c r="R453" s="178"/>
    </row>
    <row r="454" spans="12:18" ht="16.399999999999999" customHeight="1" x14ac:dyDescent="0.25">
      <c r="L454" s="178" t="s">
        <v>12</v>
      </c>
      <c r="M454" s="178">
        <v>462</v>
      </c>
      <c r="N454" s="178" t="s">
        <v>138</v>
      </c>
      <c r="O454" s="185">
        <v>2</v>
      </c>
      <c r="P454" s="178" t="str">
        <f t="shared" si="12"/>
        <v>KY462E902</v>
      </c>
      <c r="Q454" s="178" t="s">
        <v>471</v>
      </c>
      <c r="R454" s="178"/>
    </row>
    <row r="455" spans="12:18" ht="16.399999999999999" customHeight="1" x14ac:dyDescent="0.25">
      <c r="L455" s="178" t="s">
        <v>12</v>
      </c>
      <c r="M455" s="178">
        <v>462</v>
      </c>
      <c r="N455" s="178" t="s">
        <v>592</v>
      </c>
      <c r="O455" s="185">
        <v>1</v>
      </c>
      <c r="P455" s="178" t="str">
        <f t="shared" si="12"/>
        <v>KY462LI01</v>
      </c>
      <c r="Q455" s="178" t="s">
        <v>850</v>
      </c>
      <c r="R455" s="178"/>
    </row>
    <row r="456" spans="12:18" ht="16.399999999999999" customHeight="1" x14ac:dyDescent="0.25">
      <c r="L456" s="178" t="s">
        <v>12</v>
      </c>
      <c r="M456" s="178">
        <v>462</v>
      </c>
      <c r="N456" s="178" t="s">
        <v>592</v>
      </c>
      <c r="O456" s="185">
        <v>2</v>
      </c>
      <c r="P456" s="178" t="str">
        <f t="shared" si="12"/>
        <v>KY462LI02</v>
      </c>
      <c r="Q456" s="178" t="s">
        <v>420</v>
      </c>
      <c r="R456" s="178"/>
    </row>
    <row r="457" spans="12:18" ht="16.399999999999999" customHeight="1" x14ac:dyDescent="0.25">
      <c r="L457" s="178" t="s">
        <v>12</v>
      </c>
      <c r="M457" s="178">
        <v>462</v>
      </c>
      <c r="N457" s="178" t="s">
        <v>544</v>
      </c>
      <c r="O457" s="185">
        <v>1</v>
      </c>
      <c r="P457" s="178" t="str">
        <f t="shared" si="12"/>
        <v>KY462LT01</v>
      </c>
      <c r="Q457" s="178" t="s">
        <v>850</v>
      </c>
      <c r="R457" s="178"/>
    </row>
    <row r="458" spans="12:18" ht="16.399999999999999" customHeight="1" x14ac:dyDescent="0.25">
      <c r="L458" s="178" t="s">
        <v>12</v>
      </c>
      <c r="M458" s="178">
        <v>462</v>
      </c>
      <c r="N458" s="178" t="s">
        <v>544</v>
      </c>
      <c r="O458" s="185">
        <v>2</v>
      </c>
      <c r="P458" s="178" t="str">
        <f t="shared" si="12"/>
        <v>KY462LT02</v>
      </c>
      <c r="Q458" s="178" t="s">
        <v>420</v>
      </c>
      <c r="R458" s="178"/>
    </row>
    <row r="459" spans="12:18" ht="16.399999999999999" customHeight="1" x14ac:dyDescent="0.25">
      <c r="L459" s="178" t="s">
        <v>12</v>
      </c>
      <c r="M459" s="178">
        <v>464</v>
      </c>
      <c r="N459" s="178" t="s">
        <v>130</v>
      </c>
      <c r="O459" s="185">
        <v>1</v>
      </c>
      <c r="P459" s="178" t="str">
        <f t="shared" si="12"/>
        <v>KY464DA01</v>
      </c>
      <c r="Q459" s="178" t="s">
        <v>419</v>
      </c>
      <c r="R459" s="178"/>
    </row>
    <row r="460" spans="12:18" ht="16.399999999999999" customHeight="1" x14ac:dyDescent="0.25">
      <c r="L460" s="178" t="s">
        <v>12</v>
      </c>
      <c r="M460" s="178">
        <v>464</v>
      </c>
      <c r="N460" s="178" t="s">
        <v>138</v>
      </c>
      <c r="O460" s="185">
        <v>1</v>
      </c>
      <c r="P460" s="178" t="str">
        <f t="shared" si="12"/>
        <v>KY464E901</v>
      </c>
      <c r="Q460" s="178" t="s">
        <v>470</v>
      </c>
      <c r="R460" s="178"/>
    </row>
    <row r="461" spans="12:18" ht="16.399999999999999" customHeight="1" x14ac:dyDescent="0.25">
      <c r="L461" s="178" t="s">
        <v>12</v>
      </c>
      <c r="M461" s="178">
        <v>464</v>
      </c>
      <c r="N461" s="178" t="s">
        <v>138</v>
      </c>
      <c r="O461" s="185">
        <v>2</v>
      </c>
      <c r="P461" s="178" t="str">
        <f t="shared" si="12"/>
        <v>KY464E902</v>
      </c>
      <c r="Q461" s="178" t="s">
        <v>472</v>
      </c>
      <c r="R461" s="178"/>
    </row>
    <row r="462" spans="12:18" ht="16.399999999999999" customHeight="1" x14ac:dyDescent="0.25">
      <c r="L462" s="178" t="s">
        <v>12</v>
      </c>
      <c r="M462" s="178">
        <v>464</v>
      </c>
      <c r="N462" s="178" t="s">
        <v>138</v>
      </c>
      <c r="O462" s="185">
        <v>3</v>
      </c>
      <c r="P462" s="178" t="str">
        <f t="shared" si="12"/>
        <v>KY464E903</v>
      </c>
      <c r="Q462" s="178" t="s">
        <v>473</v>
      </c>
      <c r="R462" s="178"/>
    </row>
    <row r="463" spans="12:18" ht="16.399999999999999" customHeight="1" x14ac:dyDescent="0.25">
      <c r="L463" s="178" t="s">
        <v>12</v>
      </c>
      <c r="M463" s="178">
        <v>464</v>
      </c>
      <c r="N463" s="178" t="s">
        <v>138</v>
      </c>
      <c r="O463" s="185">
        <v>4</v>
      </c>
      <c r="P463" s="178" t="str">
        <f t="shared" si="12"/>
        <v>KY464E904</v>
      </c>
      <c r="Q463" s="178" t="s">
        <v>474</v>
      </c>
      <c r="R463" s="178"/>
    </row>
    <row r="464" spans="12:18" ht="16.399999999999999" customHeight="1" x14ac:dyDescent="0.25">
      <c r="L464" s="178" t="s">
        <v>12</v>
      </c>
      <c r="M464" s="178">
        <v>464</v>
      </c>
      <c r="N464" s="178" t="s">
        <v>592</v>
      </c>
      <c r="O464" s="185">
        <v>1</v>
      </c>
      <c r="P464" s="178" t="str">
        <f t="shared" si="12"/>
        <v>KY464LI01</v>
      </c>
      <c r="Q464" s="178" t="s">
        <v>851</v>
      </c>
      <c r="R464" s="178"/>
    </row>
    <row r="465" spans="12:18" ht="16.399999999999999" customHeight="1" x14ac:dyDescent="0.25">
      <c r="L465" s="178" t="s">
        <v>12</v>
      </c>
      <c r="M465" s="178">
        <v>464</v>
      </c>
      <c r="N465" s="178" t="s">
        <v>592</v>
      </c>
      <c r="O465" s="185">
        <v>2</v>
      </c>
      <c r="P465" s="178" t="str">
        <f t="shared" si="12"/>
        <v>KY464LI02</v>
      </c>
      <c r="Q465" s="178" t="s">
        <v>419</v>
      </c>
      <c r="R465" s="178"/>
    </row>
    <row r="466" spans="12:18" ht="16.399999999999999" customHeight="1" x14ac:dyDescent="0.25">
      <c r="L466" s="178" t="s">
        <v>12</v>
      </c>
      <c r="M466" s="178">
        <v>464</v>
      </c>
      <c r="N466" s="178" t="s">
        <v>592</v>
      </c>
      <c r="O466" s="185">
        <v>3</v>
      </c>
      <c r="P466" s="178" t="str">
        <f t="shared" si="12"/>
        <v>KY464LI03</v>
      </c>
      <c r="Q466" s="178" t="s">
        <v>852</v>
      </c>
      <c r="R466" s="178"/>
    </row>
    <row r="467" spans="12:18" ht="16.399999999999999" customHeight="1" x14ac:dyDescent="0.25">
      <c r="L467" s="178" t="s">
        <v>12</v>
      </c>
      <c r="M467" s="178">
        <v>464</v>
      </c>
      <c r="N467" s="178" t="s">
        <v>544</v>
      </c>
      <c r="O467" s="185">
        <v>1</v>
      </c>
      <c r="P467" s="178" t="str">
        <f t="shared" si="12"/>
        <v>KY464LT01</v>
      </c>
      <c r="Q467" s="178" t="s">
        <v>851</v>
      </c>
      <c r="R467" s="178"/>
    </row>
    <row r="468" spans="12:18" ht="16.399999999999999" customHeight="1" x14ac:dyDescent="0.25">
      <c r="L468" s="178" t="s">
        <v>12</v>
      </c>
      <c r="M468" s="178">
        <v>464</v>
      </c>
      <c r="N468" s="178" t="s">
        <v>544</v>
      </c>
      <c r="O468" s="185">
        <v>2</v>
      </c>
      <c r="P468" s="178" t="str">
        <f t="shared" si="12"/>
        <v>KY464LT02</v>
      </c>
      <c r="Q468" s="178" t="s">
        <v>419</v>
      </c>
      <c r="R468" s="178"/>
    </row>
    <row r="469" spans="12:18" ht="16.399999999999999" customHeight="1" x14ac:dyDescent="0.25">
      <c r="L469" s="178" t="s">
        <v>12</v>
      </c>
      <c r="M469" s="178">
        <v>464</v>
      </c>
      <c r="N469" s="178" t="s">
        <v>544</v>
      </c>
      <c r="O469" s="185">
        <v>3</v>
      </c>
      <c r="P469" s="178" t="str">
        <f t="shared" si="12"/>
        <v>KY464LT03</v>
      </c>
      <c r="Q469" s="178" t="s">
        <v>852</v>
      </c>
      <c r="R469" s="178"/>
    </row>
    <row r="470" spans="12:18" ht="16.399999999999999" customHeight="1" x14ac:dyDescent="0.25">
      <c r="L470" s="178" t="s">
        <v>12</v>
      </c>
      <c r="M470" s="178">
        <v>466</v>
      </c>
      <c r="N470" s="178" t="s">
        <v>130</v>
      </c>
      <c r="O470" s="185">
        <v>1</v>
      </c>
      <c r="P470" s="178" t="str">
        <f t="shared" si="12"/>
        <v>KY466DA01</v>
      </c>
      <c r="Q470" s="178" t="s">
        <v>418</v>
      </c>
      <c r="R470" s="178"/>
    </row>
    <row r="471" spans="12:18" ht="16.399999999999999" customHeight="1" x14ac:dyDescent="0.25">
      <c r="L471" s="178" t="s">
        <v>12</v>
      </c>
      <c r="M471" s="178">
        <v>466</v>
      </c>
      <c r="N471" s="178" t="s">
        <v>138</v>
      </c>
      <c r="O471" s="185">
        <v>1</v>
      </c>
      <c r="P471" s="178" t="str">
        <f t="shared" si="12"/>
        <v>KY466E901</v>
      </c>
      <c r="Q471" s="178" t="s">
        <v>475</v>
      </c>
      <c r="R471" s="178"/>
    </row>
    <row r="472" spans="12:18" ht="16.399999999999999" customHeight="1" x14ac:dyDescent="0.25">
      <c r="L472" s="178" t="s">
        <v>12</v>
      </c>
      <c r="M472" s="178">
        <v>466</v>
      </c>
      <c r="N472" s="178" t="s">
        <v>138</v>
      </c>
      <c r="O472" s="185">
        <v>2</v>
      </c>
      <c r="P472" s="178" t="str">
        <f t="shared" si="12"/>
        <v>KY466E902</v>
      </c>
      <c r="Q472" s="178" t="s">
        <v>476</v>
      </c>
      <c r="R472" s="178"/>
    </row>
    <row r="473" spans="12:18" ht="16.399999999999999" customHeight="1" x14ac:dyDescent="0.25">
      <c r="L473" s="178" t="s">
        <v>12</v>
      </c>
      <c r="M473" s="178">
        <v>466</v>
      </c>
      <c r="N473" s="178" t="s">
        <v>592</v>
      </c>
      <c r="O473" s="185">
        <v>1</v>
      </c>
      <c r="P473" s="178" t="str">
        <f t="shared" si="12"/>
        <v>KY466LI01</v>
      </c>
      <c r="Q473" s="178" t="s">
        <v>842</v>
      </c>
      <c r="R473" s="178"/>
    </row>
    <row r="474" spans="12:18" ht="16.399999999999999" customHeight="1" x14ac:dyDescent="0.25">
      <c r="L474" s="178" t="s">
        <v>12</v>
      </c>
      <c r="M474" s="178">
        <v>466</v>
      </c>
      <c r="N474" s="178" t="s">
        <v>592</v>
      </c>
      <c r="O474" s="185">
        <v>2</v>
      </c>
      <c r="P474" s="178" t="str">
        <f t="shared" si="12"/>
        <v>KY466LI02</v>
      </c>
      <c r="Q474" s="178" t="s">
        <v>418</v>
      </c>
      <c r="R474" s="178"/>
    </row>
    <row r="475" spans="12:18" ht="16.399999999999999" customHeight="1" x14ac:dyDescent="0.25">
      <c r="L475" s="178" t="s">
        <v>12</v>
      </c>
      <c r="M475" s="178">
        <v>466</v>
      </c>
      <c r="N475" s="178" t="s">
        <v>544</v>
      </c>
      <c r="O475" s="185">
        <v>1</v>
      </c>
      <c r="P475" s="178" t="str">
        <f t="shared" si="12"/>
        <v>KY466LT01</v>
      </c>
      <c r="Q475" s="178" t="s">
        <v>842</v>
      </c>
      <c r="R475" s="178"/>
    </row>
    <row r="476" spans="12:18" ht="16.399999999999999" customHeight="1" x14ac:dyDescent="0.25">
      <c r="L476" s="178" t="s">
        <v>12</v>
      </c>
      <c r="M476" s="178">
        <v>466</v>
      </c>
      <c r="N476" s="178" t="s">
        <v>544</v>
      </c>
      <c r="O476" s="185">
        <v>2</v>
      </c>
      <c r="P476" s="178" t="str">
        <f t="shared" si="12"/>
        <v>KY466LT02</v>
      </c>
      <c r="Q476" s="178" t="s">
        <v>418</v>
      </c>
      <c r="R476" s="178"/>
    </row>
    <row r="477" spans="12:18" ht="16.399999999999999" customHeight="1" x14ac:dyDescent="0.25">
      <c r="L477" s="178" t="s">
        <v>12</v>
      </c>
      <c r="M477" s="178">
        <v>470</v>
      </c>
      <c r="N477" s="178" t="s">
        <v>139</v>
      </c>
      <c r="O477" s="185">
        <v>1</v>
      </c>
      <c r="P477" s="178" t="str">
        <f t="shared" si="12"/>
        <v>KY470CH01</v>
      </c>
      <c r="Q477" s="178" t="s">
        <v>510</v>
      </c>
      <c r="R477" s="178" t="s">
        <v>926</v>
      </c>
    </row>
    <row r="478" spans="12:18" ht="16.399999999999999" customHeight="1" x14ac:dyDescent="0.25">
      <c r="L478" s="178" t="s">
        <v>12</v>
      </c>
      <c r="M478" s="178">
        <v>470</v>
      </c>
      <c r="N478" s="178" t="s">
        <v>130</v>
      </c>
      <c r="O478" s="185">
        <v>1</v>
      </c>
      <c r="P478" s="178" t="str">
        <f t="shared" si="12"/>
        <v>KY470DA01</v>
      </c>
      <c r="Q478" s="178" t="s">
        <v>416</v>
      </c>
      <c r="R478" s="178"/>
    </row>
    <row r="479" spans="12:18" ht="16.399999999999999" customHeight="1" x14ac:dyDescent="0.25">
      <c r="L479" s="178" t="s">
        <v>12</v>
      </c>
      <c r="M479" s="178">
        <v>470</v>
      </c>
      <c r="N479" s="178" t="s">
        <v>138</v>
      </c>
      <c r="O479" s="185">
        <v>1</v>
      </c>
      <c r="P479" s="178" t="str">
        <f t="shared" si="12"/>
        <v>KY470E901</v>
      </c>
      <c r="Q479" s="178" t="s">
        <v>509</v>
      </c>
      <c r="R479" s="178"/>
    </row>
    <row r="480" spans="12:18" ht="16.399999999999999" customHeight="1" x14ac:dyDescent="0.25">
      <c r="L480" s="178" t="s">
        <v>12</v>
      </c>
      <c r="M480" s="178">
        <v>470</v>
      </c>
      <c r="N480" s="178" t="s">
        <v>592</v>
      </c>
      <c r="O480" s="185">
        <v>1</v>
      </c>
      <c r="P480" s="178" t="str">
        <f t="shared" si="12"/>
        <v>KY470LI01</v>
      </c>
      <c r="Q480" s="178" t="s">
        <v>510</v>
      </c>
      <c r="R480" s="178"/>
    </row>
    <row r="481" spans="12:18" ht="16.399999999999999" customHeight="1" x14ac:dyDescent="0.25">
      <c r="L481" s="178" t="s">
        <v>12</v>
      </c>
      <c r="M481" s="178">
        <v>470</v>
      </c>
      <c r="N481" s="178" t="s">
        <v>544</v>
      </c>
      <c r="O481" s="185">
        <v>1</v>
      </c>
      <c r="P481" s="178" t="str">
        <f t="shared" si="12"/>
        <v>KY470LT01</v>
      </c>
      <c r="Q481" s="178" t="s">
        <v>510</v>
      </c>
      <c r="R481" s="178"/>
    </row>
    <row r="482" spans="12:18" ht="16.399999999999999" customHeight="1" x14ac:dyDescent="0.25">
      <c r="L482" s="178" t="s">
        <v>9</v>
      </c>
      <c r="M482" s="178">
        <v>486</v>
      </c>
      <c r="N482" s="178" t="s">
        <v>139</v>
      </c>
      <c r="O482" s="185">
        <v>1</v>
      </c>
      <c r="P482" s="178" t="str">
        <f t="shared" si="12"/>
        <v>LA486CH01</v>
      </c>
      <c r="Q482" s="178" t="s">
        <v>798</v>
      </c>
      <c r="R482" s="178" t="s">
        <v>927</v>
      </c>
    </row>
    <row r="483" spans="12:18" ht="16.399999999999999" customHeight="1" x14ac:dyDescent="0.25">
      <c r="L483" s="178" t="s">
        <v>9</v>
      </c>
      <c r="M483" s="178">
        <v>486</v>
      </c>
      <c r="N483" s="178" t="s">
        <v>139</v>
      </c>
      <c r="O483" s="185">
        <v>2</v>
      </c>
      <c r="P483" s="178" t="str">
        <f t="shared" si="12"/>
        <v>LA486CH02</v>
      </c>
      <c r="Q483" s="178" t="s">
        <v>799</v>
      </c>
      <c r="R483" s="178" t="s">
        <v>928</v>
      </c>
    </row>
    <row r="484" spans="12:18" ht="16.399999999999999" customHeight="1" x14ac:dyDescent="0.25">
      <c r="L484" s="178" t="s">
        <v>9</v>
      </c>
      <c r="M484" s="178">
        <v>486</v>
      </c>
      <c r="N484" s="178" t="s">
        <v>130</v>
      </c>
      <c r="O484" s="185">
        <v>1</v>
      </c>
      <c r="P484" s="178" t="str">
        <f t="shared" si="12"/>
        <v>LA486DA01</v>
      </c>
      <c r="Q484" s="178" t="s">
        <v>406</v>
      </c>
      <c r="R484" s="178"/>
    </row>
    <row r="485" spans="12:18" ht="16.399999999999999" customHeight="1" x14ac:dyDescent="0.25">
      <c r="L485" s="178" t="s">
        <v>9</v>
      </c>
      <c r="M485" s="178">
        <v>486</v>
      </c>
      <c r="N485" s="178" t="s">
        <v>138</v>
      </c>
      <c r="O485" s="185">
        <v>1</v>
      </c>
      <c r="P485" s="178" t="str">
        <f t="shared" si="12"/>
        <v>LA486E901</v>
      </c>
      <c r="Q485" s="178" t="s">
        <v>478</v>
      </c>
      <c r="R485" s="178"/>
    </row>
    <row r="486" spans="12:18" ht="16.399999999999999" customHeight="1" x14ac:dyDescent="0.25">
      <c r="L486" s="178" t="s">
        <v>9</v>
      </c>
      <c r="M486" s="178">
        <v>486</v>
      </c>
      <c r="N486" s="178" t="s">
        <v>138</v>
      </c>
      <c r="O486" s="185">
        <v>2</v>
      </c>
      <c r="P486" s="178" t="str">
        <f t="shared" si="12"/>
        <v>LA486E902</v>
      </c>
      <c r="Q486" s="178" t="s">
        <v>480</v>
      </c>
      <c r="R486" s="178"/>
    </row>
    <row r="487" spans="12:18" ht="16.399999999999999" customHeight="1" x14ac:dyDescent="0.25">
      <c r="L487" s="178" t="s">
        <v>9</v>
      </c>
      <c r="M487" s="178">
        <v>486</v>
      </c>
      <c r="N487" s="178" t="s">
        <v>138</v>
      </c>
      <c r="O487" s="185">
        <v>3</v>
      </c>
      <c r="P487" s="178" t="str">
        <f t="shared" si="12"/>
        <v>LA486E903</v>
      </c>
      <c r="Q487" s="178" t="s">
        <v>484</v>
      </c>
      <c r="R487" s="178"/>
    </row>
    <row r="488" spans="12:18" ht="16.399999999999999" customHeight="1" x14ac:dyDescent="0.25">
      <c r="L488" s="178" t="s">
        <v>9</v>
      </c>
      <c r="M488" s="178">
        <v>486</v>
      </c>
      <c r="N488" s="178" t="s">
        <v>592</v>
      </c>
      <c r="O488" s="185">
        <v>1</v>
      </c>
      <c r="P488" s="178" t="str">
        <f t="shared" si="12"/>
        <v>LA486LI01</v>
      </c>
      <c r="Q488" s="178" t="s">
        <v>798</v>
      </c>
      <c r="R488" s="178"/>
    </row>
    <row r="489" spans="12:18" ht="16.399999999999999" customHeight="1" x14ac:dyDescent="0.25">
      <c r="L489" s="178" t="s">
        <v>9</v>
      </c>
      <c r="M489" s="178">
        <v>486</v>
      </c>
      <c r="N489" s="178" t="s">
        <v>592</v>
      </c>
      <c r="O489" s="185">
        <v>2</v>
      </c>
      <c r="P489" s="178" t="str">
        <f t="shared" si="12"/>
        <v>LA486LI02</v>
      </c>
      <c r="Q489" s="178" t="s">
        <v>847</v>
      </c>
      <c r="R489" s="178"/>
    </row>
    <row r="490" spans="12:18" ht="16.399999999999999" customHeight="1" x14ac:dyDescent="0.25">
      <c r="L490" s="178" t="s">
        <v>9</v>
      </c>
      <c r="M490" s="178">
        <v>486</v>
      </c>
      <c r="N490" s="178" t="s">
        <v>592</v>
      </c>
      <c r="O490" s="185">
        <v>3</v>
      </c>
      <c r="P490" s="178" t="str">
        <f t="shared" si="12"/>
        <v>LA486LI03</v>
      </c>
      <c r="Q490" s="178" t="s">
        <v>406</v>
      </c>
      <c r="R490" s="178"/>
    </row>
    <row r="491" spans="12:18" ht="16.399999999999999" customHeight="1" x14ac:dyDescent="0.25">
      <c r="L491" s="178" t="s">
        <v>9</v>
      </c>
      <c r="M491" s="178">
        <v>486</v>
      </c>
      <c r="N491" s="178" t="s">
        <v>544</v>
      </c>
      <c r="O491" s="185">
        <v>1</v>
      </c>
      <c r="P491" s="178" t="str">
        <f t="shared" si="12"/>
        <v>LA486LT01</v>
      </c>
      <c r="Q491" s="178" t="s">
        <v>798</v>
      </c>
      <c r="R491" s="178"/>
    </row>
    <row r="492" spans="12:18" ht="16.399999999999999" customHeight="1" x14ac:dyDescent="0.25">
      <c r="L492" s="178" t="s">
        <v>9</v>
      </c>
      <c r="M492" s="178">
        <v>486</v>
      </c>
      <c r="N492" s="178" t="s">
        <v>544</v>
      </c>
      <c r="O492" s="185">
        <v>2</v>
      </c>
      <c r="P492" s="178" t="str">
        <f t="shared" si="12"/>
        <v>LA486LT02</v>
      </c>
      <c r="Q492" s="178" t="s">
        <v>847</v>
      </c>
      <c r="R492" s="178"/>
    </row>
    <row r="493" spans="12:18" ht="16.399999999999999" customHeight="1" x14ac:dyDescent="0.25">
      <c r="L493" s="178" t="s">
        <v>9</v>
      </c>
      <c r="M493" s="178">
        <v>486</v>
      </c>
      <c r="N493" s="178" t="s">
        <v>544</v>
      </c>
      <c r="O493" s="185">
        <v>3</v>
      </c>
      <c r="P493" s="178" t="str">
        <f t="shared" si="12"/>
        <v>LA486LT03</v>
      </c>
      <c r="Q493" s="178" t="s">
        <v>406</v>
      </c>
      <c r="R493" s="178"/>
    </row>
    <row r="494" spans="12:18" ht="16.399999999999999" customHeight="1" x14ac:dyDescent="0.25">
      <c r="L494" s="178" t="s">
        <v>9</v>
      </c>
      <c r="M494" s="178">
        <v>488</v>
      </c>
      <c r="N494" s="178" t="s">
        <v>130</v>
      </c>
      <c r="O494" s="185">
        <v>1</v>
      </c>
      <c r="P494" s="178" t="str">
        <f t="shared" si="12"/>
        <v>LA488DA01</v>
      </c>
      <c r="Q494" s="178" t="s">
        <v>405</v>
      </c>
      <c r="R494" s="178"/>
    </row>
    <row r="495" spans="12:18" ht="16.399999999999999" customHeight="1" x14ac:dyDescent="0.25">
      <c r="L495" s="178" t="s">
        <v>9</v>
      </c>
      <c r="M495" s="178">
        <v>488</v>
      </c>
      <c r="N495" s="178" t="s">
        <v>138</v>
      </c>
      <c r="O495" s="185">
        <v>1</v>
      </c>
      <c r="P495" s="178" t="str">
        <f t="shared" si="12"/>
        <v>LA488E901</v>
      </c>
      <c r="Q495" s="178" t="s">
        <v>481</v>
      </c>
      <c r="R495" s="178"/>
    </row>
    <row r="496" spans="12:18" ht="16.399999999999999" customHeight="1" x14ac:dyDescent="0.25">
      <c r="L496" s="178" t="s">
        <v>9</v>
      </c>
      <c r="M496" s="178">
        <v>488</v>
      </c>
      <c r="N496" s="178" t="s">
        <v>592</v>
      </c>
      <c r="O496" s="185">
        <v>1</v>
      </c>
      <c r="P496" s="178" t="str">
        <f t="shared" si="12"/>
        <v>LA488LI01</v>
      </c>
      <c r="Q496" s="178" t="s">
        <v>405</v>
      </c>
      <c r="R496" s="178"/>
    </row>
    <row r="497" spans="12:18" ht="16.399999999999999" customHeight="1" x14ac:dyDescent="0.25">
      <c r="L497" s="178" t="s">
        <v>9</v>
      </c>
      <c r="M497" s="178">
        <v>488</v>
      </c>
      <c r="N497" s="178" t="s">
        <v>592</v>
      </c>
      <c r="O497" s="185">
        <v>2</v>
      </c>
      <c r="P497" s="178" t="str">
        <f t="shared" si="12"/>
        <v>LA488LI02</v>
      </c>
      <c r="Q497" s="178" t="s">
        <v>848</v>
      </c>
      <c r="R497" s="178"/>
    </row>
    <row r="498" spans="12:18" ht="16.399999999999999" customHeight="1" x14ac:dyDescent="0.25">
      <c r="L498" s="178" t="s">
        <v>9</v>
      </c>
      <c r="M498" s="178">
        <v>488</v>
      </c>
      <c r="N498" s="178" t="s">
        <v>544</v>
      </c>
      <c r="O498" s="185">
        <v>1</v>
      </c>
      <c r="P498" s="178" t="str">
        <f t="shared" si="12"/>
        <v>LA488LT01</v>
      </c>
      <c r="Q498" s="178" t="s">
        <v>405</v>
      </c>
      <c r="R498" s="178"/>
    </row>
    <row r="499" spans="12:18" ht="16.399999999999999" customHeight="1" x14ac:dyDescent="0.25">
      <c r="L499" s="178" t="s">
        <v>9</v>
      </c>
      <c r="M499" s="178">
        <v>488</v>
      </c>
      <c r="N499" s="178" t="s">
        <v>544</v>
      </c>
      <c r="O499" s="185">
        <v>2</v>
      </c>
      <c r="P499" s="178" t="str">
        <f t="shared" si="12"/>
        <v>LA488LT02</v>
      </c>
      <c r="Q499" s="178" t="s">
        <v>848</v>
      </c>
      <c r="R499" s="178"/>
    </row>
    <row r="500" spans="12:18" ht="16.399999999999999" customHeight="1" x14ac:dyDescent="0.25">
      <c r="L500" s="178" t="s">
        <v>9</v>
      </c>
      <c r="M500" s="178">
        <v>490</v>
      </c>
      <c r="N500" s="178" t="s">
        <v>139</v>
      </c>
      <c r="O500" s="185">
        <v>1</v>
      </c>
      <c r="P500" s="178" t="str">
        <f t="shared" ref="P500:P560" si="13">$L500&amp;$M500&amp;$N500&amp;IF($O500&lt;10,0&amp;$O500,$O500)</f>
        <v>LA490CH01</v>
      </c>
      <c r="Q500" s="178" t="s">
        <v>485</v>
      </c>
      <c r="R500" s="178" t="s">
        <v>929</v>
      </c>
    </row>
    <row r="501" spans="12:18" ht="16.399999999999999" customHeight="1" x14ac:dyDescent="0.25">
      <c r="L501" s="178" t="s">
        <v>9</v>
      </c>
      <c r="M501" s="178">
        <v>490</v>
      </c>
      <c r="N501" s="178" t="s">
        <v>130</v>
      </c>
      <c r="O501" s="185">
        <v>1</v>
      </c>
      <c r="P501" s="178" t="str">
        <f t="shared" si="13"/>
        <v>LA490DA01</v>
      </c>
      <c r="Q501" s="178" t="s">
        <v>404</v>
      </c>
      <c r="R501" s="178"/>
    </row>
    <row r="502" spans="12:18" ht="16.399999999999999" customHeight="1" x14ac:dyDescent="0.25">
      <c r="L502" s="178" t="s">
        <v>9</v>
      </c>
      <c r="M502" s="178">
        <v>490</v>
      </c>
      <c r="N502" s="178" t="s">
        <v>138</v>
      </c>
      <c r="O502" s="185">
        <v>1</v>
      </c>
      <c r="P502" s="178" t="str">
        <f t="shared" si="13"/>
        <v>LA490E901</v>
      </c>
      <c r="Q502" s="178" t="s">
        <v>482</v>
      </c>
      <c r="R502" s="178"/>
    </row>
    <row r="503" spans="12:18" ht="16.399999999999999" customHeight="1" x14ac:dyDescent="0.25">
      <c r="L503" s="178" t="s">
        <v>9</v>
      </c>
      <c r="M503" s="178">
        <v>490</v>
      </c>
      <c r="N503" s="178" t="s">
        <v>138</v>
      </c>
      <c r="O503" s="185">
        <v>2</v>
      </c>
      <c r="P503" s="178" t="str">
        <f t="shared" si="13"/>
        <v>LA490E902</v>
      </c>
      <c r="Q503" s="178" t="s">
        <v>483</v>
      </c>
      <c r="R503" s="178"/>
    </row>
    <row r="504" spans="12:18" ht="16.399999999999999" customHeight="1" x14ac:dyDescent="0.25">
      <c r="L504" s="178" t="s">
        <v>9</v>
      </c>
      <c r="M504" s="178">
        <v>490</v>
      </c>
      <c r="N504" s="178" t="s">
        <v>592</v>
      </c>
      <c r="O504" s="185">
        <v>1</v>
      </c>
      <c r="P504" s="178" t="str">
        <f t="shared" si="13"/>
        <v>LA490LI01</v>
      </c>
      <c r="Q504" s="178" t="s">
        <v>849</v>
      </c>
      <c r="R504" s="178"/>
    </row>
    <row r="505" spans="12:18" ht="16.399999999999999" customHeight="1" x14ac:dyDescent="0.25">
      <c r="L505" s="178" t="s">
        <v>9</v>
      </c>
      <c r="M505" s="178">
        <v>490</v>
      </c>
      <c r="N505" s="178" t="s">
        <v>592</v>
      </c>
      <c r="O505" s="185">
        <v>2</v>
      </c>
      <c r="P505" s="178" t="str">
        <f t="shared" si="13"/>
        <v>LA490LI02</v>
      </c>
      <c r="Q505" s="178" t="s">
        <v>485</v>
      </c>
      <c r="R505" s="178"/>
    </row>
    <row r="506" spans="12:18" ht="16.399999999999999" customHeight="1" x14ac:dyDescent="0.25">
      <c r="L506" s="178" t="s">
        <v>9</v>
      </c>
      <c r="M506" s="178">
        <v>490</v>
      </c>
      <c r="N506" s="178" t="s">
        <v>544</v>
      </c>
      <c r="O506" s="185">
        <v>1</v>
      </c>
      <c r="P506" s="178" t="str">
        <f t="shared" si="13"/>
        <v>LA490LT01</v>
      </c>
      <c r="Q506" s="178" t="s">
        <v>849</v>
      </c>
      <c r="R506" s="178"/>
    </row>
    <row r="507" spans="12:18" ht="16.399999999999999" customHeight="1" x14ac:dyDescent="0.25">
      <c r="L507" s="178" t="s">
        <v>9</v>
      </c>
      <c r="M507" s="178">
        <v>490</v>
      </c>
      <c r="N507" s="178" t="s">
        <v>544</v>
      </c>
      <c r="O507" s="185">
        <v>2</v>
      </c>
      <c r="P507" s="178" t="str">
        <f t="shared" si="13"/>
        <v>LA490LT02</v>
      </c>
      <c r="Q507" s="178" t="s">
        <v>485</v>
      </c>
      <c r="R507" s="178"/>
    </row>
    <row r="508" spans="12:18" ht="16.399999999999999" customHeight="1" x14ac:dyDescent="0.25">
      <c r="L508" s="178" t="s">
        <v>9</v>
      </c>
      <c r="M508" s="178">
        <v>492</v>
      </c>
      <c r="N508" s="178" t="s">
        <v>139</v>
      </c>
      <c r="O508" s="185">
        <v>1</v>
      </c>
      <c r="P508" s="178" t="str">
        <f t="shared" si="13"/>
        <v>LA492CH01</v>
      </c>
      <c r="Q508" s="178" t="s">
        <v>403</v>
      </c>
      <c r="R508" s="178" t="s">
        <v>930</v>
      </c>
    </row>
    <row r="509" spans="12:18" ht="16.399999999999999" customHeight="1" x14ac:dyDescent="0.25">
      <c r="L509" s="178" t="s">
        <v>9</v>
      </c>
      <c r="M509" s="178">
        <v>492</v>
      </c>
      <c r="N509" s="178" t="s">
        <v>130</v>
      </c>
      <c r="O509" s="185">
        <v>1</v>
      </c>
      <c r="P509" s="178" t="str">
        <f t="shared" si="13"/>
        <v>LA492DA01</v>
      </c>
      <c r="Q509" s="178" t="s">
        <v>403</v>
      </c>
      <c r="R509" s="178"/>
    </row>
    <row r="510" spans="12:18" ht="16.399999999999999" customHeight="1" x14ac:dyDescent="0.25">
      <c r="L510" s="178" t="s">
        <v>9</v>
      </c>
      <c r="M510" s="178">
        <v>492</v>
      </c>
      <c r="N510" s="178" t="s">
        <v>138</v>
      </c>
      <c r="O510" s="185">
        <v>1</v>
      </c>
      <c r="P510" s="178" t="str">
        <f t="shared" si="13"/>
        <v>LA492E901</v>
      </c>
      <c r="Q510" s="178" t="s">
        <v>479</v>
      </c>
      <c r="R510" s="178"/>
    </row>
    <row r="511" spans="12:18" ht="16.399999999999999" customHeight="1" x14ac:dyDescent="0.25">
      <c r="L511" s="178" t="s">
        <v>9</v>
      </c>
      <c r="M511" s="178">
        <v>492</v>
      </c>
      <c r="N511" s="178" t="s">
        <v>592</v>
      </c>
      <c r="O511" s="185">
        <v>1</v>
      </c>
      <c r="P511" s="178" t="str">
        <f t="shared" si="13"/>
        <v>LA492LI01</v>
      </c>
      <c r="Q511" s="178" t="s">
        <v>403</v>
      </c>
      <c r="R511" s="178"/>
    </row>
    <row r="512" spans="12:18" ht="16.399999999999999" customHeight="1" x14ac:dyDescent="0.25">
      <c r="L512" s="178" t="s">
        <v>9</v>
      </c>
      <c r="M512" s="178">
        <v>492</v>
      </c>
      <c r="N512" s="178" t="s">
        <v>544</v>
      </c>
      <c r="O512" s="185">
        <v>1</v>
      </c>
      <c r="P512" s="178" t="str">
        <f t="shared" si="13"/>
        <v>LA492LT01</v>
      </c>
      <c r="Q512" s="178" t="s">
        <v>403</v>
      </c>
      <c r="R512" s="178"/>
    </row>
    <row r="513" spans="12:18" ht="16.399999999999999" customHeight="1" x14ac:dyDescent="0.25">
      <c r="L513" s="178" t="s">
        <v>16</v>
      </c>
      <c r="M513" s="178">
        <v>340</v>
      </c>
      <c r="N513" s="178" t="s">
        <v>139</v>
      </c>
      <c r="O513" s="185">
        <v>1</v>
      </c>
      <c r="P513" s="178" t="str">
        <f t="shared" si="13"/>
        <v>MI340CH01</v>
      </c>
      <c r="Q513" s="178" t="s">
        <v>204</v>
      </c>
      <c r="R513" s="178" t="s">
        <v>898</v>
      </c>
    </row>
    <row r="514" spans="12:18" ht="16.399999999999999" customHeight="1" x14ac:dyDescent="0.25">
      <c r="L514" s="178" t="s">
        <v>16</v>
      </c>
      <c r="M514" s="178">
        <v>340</v>
      </c>
      <c r="N514" s="178" t="s">
        <v>139</v>
      </c>
      <c r="O514" s="185">
        <v>2</v>
      </c>
      <c r="P514" s="178" t="str">
        <f t="shared" si="13"/>
        <v>MI340CH02</v>
      </c>
      <c r="Q514" s="178" t="s">
        <v>213</v>
      </c>
      <c r="R514" s="178" t="s">
        <v>899</v>
      </c>
    </row>
    <row r="515" spans="12:18" ht="16.399999999999999" customHeight="1" x14ac:dyDescent="0.25">
      <c r="L515" s="178" t="s">
        <v>16</v>
      </c>
      <c r="M515" s="178">
        <v>340</v>
      </c>
      <c r="N515" s="178" t="s">
        <v>130</v>
      </c>
      <c r="O515" s="185">
        <v>1</v>
      </c>
      <c r="P515" s="178" t="str">
        <f t="shared" si="13"/>
        <v>MI340DA01</v>
      </c>
      <c r="Q515" s="178" t="s">
        <v>204</v>
      </c>
      <c r="R515" s="178"/>
    </row>
    <row r="516" spans="12:18" ht="16.399999999999999" customHeight="1" x14ac:dyDescent="0.25">
      <c r="L516" s="178" t="s">
        <v>16</v>
      </c>
      <c r="M516" s="178">
        <v>340</v>
      </c>
      <c r="N516" s="178" t="s">
        <v>130</v>
      </c>
      <c r="O516" s="185">
        <v>2</v>
      </c>
      <c r="P516" s="178" t="str">
        <f t="shared" si="13"/>
        <v>MI340DA02</v>
      </c>
      <c r="Q516" s="178" t="s">
        <v>203</v>
      </c>
      <c r="R516" s="178"/>
    </row>
    <row r="517" spans="12:18" ht="16.399999999999999" customHeight="1" x14ac:dyDescent="0.25">
      <c r="L517" s="178" t="s">
        <v>16</v>
      </c>
      <c r="M517" s="178">
        <v>340</v>
      </c>
      <c r="N517" s="178" t="s">
        <v>138</v>
      </c>
      <c r="O517" s="185">
        <v>1</v>
      </c>
      <c r="P517" s="178" t="str">
        <f t="shared" si="13"/>
        <v>MI340E901</v>
      </c>
      <c r="Q517" s="178" t="s">
        <v>236</v>
      </c>
      <c r="R517" s="178"/>
    </row>
    <row r="518" spans="12:18" ht="16.399999999999999" customHeight="1" x14ac:dyDescent="0.25">
      <c r="L518" s="178" t="s">
        <v>16</v>
      </c>
      <c r="M518" s="178">
        <v>340</v>
      </c>
      <c r="N518" s="178" t="s">
        <v>138</v>
      </c>
      <c r="O518" s="185">
        <v>2</v>
      </c>
      <c r="P518" s="178" t="str">
        <f t="shared" si="13"/>
        <v>MI340E902</v>
      </c>
      <c r="Q518" s="178" t="s">
        <v>233</v>
      </c>
      <c r="R518" s="178"/>
    </row>
    <row r="519" spans="12:18" ht="16.399999999999999" customHeight="1" x14ac:dyDescent="0.25">
      <c r="L519" s="178" t="s">
        <v>16</v>
      </c>
      <c r="M519" s="178">
        <v>340</v>
      </c>
      <c r="N519" s="178" t="s">
        <v>138</v>
      </c>
      <c r="O519" s="185">
        <v>3</v>
      </c>
      <c r="P519" s="178" t="str">
        <f t="shared" si="13"/>
        <v>MI340E903</v>
      </c>
      <c r="Q519" s="178" t="s">
        <v>235</v>
      </c>
      <c r="R519" s="178"/>
    </row>
    <row r="520" spans="12:18" ht="16.399999999999999" customHeight="1" x14ac:dyDescent="0.25">
      <c r="L520" s="178" t="s">
        <v>16</v>
      </c>
      <c r="M520" s="178">
        <v>340</v>
      </c>
      <c r="N520" s="178" t="s">
        <v>592</v>
      </c>
      <c r="O520" s="185">
        <v>1</v>
      </c>
      <c r="P520" s="178" t="str">
        <f t="shared" si="13"/>
        <v>MI340LI01</v>
      </c>
      <c r="Q520" s="178" t="s">
        <v>754</v>
      </c>
      <c r="R520" s="178"/>
    </row>
    <row r="521" spans="12:18" ht="16.399999999999999" customHeight="1" x14ac:dyDescent="0.25">
      <c r="L521" s="178" t="s">
        <v>16</v>
      </c>
      <c r="M521" s="178">
        <v>340</v>
      </c>
      <c r="N521" s="178" t="s">
        <v>592</v>
      </c>
      <c r="O521" s="185">
        <v>2</v>
      </c>
      <c r="P521" s="178" t="str">
        <f t="shared" si="13"/>
        <v>MI340LI02</v>
      </c>
      <c r="Q521" s="178" t="s">
        <v>204</v>
      </c>
      <c r="R521" s="178"/>
    </row>
    <row r="522" spans="12:18" ht="16.399999999999999" customHeight="1" x14ac:dyDescent="0.25">
      <c r="L522" s="178" t="s">
        <v>16</v>
      </c>
      <c r="M522" s="178">
        <v>340</v>
      </c>
      <c r="N522" s="178" t="s">
        <v>592</v>
      </c>
      <c r="O522" s="185">
        <v>3</v>
      </c>
      <c r="P522" s="178" t="str">
        <f t="shared" si="13"/>
        <v>MI340LI03</v>
      </c>
      <c r="Q522" s="178" t="s">
        <v>755</v>
      </c>
      <c r="R522" s="178"/>
    </row>
    <row r="523" spans="12:18" ht="16.399999999999999" customHeight="1" x14ac:dyDescent="0.25">
      <c r="L523" s="178" t="s">
        <v>16</v>
      </c>
      <c r="M523" s="178">
        <v>340</v>
      </c>
      <c r="N523" s="178" t="s">
        <v>592</v>
      </c>
      <c r="O523" s="185">
        <v>4</v>
      </c>
      <c r="P523" s="178" t="str">
        <f t="shared" si="13"/>
        <v>MI340LI04</v>
      </c>
      <c r="Q523" s="178" t="s">
        <v>213</v>
      </c>
      <c r="R523" s="178"/>
    </row>
    <row r="524" spans="12:18" ht="16.399999999999999" customHeight="1" x14ac:dyDescent="0.25">
      <c r="L524" s="178" t="s">
        <v>16</v>
      </c>
      <c r="M524" s="178">
        <v>340</v>
      </c>
      <c r="N524" s="178" t="s">
        <v>592</v>
      </c>
      <c r="O524" s="185">
        <v>5</v>
      </c>
      <c r="P524" s="178" t="str">
        <f t="shared" si="13"/>
        <v>MI340LI05</v>
      </c>
      <c r="Q524" s="178" t="s">
        <v>756</v>
      </c>
      <c r="R524" s="178"/>
    </row>
    <row r="525" spans="12:18" ht="16.399999999999999" customHeight="1" x14ac:dyDescent="0.25">
      <c r="L525" s="178" t="s">
        <v>16</v>
      </c>
      <c r="M525" s="178">
        <v>340</v>
      </c>
      <c r="N525" s="178" t="s">
        <v>592</v>
      </c>
      <c r="O525" s="185">
        <v>6</v>
      </c>
      <c r="P525" s="178" t="str">
        <f t="shared" si="13"/>
        <v>MI340LI06</v>
      </c>
      <c r="Q525" s="178" t="s">
        <v>757</v>
      </c>
      <c r="R525" s="178"/>
    </row>
    <row r="526" spans="12:18" ht="16.399999999999999" customHeight="1" x14ac:dyDescent="0.25">
      <c r="L526" s="178" t="s">
        <v>16</v>
      </c>
      <c r="M526" s="178">
        <v>340</v>
      </c>
      <c r="N526" s="178" t="s">
        <v>544</v>
      </c>
      <c r="O526" s="185">
        <v>1</v>
      </c>
      <c r="P526" s="178" t="str">
        <f t="shared" si="13"/>
        <v>MI340LT01</v>
      </c>
      <c r="Q526" s="178" t="s">
        <v>754</v>
      </c>
      <c r="R526" s="178"/>
    </row>
    <row r="527" spans="12:18" ht="16.399999999999999" customHeight="1" x14ac:dyDescent="0.25">
      <c r="L527" s="178" t="s">
        <v>16</v>
      </c>
      <c r="M527" s="178">
        <v>340</v>
      </c>
      <c r="N527" s="178" t="s">
        <v>544</v>
      </c>
      <c r="O527" s="185">
        <v>2</v>
      </c>
      <c r="P527" s="178" t="str">
        <f t="shared" si="13"/>
        <v>MI340LT02</v>
      </c>
      <c r="Q527" s="178" t="s">
        <v>204</v>
      </c>
      <c r="R527" s="178"/>
    </row>
    <row r="528" spans="12:18" ht="16.399999999999999" customHeight="1" x14ac:dyDescent="0.25">
      <c r="L528" s="178" t="s">
        <v>16</v>
      </c>
      <c r="M528" s="178">
        <v>340</v>
      </c>
      <c r="N528" s="178" t="s">
        <v>544</v>
      </c>
      <c r="O528" s="185">
        <v>3</v>
      </c>
      <c r="P528" s="178" t="str">
        <f t="shared" si="13"/>
        <v>MI340LT03</v>
      </c>
      <c r="Q528" s="178" t="s">
        <v>755</v>
      </c>
      <c r="R528" s="178"/>
    </row>
    <row r="529" spans="12:18" ht="16.399999999999999" customHeight="1" x14ac:dyDescent="0.25">
      <c r="L529" s="178" t="s">
        <v>16</v>
      </c>
      <c r="M529" s="178">
        <v>340</v>
      </c>
      <c r="N529" s="178" t="s">
        <v>544</v>
      </c>
      <c r="O529" s="185">
        <v>4</v>
      </c>
      <c r="P529" s="178" t="str">
        <f t="shared" si="13"/>
        <v>MI340LT04</v>
      </c>
      <c r="Q529" s="178" t="s">
        <v>213</v>
      </c>
      <c r="R529" s="178"/>
    </row>
    <row r="530" spans="12:18" ht="16.399999999999999" customHeight="1" x14ac:dyDescent="0.25">
      <c r="L530" s="178" t="s">
        <v>16</v>
      </c>
      <c r="M530" s="178">
        <v>340</v>
      </c>
      <c r="N530" s="178" t="s">
        <v>544</v>
      </c>
      <c r="O530" s="185">
        <v>5</v>
      </c>
      <c r="P530" s="178" t="str">
        <f t="shared" si="13"/>
        <v>MI340LT05</v>
      </c>
      <c r="Q530" s="178" t="s">
        <v>756</v>
      </c>
      <c r="R530" s="178"/>
    </row>
    <row r="531" spans="12:18" ht="16.399999999999999" customHeight="1" x14ac:dyDescent="0.25">
      <c r="L531" s="178" t="s">
        <v>16</v>
      </c>
      <c r="M531" s="178">
        <v>340</v>
      </c>
      <c r="N531" s="178" t="s">
        <v>544</v>
      </c>
      <c r="O531" s="185">
        <v>6</v>
      </c>
      <c r="P531" s="178" t="str">
        <f t="shared" si="13"/>
        <v>MI340LT06</v>
      </c>
      <c r="Q531" s="178" t="s">
        <v>757</v>
      </c>
      <c r="R531" s="178"/>
    </row>
    <row r="532" spans="12:18" ht="16.399999999999999" customHeight="1" x14ac:dyDescent="0.25">
      <c r="L532" s="178" t="s">
        <v>16</v>
      </c>
      <c r="M532" s="178">
        <v>342</v>
      </c>
      <c r="N532" s="178" t="s">
        <v>130</v>
      </c>
      <c r="O532" s="185">
        <v>1</v>
      </c>
      <c r="P532" s="178" t="str">
        <f t="shared" si="13"/>
        <v>MI342DA01</v>
      </c>
      <c r="Q532" s="178" t="s">
        <v>202</v>
      </c>
      <c r="R532" s="178"/>
    </row>
    <row r="533" spans="12:18" ht="16.399999999999999" customHeight="1" x14ac:dyDescent="0.25">
      <c r="L533" s="178" t="s">
        <v>16</v>
      </c>
      <c r="M533" s="178">
        <v>342</v>
      </c>
      <c r="N533" s="178" t="s">
        <v>138</v>
      </c>
      <c r="O533" s="185">
        <v>1</v>
      </c>
      <c r="P533" s="178" t="str">
        <f t="shared" si="13"/>
        <v>MI342E901</v>
      </c>
      <c r="Q533" s="178" t="s">
        <v>234</v>
      </c>
      <c r="R533" s="178"/>
    </row>
    <row r="534" spans="12:18" ht="16.399999999999999" customHeight="1" x14ac:dyDescent="0.25">
      <c r="L534" s="178" t="s">
        <v>16</v>
      </c>
      <c r="M534" s="178">
        <v>342</v>
      </c>
      <c r="N534" s="178" t="s">
        <v>592</v>
      </c>
      <c r="O534" s="185">
        <v>1</v>
      </c>
      <c r="P534" s="178" t="str">
        <f t="shared" si="13"/>
        <v>MI342LI01</v>
      </c>
      <c r="Q534" s="178" t="s">
        <v>202</v>
      </c>
      <c r="R534" s="178"/>
    </row>
    <row r="535" spans="12:18" ht="16.399999999999999" customHeight="1" x14ac:dyDescent="0.25">
      <c r="L535" s="178" t="s">
        <v>16</v>
      </c>
      <c r="M535" s="178">
        <v>342</v>
      </c>
      <c r="N535" s="178" t="s">
        <v>544</v>
      </c>
      <c r="O535" s="185">
        <v>1</v>
      </c>
      <c r="P535" s="178" t="str">
        <f t="shared" si="13"/>
        <v>MI342LT01</v>
      </c>
      <c r="Q535" s="178" t="s">
        <v>202</v>
      </c>
      <c r="R535" s="178"/>
    </row>
    <row r="536" spans="12:18" ht="16.399999999999999" customHeight="1" x14ac:dyDescent="0.25">
      <c r="L536" s="178" t="s">
        <v>16</v>
      </c>
      <c r="M536" s="178">
        <v>344</v>
      </c>
      <c r="N536" s="178" t="s">
        <v>139</v>
      </c>
      <c r="O536" s="185">
        <v>1</v>
      </c>
      <c r="P536" s="178" t="str">
        <f t="shared" si="13"/>
        <v>MI344CH01</v>
      </c>
      <c r="Q536" s="178" t="s">
        <v>201</v>
      </c>
      <c r="R536" s="178" t="s">
        <v>900</v>
      </c>
    </row>
    <row r="537" spans="12:18" ht="16.399999999999999" customHeight="1" x14ac:dyDescent="0.25">
      <c r="L537" s="178" t="s">
        <v>16</v>
      </c>
      <c r="M537" s="178">
        <v>344</v>
      </c>
      <c r="N537" s="178" t="s">
        <v>130</v>
      </c>
      <c r="O537" s="185">
        <v>1</v>
      </c>
      <c r="P537" s="178" t="str">
        <f t="shared" si="13"/>
        <v>MI344DA01</v>
      </c>
      <c r="Q537" s="178" t="s">
        <v>201</v>
      </c>
      <c r="R537" s="178"/>
    </row>
    <row r="538" spans="12:18" ht="16.399999999999999" customHeight="1" x14ac:dyDescent="0.25">
      <c r="L538" s="178" t="s">
        <v>16</v>
      </c>
      <c r="M538" s="178">
        <v>344</v>
      </c>
      <c r="N538" s="178" t="s">
        <v>138</v>
      </c>
      <c r="O538" s="185">
        <v>1</v>
      </c>
      <c r="P538" s="178" t="str">
        <f t="shared" si="13"/>
        <v>MI344E901</v>
      </c>
      <c r="Q538" s="178" t="s">
        <v>233</v>
      </c>
      <c r="R538" s="178"/>
    </row>
    <row r="539" spans="12:18" ht="16.399999999999999" customHeight="1" x14ac:dyDescent="0.25">
      <c r="L539" s="178" t="s">
        <v>16</v>
      </c>
      <c r="M539" s="178">
        <v>344</v>
      </c>
      <c r="N539" s="178" t="s">
        <v>592</v>
      </c>
      <c r="O539" s="185">
        <v>1</v>
      </c>
      <c r="P539" s="178" t="str">
        <f t="shared" si="13"/>
        <v>MI344LI01</v>
      </c>
      <c r="Q539" s="178" t="s">
        <v>201</v>
      </c>
      <c r="R539" s="178"/>
    </row>
    <row r="540" spans="12:18" ht="16.399999999999999" customHeight="1" x14ac:dyDescent="0.25">
      <c r="L540" s="178" t="s">
        <v>16</v>
      </c>
      <c r="M540" s="178">
        <v>344</v>
      </c>
      <c r="N540" s="178" t="s">
        <v>544</v>
      </c>
      <c r="O540" s="185">
        <v>1</v>
      </c>
      <c r="P540" s="178" t="str">
        <f t="shared" si="13"/>
        <v>MI344LT01</v>
      </c>
      <c r="Q540" s="178" t="s">
        <v>201</v>
      </c>
      <c r="R540" s="178"/>
    </row>
    <row r="541" spans="12:18" ht="16.399999999999999" customHeight="1" x14ac:dyDescent="0.25">
      <c r="L541" s="178" t="s">
        <v>16</v>
      </c>
      <c r="M541" s="178">
        <v>346</v>
      </c>
      <c r="N541" s="178" t="s">
        <v>139</v>
      </c>
      <c r="O541" s="185">
        <v>1</v>
      </c>
      <c r="P541" s="178" t="str">
        <f t="shared" si="13"/>
        <v>MI346CH01</v>
      </c>
      <c r="Q541" s="178" t="s">
        <v>200</v>
      </c>
      <c r="R541" s="178" t="s">
        <v>901</v>
      </c>
    </row>
    <row r="542" spans="12:18" ht="16.399999999999999" customHeight="1" x14ac:dyDescent="0.25">
      <c r="L542" s="178" t="s">
        <v>16</v>
      </c>
      <c r="M542" s="178">
        <v>346</v>
      </c>
      <c r="N542" s="178" t="s">
        <v>130</v>
      </c>
      <c r="O542" s="185">
        <v>1</v>
      </c>
      <c r="P542" s="178" t="str">
        <f t="shared" si="13"/>
        <v>MI346DA01</v>
      </c>
      <c r="Q542" s="178" t="s">
        <v>200</v>
      </c>
      <c r="R542" s="178"/>
    </row>
    <row r="543" spans="12:18" ht="16.399999999999999" customHeight="1" x14ac:dyDescent="0.25">
      <c r="L543" s="178" t="s">
        <v>16</v>
      </c>
      <c r="M543" s="178">
        <v>346</v>
      </c>
      <c r="N543" s="178" t="s">
        <v>138</v>
      </c>
      <c r="O543" s="185">
        <v>1</v>
      </c>
      <c r="P543" s="178" t="str">
        <f t="shared" si="13"/>
        <v>MI346E901</v>
      </c>
      <c r="Q543" s="178" t="s">
        <v>231</v>
      </c>
      <c r="R543" s="178"/>
    </row>
    <row r="544" spans="12:18" ht="16.399999999999999" customHeight="1" x14ac:dyDescent="0.25">
      <c r="L544" s="178" t="s">
        <v>16</v>
      </c>
      <c r="M544" s="178">
        <v>346</v>
      </c>
      <c r="N544" s="178" t="s">
        <v>592</v>
      </c>
      <c r="O544" s="185">
        <v>1</v>
      </c>
      <c r="P544" s="178" t="str">
        <f t="shared" si="13"/>
        <v>MI346LI01</v>
      </c>
      <c r="Q544" s="178" t="s">
        <v>200</v>
      </c>
      <c r="R544" s="178"/>
    </row>
    <row r="545" spans="12:18" ht="16.399999999999999" customHeight="1" x14ac:dyDescent="0.25">
      <c r="L545" s="178" t="s">
        <v>16</v>
      </c>
      <c r="M545" s="178">
        <v>346</v>
      </c>
      <c r="N545" s="178" t="s">
        <v>544</v>
      </c>
      <c r="O545" s="185">
        <v>1</v>
      </c>
      <c r="P545" s="178" t="str">
        <f t="shared" si="13"/>
        <v>MI346LT01</v>
      </c>
      <c r="Q545" s="178" t="s">
        <v>200</v>
      </c>
      <c r="R545" s="178"/>
    </row>
    <row r="546" spans="12:18" ht="16.399999999999999" customHeight="1" x14ac:dyDescent="0.25">
      <c r="L546" s="178" t="s">
        <v>16</v>
      </c>
      <c r="M546" s="178">
        <v>348</v>
      </c>
      <c r="N546" s="178" t="s">
        <v>139</v>
      </c>
      <c r="O546" s="185">
        <v>1</v>
      </c>
      <c r="P546" s="178" t="str">
        <f t="shared" si="13"/>
        <v>MI348CH01</v>
      </c>
      <c r="Q546" s="178" t="s">
        <v>214</v>
      </c>
      <c r="R546" s="178" t="s">
        <v>902</v>
      </c>
    </row>
    <row r="547" spans="12:18" ht="16.399999999999999" customHeight="1" x14ac:dyDescent="0.25">
      <c r="L547" s="178" t="s">
        <v>16</v>
      </c>
      <c r="M547" s="178">
        <v>348</v>
      </c>
      <c r="N547" s="178" t="s">
        <v>130</v>
      </c>
      <c r="O547" s="185">
        <v>1</v>
      </c>
      <c r="P547" s="178" t="str">
        <f t="shared" si="13"/>
        <v>MI348DA01</v>
      </c>
      <c r="Q547" s="178" t="s">
        <v>199</v>
      </c>
      <c r="R547" s="178"/>
    </row>
    <row r="548" spans="12:18" ht="16.399999999999999" customHeight="1" x14ac:dyDescent="0.25">
      <c r="L548" s="178" t="s">
        <v>16</v>
      </c>
      <c r="M548" s="178">
        <v>348</v>
      </c>
      <c r="N548" s="178" t="s">
        <v>138</v>
      </c>
      <c r="O548" s="185">
        <v>1</v>
      </c>
      <c r="P548" s="178" t="str">
        <f t="shared" si="13"/>
        <v>MI348E901</v>
      </c>
      <c r="Q548" s="178" t="s">
        <v>232</v>
      </c>
      <c r="R548" s="178"/>
    </row>
    <row r="549" spans="12:18" ht="16.399999999999999" customHeight="1" x14ac:dyDescent="0.25">
      <c r="L549" s="178" t="s">
        <v>16</v>
      </c>
      <c r="M549" s="178">
        <v>348</v>
      </c>
      <c r="N549" s="178" t="s">
        <v>138</v>
      </c>
      <c r="O549" s="185">
        <v>2</v>
      </c>
      <c r="P549" s="178" t="str">
        <f t="shared" si="13"/>
        <v>MI348E902</v>
      </c>
      <c r="Q549" s="178" t="s">
        <v>231</v>
      </c>
      <c r="R549" s="178"/>
    </row>
    <row r="550" spans="12:18" ht="16.399999999999999" customHeight="1" x14ac:dyDescent="0.25">
      <c r="L550" s="178" t="s">
        <v>16</v>
      </c>
      <c r="M550" s="178">
        <v>348</v>
      </c>
      <c r="N550" s="178" t="s">
        <v>592</v>
      </c>
      <c r="O550" s="185">
        <v>1</v>
      </c>
      <c r="P550" s="178" t="str">
        <f t="shared" si="13"/>
        <v>MI348LI01</v>
      </c>
      <c r="Q550" s="178" t="s">
        <v>214</v>
      </c>
      <c r="R550" s="178"/>
    </row>
    <row r="551" spans="12:18" ht="16.399999999999999" customHeight="1" x14ac:dyDescent="0.25">
      <c r="L551" s="178" t="s">
        <v>16</v>
      </c>
      <c r="M551" s="178">
        <v>348</v>
      </c>
      <c r="N551" s="178" t="s">
        <v>592</v>
      </c>
      <c r="O551" s="185">
        <v>2</v>
      </c>
      <c r="P551" s="178" t="str">
        <f t="shared" si="13"/>
        <v>MI348LI02</v>
      </c>
      <c r="Q551" s="178" t="s">
        <v>758</v>
      </c>
      <c r="R551" s="178"/>
    </row>
    <row r="552" spans="12:18" ht="16.399999999999999" customHeight="1" x14ac:dyDescent="0.25">
      <c r="L552" s="178" t="s">
        <v>16</v>
      </c>
      <c r="M552" s="178">
        <v>348</v>
      </c>
      <c r="N552" s="178" t="s">
        <v>544</v>
      </c>
      <c r="O552" s="185">
        <v>1</v>
      </c>
      <c r="P552" s="178" t="str">
        <f t="shared" si="13"/>
        <v>MI348LT01</v>
      </c>
      <c r="Q552" s="178" t="s">
        <v>214</v>
      </c>
      <c r="R552" s="178"/>
    </row>
    <row r="553" spans="12:18" ht="16.399999999999999" customHeight="1" x14ac:dyDescent="0.25">
      <c r="L553" s="178" t="s">
        <v>16</v>
      </c>
      <c r="M553" s="178">
        <v>348</v>
      </c>
      <c r="N553" s="178" t="s">
        <v>544</v>
      </c>
      <c r="O553" s="185">
        <v>2</v>
      </c>
      <c r="P553" s="178" t="str">
        <f t="shared" si="13"/>
        <v>MI348LT02</v>
      </c>
      <c r="Q553" s="178" t="s">
        <v>758</v>
      </c>
      <c r="R553" s="178"/>
    </row>
    <row r="554" spans="12:18" ht="16.399999999999999" customHeight="1" x14ac:dyDescent="0.25">
      <c r="L554" s="178" t="s">
        <v>19</v>
      </c>
      <c r="M554" s="178">
        <v>520</v>
      </c>
      <c r="N554" s="178" t="s">
        <v>139</v>
      </c>
      <c r="O554" s="185">
        <v>1</v>
      </c>
      <c r="P554" s="178" t="str">
        <f t="shared" si="13"/>
        <v>MO520CH01</v>
      </c>
      <c r="Q554" s="178" t="s">
        <v>280</v>
      </c>
      <c r="R554" s="178" t="s">
        <v>968</v>
      </c>
    </row>
    <row r="555" spans="12:18" ht="16.399999999999999" customHeight="1" x14ac:dyDescent="0.25">
      <c r="L555" s="178" t="s">
        <v>19</v>
      </c>
      <c r="M555" s="178">
        <v>520</v>
      </c>
      <c r="N555" s="178" t="s">
        <v>130</v>
      </c>
      <c r="O555" s="185">
        <v>1</v>
      </c>
      <c r="P555" s="178" t="str">
        <f t="shared" si="13"/>
        <v>MO520DA01</v>
      </c>
      <c r="Q555" s="178" t="s">
        <v>402</v>
      </c>
      <c r="R555" s="178"/>
    </row>
    <row r="556" spans="12:18" ht="16.399999999999999" customHeight="1" x14ac:dyDescent="0.25">
      <c r="L556" s="178" t="s">
        <v>19</v>
      </c>
      <c r="M556" s="178">
        <v>520</v>
      </c>
      <c r="N556" s="178" t="s">
        <v>130</v>
      </c>
      <c r="O556" s="185">
        <v>2</v>
      </c>
      <c r="P556" s="178" t="str">
        <f t="shared" si="13"/>
        <v>MO520DA02</v>
      </c>
      <c r="Q556" s="178" t="s">
        <v>1064</v>
      </c>
      <c r="R556" s="178"/>
    </row>
    <row r="557" spans="12:18" ht="16.399999999999999" customHeight="1" x14ac:dyDescent="0.25">
      <c r="L557" s="178" t="s">
        <v>19</v>
      </c>
      <c r="M557" s="178">
        <v>520</v>
      </c>
      <c r="N557" s="178" t="s">
        <v>138</v>
      </c>
      <c r="O557" s="185">
        <v>1</v>
      </c>
      <c r="P557" s="178" t="str">
        <f t="shared" si="13"/>
        <v>MO520E901</v>
      </c>
      <c r="Q557" s="178" t="s">
        <v>262</v>
      </c>
      <c r="R557" s="178"/>
    </row>
    <row r="558" spans="12:18" ht="16.399999999999999" customHeight="1" x14ac:dyDescent="0.25">
      <c r="L558" s="178" t="s">
        <v>19</v>
      </c>
      <c r="M558" s="178">
        <v>520</v>
      </c>
      <c r="N558" s="178" t="s">
        <v>138</v>
      </c>
      <c r="O558" s="185">
        <v>2</v>
      </c>
      <c r="P558" s="178" t="str">
        <f t="shared" si="13"/>
        <v>MO520E902</v>
      </c>
      <c r="Q558" s="178" t="s">
        <v>263</v>
      </c>
      <c r="R558" s="178"/>
    </row>
    <row r="559" spans="12:18" ht="16.399999999999999" customHeight="1" x14ac:dyDescent="0.25">
      <c r="L559" s="178" t="s">
        <v>19</v>
      </c>
      <c r="M559" s="178">
        <v>520</v>
      </c>
      <c r="N559" s="178" t="s">
        <v>592</v>
      </c>
      <c r="O559" s="185">
        <v>1</v>
      </c>
      <c r="P559" s="178" t="str">
        <f t="shared" si="13"/>
        <v>MO520LI01</v>
      </c>
      <c r="Q559" s="178" t="s">
        <v>402</v>
      </c>
      <c r="R559" s="178"/>
    </row>
    <row r="560" spans="12:18" ht="16.399999999999999" customHeight="1" x14ac:dyDescent="0.25">
      <c r="L560" s="178" t="s">
        <v>19</v>
      </c>
      <c r="M560" s="178">
        <v>520</v>
      </c>
      <c r="N560" s="178" t="s">
        <v>592</v>
      </c>
      <c r="O560" s="185">
        <v>2</v>
      </c>
      <c r="P560" s="178" t="str">
        <f t="shared" si="13"/>
        <v>MO520LI02</v>
      </c>
      <c r="Q560" s="178" t="s">
        <v>280</v>
      </c>
      <c r="R560" s="178"/>
    </row>
    <row r="561" spans="12:18" ht="16.399999999999999" customHeight="1" x14ac:dyDescent="0.25">
      <c r="L561" s="178" t="s">
        <v>19</v>
      </c>
      <c r="M561" s="178">
        <v>520</v>
      </c>
      <c r="N561" s="178" t="s">
        <v>592</v>
      </c>
      <c r="O561" s="185">
        <v>3</v>
      </c>
      <c r="P561" s="178" t="str">
        <f t="shared" ref="P561:P622" si="14">$L561&amp;$M561&amp;$N561&amp;IF($O561&lt;10,0&amp;$O561,$O561)</f>
        <v>MO520LI03</v>
      </c>
      <c r="Q561" s="178" t="s">
        <v>872</v>
      </c>
      <c r="R561" s="178"/>
    </row>
    <row r="562" spans="12:18" ht="16.399999999999999" customHeight="1" x14ac:dyDescent="0.25">
      <c r="L562" s="178" t="s">
        <v>19</v>
      </c>
      <c r="M562" s="178">
        <v>520</v>
      </c>
      <c r="N562" s="178" t="s">
        <v>544</v>
      </c>
      <c r="O562" s="185">
        <v>1</v>
      </c>
      <c r="P562" s="178" t="str">
        <f t="shared" si="14"/>
        <v>MO520LT01</v>
      </c>
      <c r="Q562" s="178" t="s">
        <v>402</v>
      </c>
      <c r="R562" s="178"/>
    </row>
    <row r="563" spans="12:18" ht="16.399999999999999" customHeight="1" x14ac:dyDescent="0.25">
      <c r="L563" s="178" t="s">
        <v>19</v>
      </c>
      <c r="M563" s="178">
        <v>520</v>
      </c>
      <c r="N563" s="178" t="s">
        <v>544</v>
      </c>
      <c r="O563" s="185">
        <v>2</v>
      </c>
      <c r="P563" s="178" t="str">
        <f t="shared" si="14"/>
        <v>MO520LT02</v>
      </c>
      <c r="Q563" s="178" t="s">
        <v>280</v>
      </c>
      <c r="R563" s="178"/>
    </row>
    <row r="564" spans="12:18" ht="16.399999999999999" customHeight="1" x14ac:dyDescent="0.25">
      <c r="L564" s="178" t="s">
        <v>19</v>
      </c>
      <c r="M564" s="178">
        <v>520</v>
      </c>
      <c r="N564" s="178" t="s">
        <v>544</v>
      </c>
      <c r="O564" s="185">
        <v>3</v>
      </c>
      <c r="P564" s="178" t="str">
        <f t="shared" si="14"/>
        <v>MO520LT03</v>
      </c>
      <c r="Q564" s="178" t="s">
        <v>872</v>
      </c>
      <c r="R564" s="178"/>
    </row>
    <row r="565" spans="12:18" ht="16.399999999999999" customHeight="1" x14ac:dyDescent="0.25">
      <c r="L565" s="178" t="s">
        <v>19</v>
      </c>
      <c r="M565" s="178">
        <v>521</v>
      </c>
      <c r="N565" s="178" t="s">
        <v>592</v>
      </c>
      <c r="O565" s="185">
        <v>1</v>
      </c>
      <c r="P565" s="178" t="str">
        <f t="shared" si="14"/>
        <v>MO521LI01</v>
      </c>
      <c r="Q565" s="178" t="s">
        <v>980</v>
      </c>
      <c r="R565" s="178"/>
    </row>
    <row r="566" spans="12:18" ht="16.399999999999999" customHeight="1" x14ac:dyDescent="0.25">
      <c r="L566" s="178" t="s">
        <v>19</v>
      </c>
      <c r="M566" s="178">
        <v>521</v>
      </c>
      <c r="N566" s="178" t="s">
        <v>128</v>
      </c>
      <c r="O566" s="185">
        <v>1</v>
      </c>
      <c r="P566" s="178" t="str">
        <f t="shared" si="14"/>
        <v>MO521TE01</v>
      </c>
      <c r="Q566" s="178" t="s">
        <v>985</v>
      </c>
      <c r="R566" s="178"/>
    </row>
    <row r="567" spans="12:18" ht="16.399999999999999" customHeight="1" x14ac:dyDescent="0.25">
      <c r="L567" s="178" t="s">
        <v>19</v>
      </c>
      <c r="M567" s="178">
        <v>522</v>
      </c>
      <c r="N567" s="178" t="s">
        <v>139</v>
      </c>
      <c r="O567" s="185">
        <v>1</v>
      </c>
      <c r="P567" s="178" t="str">
        <f t="shared" si="14"/>
        <v>MO522CH01</v>
      </c>
      <c r="Q567" s="178" t="s">
        <v>281</v>
      </c>
      <c r="R567" s="178" t="s">
        <v>969</v>
      </c>
    </row>
    <row r="568" spans="12:18" ht="16.399999999999999" customHeight="1" x14ac:dyDescent="0.25">
      <c r="L568" s="178" t="s">
        <v>19</v>
      </c>
      <c r="M568" s="178">
        <v>522</v>
      </c>
      <c r="N568" s="178" t="s">
        <v>130</v>
      </c>
      <c r="O568" s="185">
        <v>1</v>
      </c>
      <c r="P568" s="178" t="str">
        <f t="shared" si="14"/>
        <v>MO522DA01</v>
      </c>
      <c r="Q568" s="178" t="s">
        <v>281</v>
      </c>
      <c r="R568" s="178"/>
    </row>
    <row r="569" spans="12:18" ht="16.399999999999999" customHeight="1" x14ac:dyDescent="0.25">
      <c r="L569" s="178" t="s">
        <v>19</v>
      </c>
      <c r="M569" s="178">
        <v>522</v>
      </c>
      <c r="N569" s="178" t="s">
        <v>138</v>
      </c>
      <c r="O569" s="185">
        <v>1</v>
      </c>
      <c r="P569" s="178" t="str">
        <f t="shared" si="14"/>
        <v>MO522E901</v>
      </c>
      <c r="Q569" s="178" t="s">
        <v>264</v>
      </c>
      <c r="R569" s="178"/>
    </row>
    <row r="570" spans="12:18" ht="16.399999999999999" customHeight="1" x14ac:dyDescent="0.25">
      <c r="L570" s="178" t="s">
        <v>19</v>
      </c>
      <c r="M570" s="178">
        <v>522</v>
      </c>
      <c r="N570" s="178" t="s">
        <v>592</v>
      </c>
      <c r="O570" s="185">
        <v>1</v>
      </c>
      <c r="P570" s="178" t="str">
        <f t="shared" si="14"/>
        <v>MO522LI01</v>
      </c>
      <c r="Q570" s="178" t="s">
        <v>281</v>
      </c>
      <c r="R570" s="178"/>
    </row>
    <row r="571" spans="12:18" ht="16.399999999999999" customHeight="1" x14ac:dyDescent="0.25">
      <c r="L571" s="178" t="s">
        <v>19</v>
      </c>
      <c r="M571" s="178">
        <v>522</v>
      </c>
      <c r="N571" s="178" t="s">
        <v>544</v>
      </c>
      <c r="O571" s="185">
        <v>1</v>
      </c>
      <c r="P571" s="178" t="str">
        <f t="shared" si="14"/>
        <v>MO522LT01</v>
      </c>
      <c r="Q571" s="178" t="s">
        <v>281</v>
      </c>
      <c r="R571" s="178"/>
    </row>
    <row r="572" spans="12:18" ht="16.399999999999999" customHeight="1" x14ac:dyDescent="0.25">
      <c r="L572" s="178" t="s">
        <v>19</v>
      </c>
      <c r="M572" s="178">
        <v>524</v>
      </c>
      <c r="N572" s="178" t="s">
        <v>139</v>
      </c>
      <c r="O572" s="185">
        <v>1</v>
      </c>
      <c r="P572" s="178" t="str">
        <f t="shared" si="14"/>
        <v>MO524CH01</v>
      </c>
      <c r="Q572" s="178" t="s">
        <v>282</v>
      </c>
      <c r="R572" s="178" t="s">
        <v>970</v>
      </c>
    </row>
    <row r="573" spans="12:18" ht="16.399999999999999" customHeight="1" x14ac:dyDescent="0.25">
      <c r="L573" s="178" t="s">
        <v>19</v>
      </c>
      <c r="M573" s="178">
        <v>524</v>
      </c>
      <c r="N573" s="178" t="s">
        <v>130</v>
      </c>
      <c r="O573" s="185">
        <v>1</v>
      </c>
      <c r="P573" s="178" t="str">
        <f t="shared" si="14"/>
        <v>MO524DA01</v>
      </c>
      <c r="Q573" s="178" t="s">
        <v>873</v>
      </c>
      <c r="R573" s="178"/>
    </row>
    <row r="574" spans="12:18" ht="16.399999999999999" customHeight="1" x14ac:dyDescent="0.25">
      <c r="L574" s="178" t="s">
        <v>19</v>
      </c>
      <c r="M574" s="178">
        <v>524</v>
      </c>
      <c r="N574" s="178" t="s">
        <v>130</v>
      </c>
      <c r="O574" s="185">
        <v>2</v>
      </c>
      <c r="P574" s="178" t="str">
        <f t="shared" si="14"/>
        <v>MO524DA02</v>
      </c>
      <c r="Q574" s="178" t="s">
        <v>282</v>
      </c>
      <c r="R574" s="178"/>
    </row>
    <row r="575" spans="12:18" ht="16.399999999999999" customHeight="1" x14ac:dyDescent="0.25">
      <c r="L575" s="178" t="s">
        <v>19</v>
      </c>
      <c r="M575" s="178">
        <v>524</v>
      </c>
      <c r="N575" s="178" t="s">
        <v>130</v>
      </c>
      <c r="O575" s="185">
        <v>3</v>
      </c>
      <c r="P575" s="178" t="str">
        <f t="shared" si="14"/>
        <v>MO524DA03</v>
      </c>
      <c r="Q575" s="178" t="s">
        <v>874</v>
      </c>
      <c r="R575" s="178"/>
    </row>
    <row r="576" spans="12:18" ht="16.399999999999999" customHeight="1" x14ac:dyDescent="0.25">
      <c r="L576" s="178" t="s">
        <v>19</v>
      </c>
      <c r="M576" s="178">
        <v>524</v>
      </c>
      <c r="N576" s="178" t="s">
        <v>130</v>
      </c>
      <c r="O576" s="185">
        <v>4</v>
      </c>
      <c r="P576" s="178" t="str">
        <f t="shared" si="14"/>
        <v>MO524DA04</v>
      </c>
      <c r="Q576" s="178" t="s">
        <v>876</v>
      </c>
      <c r="R576" s="178"/>
    </row>
    <row r="577" spans="12:18" ht="16.399999999999999" customHeight="1" x14ac:dyDescent="0.25">
      <c r="L577" s="178" t="s">
        <v>19</v>
      </c>
      <c r="M577" s="178">
        <v>524</v>
      </c>
      <c r="N577" s="178" t="s">
        <v>138</v>
      </c>
      <c r="O577" s="185">
        <v>1</v>
      </c>
      <c r="P577" s="178" t="str">
        <f t="shared" si="14"/>
        <v>MO524E901</v>
      </c>
      <c r="Q577" s="178" t="s">
        <v>265</v>
      </c>
      <c r="R577" s="178"/>
    </row>
    <row r="578" spans="12:18" ht="16.399999999999999" customHeight="1" x14ac:dyDescent="0.25">
      <c r="L578" s="178" t="s">
        <v>19</v>
      </c>
      <c r="M578" s="178">
        <v>524</v>
      </c>
      <c r="N578" s="178" t="s">
        <v>592</v>
      </c>
      <c r="O578" s="185">
        <v>1</v>
      </c>
      <c r="P578" s="178" t="str">
        <f t="shared" si="14"/>
        <v>MO524LI01</v>
      </c>
      <c r="Q578" s="178" t="s">
        <v>873</v>
      </c>
      <c r="R578" s="178"/>
    </row>
    <row r="579" spans="12:18" ht="16.399999999999999" customHeight="1" x14ac:dyDescent="0.25">
      <c r="L579" s="178" t="s">
        <v>19</v>
      </c>
      <c r="M579" s="178">
        <v>524</v>
      </c>
      <c r="N579" s="178" t="s">
        <v>592</v>
      </c>
      <c r="O579" s="185">
        <v>2</v>
      </c>
      <c r="P579" s="178" t="str">
        <f t="shared" si="14"/>
        <v>MO524LI02</v>
      </c>
      <c r="Q579" s="178" t="s">
        <v>282</v>
      </c>
      <c r="R579" s="178"/>
    </row>
    <row r="580" spans="12:18" ht="16.399999999999999" customHeight="1" x14ac:dyDescent="0.25">
      <c r="L580" s="178" t="s">
        <v>19</v>
      </c>
      <c r="M580" s="178">
        <v>524</v>
      </c>
      <c r="N580" s="178" t="s">
        <v>592</v>
      </c>
      <c r="O580" s="185">
        <v>3</v>
      </c>
      <c r="P580" s="178" t="str">
        <f t="shared" si="14"/>
        <v>MO524LI03</v>
      </c>
      <c r="Q580" s="178" t="s">
        <v>874</v>
      </c>
      <c r="R580" s="178"/>
    </row>
    <row r="581" spans="12:18" ht="16.399999999999999" customHeight="1" x14ac:dyDescent="0.25">
      <c r="L581" s="178" t="s">
        <v>19</v>
      </c>
      <c r="M581" s="178">
        <v>524</v>
      </c>
      <c r="N581" s="178" t="s">
        <v>592</v>
      </c>
      <c r="O581" s="185">
        <v>4</v>
      </c>
      <c r="P581" s="178" t="str">
        <f t="shared" si="14"/>
        <v>MO524LI04</v>
      </c>
      <c r="Q581" s="178" t="s">
        <v>875</v>
      </c>
      <c r="R581" s="178"/>
    </row>
    <row r="582" spans="12:18" ht="16.399999999999999" customHeight="1" x14ac:dyDescent="0.25">
      <c r="L582" s="178" t="s">
        <v>19</v>
      </c>
      <c r="M582" s="178">
        <v>524</v>
      </c>
      <c r="N582" s="178" t="s">
        <v>592</v>
      </c>
      <c r="O582" s="185">
        <v>5</v>
      </c>
      <c r="P582" s="178" t="str">
        <f t="shared" si="14"/>
        <v>MO524LI05</v>
      </c>
      <c r="Q582" s="178" t="s">
        <v>876</v>
      </c>
      <c r="R582" s="178"/>
    </row>
    <row r="583" spans="12:18" ht="16.399999999999999" customHeight="1" x14ac:dyDescent="0.25">
      <c r="L583" s="178" t="s">
        <v>19</v>
      </c>
      <c r="M583" s="178">
        <v>524</v>
      </c>
      <c r="N583" s="178" t="s">
        <v>544</v>
      </c>
      <c r="O583" s="185">
        <v>1</v>
      </c>
      <c r="P583" s="178" t="str">
        <f t="shared" si="14"/>
        <v>MO524LT01</v>
      </c>
      <c r="Q583" s="178" t="s">
        <v>873</v>
      </c>
      <c r="R583" s="178"/>
    </row>
    <row r="584" spans="12:18" ht="16.399999999999999" customHeight="1" x14ac:dyDescent="0.25">
      <c r="L584" s="178" t="s">
        <v>19</v>
      </c>
      <c r="M584" s="178">
        <v>524</v>
      </c>
      <c r="N584" s="178" t="s">
        <v>544</v>
      </c>
      <c r="O584" s="185">
        <v>2</v>
      </c>
      <c r="P584" s="178" t="str">
        <f t="shared" si="14"/>
        <v>MO524LT02</v>
      </c>
      <c r="Q584" s="178" t="s">
        <v>282</v>
      </c>
      <c r="R584" s="178"/>
    </row>
    <row r="585" spans="12:18" ht="16.399999999999999" customHeight="1" x14ac:dyDescent="0.25">
      <c r="L585" s="178" t="s">
        <v>19</v>
      </c>
      <c r="M585" s="178">
        <v>524</v>
      </c>
      <c r="N585" s="178" t="s">
        <v>544</v>
      </c>
      <c r="O585" s="185">
        <v>3</v>
      </c>
      <c r="P585" s="178" t="str">
        <f t="shared" si="14"/>
        <v>MO524LT03</v>
      </c>
      <c r="Q585" s="178" t="s">
        <v>874</v>
      </c>
      <c r="R585" s="178"/>
    </row>
    <row r="586" spans="12:18" ht="16.399999999999999" customHeight="1" x14ac:dyDescent="0.25">
      <c r="L586" s="178" t="s">
        <v>19</v>
      </c>
      <c r="M586" s="178">
        <v>524</v>
      </c>
      <c r="N586" s="178" t="s">
        <v>544</v>
      </c>
      <c r="O586" s="185">
        <v>4</v>
      </c>
      <c r="P586" s="178" t="str">
        <f t="shared" si="14"/>
        <v>MO524LT04</v>
      </c>
      <c r="Q586" s="178" t="s">
        <v>875</v>
      </c>
      <c r="R586" s="178"/>
    </row>
    <row r="587" spans="12:18" ht="16.399999999999999" customHeight="1" x14ac:dyDescent="0.25">
      <c r="L587" s="178" t="s">
        <v>19</v>
      </c>
      <c r="M587" s="178">
        <v>524</v>
      </c>
      <c r="N587" s="178" t="s">
        <v>544</v>
      </c>
      <c r="O587" s="185">
        <v>5</v>
      </c>
      <c r="P587" s="178" t="str">
        <f t="shared" si="14"/>
        <v>MO524LT05</v>
      </c>
      <c r="Q587" s="178" t="s">
        <v>876</v>
      </c>
      <c r="R587" s="178"/>
    </row>
    <row r="588" spans="12:18" ht="16.399999999999999" customHeight="1" x14ac:dyDescent="0.25">
      <c r="L588" s="178" t="s">
        <v>10</v>
      </c>
      <c r="M588" s="178">
        <v>468</v>
      </c>
      <c r="N588" s="178" t="s">
        <v>139</v>
      </c>
      <c r="O588" s="185">
        <v>1</v>
      </c>
      <c r="P588" s="178" t="str">
        <f t="shared" si="14"/>
        <v>MS468CH01</v>
      </c>
      <c r="Q588" s="178" t="s">
        <v>791</v>
      </c>
      <c r="R588" s="178" t="s">
        <v>934</v>
      </c>
    </row>
    <row r="589" spans="12:18" ht="16.399999999999999" customHeight="1" x14ac:dyDescent="0.25">
      <c r="L589" s="178" t="s">
        <v>10</v>
      </c>
      <c r="M589" s="178">
        <v>468</v>
      </c>
      <c r="N589" s="178" t="s">
        <v>130</v>
      </c>
      <c r="O589" s="185">
        <v>1</v>
      </c>
      <c r="P589" s="178" t="str">
        <f t="shared" si="14"/>
        <v>MS468DA01</v>
      </c>
      <c r="Q589" s="178" t="s">
        <v>417</v>
      </c>
      <c r="R589" s="178"/>
    </row>
    <row r="590" spans="12:18" ht="16.399999999999999" customHeight="1" x14ac:dyDescent="0.25">
      <c r="L590" s="178" t="s">
        <v>10</v>
      </c>
      <c r="M590" s="178">
        <v>468</v>
      </c>
      <c r="N590" s="178" t="s">
        <v>138</v>
      </c>
      <c r="O590" s="185">
        <v>1</v>
      </c>
      <c r="P590" s="178" t="str">
        <f t="shared" si="14"/>
        <v>MS468E901</v>
      </c>
      <c r="Q590" s="178" t="s">
        <v>508</v>
      </c>
      <c r="R590" s="178"/>
    </row>
    <row r="591" spans="12:18" ht="16.399999999999999" customHeight="1" x14ac:dyDescent="0.25">
      <c r="L591" s="178" t="s">
        <v>10</v>
      </c>
      <c r="M591" s="178">
        <v>468</v>
      </c>
      <c r="N591" s="178" t="s">
        <v>592</v>
      </c>
      <c r="O591" s="185">
        <v>1</v>
      </c>
      <c r="P591" s="178" t="str">
        <f t="shared" si="14"/>
        <v>MS468LI01</v>
      </c>
      <c r="Q591" s="178" t="s">
        <v>417</v>
      </c>
      <c r="R591" s="178"/>
    </row>
    <row r="592" spans="12:18" ht="16.399999999999999" customHeight="1" x14ac:dyDescent="0.25">
      <c r="L592" s="178" t="s">
        <v>10</v>
      </c>
      <c r="M592" s="178">
        <v>468</v>
      </c>
      <c r="N592" s="178" t="s">
        <v>544</v>
      </c>
      <c r="O592" s="185">
        <v>1</v>
      </c>
      <c r="P592" s="178" t="str">
        <f t="shared" si="14"/>
        <v>MS468LT01</v>
      </c>
      <c r="Q592" s="178" t="s">
        <v>417</v>
      </c>
      <c r="R592" s="178"/>
    </row>
    <row r="593" spans="12:18" ht="16.399999999999999" customHeight="1" x14ac:dyDescent="0.25">
      <c r="L593" s="178" t="s">
        <v>10</v>
      </c>
      <c r="M593" s="178">
        <v>482</v>
      </c>
      <c r="N593" s="178" t="s">
        <v>139</v>
      </c>
      <c r="O593" s="185">
        <v>1</v>
      </c>
      <c r="P593" s="178" t="str">
        <f t="shared" si="14"/>
        <v>MS482CH01</v>
      </c>
      <c r="Q593" s="178" t="s">
        <v>408</v>
      </c>
      <c r="R593" s="178" t="s">
        <v>931</v>
      </c>
    </row>
    <row r="594" spans="12:18" ht="16.399999999999999" customHeight="1" x14ac:dyDescent="0.25">
      <c r="L594" s="178" t="s">
        <v>10</v>
      </c>
      <c r="M594" s="178">
        <v>482</v>
      </c>
      <c r="N594" s="178" t="s">
        <v>130</v>
      </c>
      <c r="O594" s="185">
        <v>1</v>
      </c>
      <c r="P594" s="178" t="str">
        <f t="shared" si="14"/>
        <v>MS482DA01</v>
      </c>
      <c r="Q594" s="178" t="s">
        <v>409</v>
      </c>
      <c r="R594" s="178"/>
    </row>
    <row r="595" spans="12:18" ht="16.399999999999999" customHeight="1" x14ac:dyDescent="0.25">
      <c r="L595" s="178" t="s">
        <v>10</v>
      </c>
      <c r="M595" s="178">
        <v>482</v>
      </c>
      <c r="N595" s="178" t="s">
        <v>130</v>
      </c>
      <c r="O595" s="185">
        <v>2</v>
      </c>
      <c r="P595" s="178" t="str">
        <f t="shared" si="14"/>
        <v>MS482DA02</v>
      </c>
      <c r="Q595" s="178" t="s">
        <v>408</v>
      </c>
      <c r="R595" s="178"/>
    </row>
    <row r="596" spans="12:18" ht="16.399999999999999" customHeight="1" x14ac:dyDescent="0.25">
      <c r="L596" s="178" t="s">
        <v>10</v>
      </c>
      <c r="M596" s="178">
        <v>482</v>
      </c>
      <c r="N596" s="178" t="s">
        <v>138</v>
      </c>
      <c r="O596" s="185">
        <v>1</v>
      </c>
      <c r="P596" s="178" t="str">
        <f t="shared" si="14"/>
        <v>MS482E901</v>
      </c>
      <c r="Q596" s="178" t="s">
        <v>488</v>
      </c>
      <c r="R596" s="178"/>
    </row>
    <row r="597" spans="12:18" ht="16.399999999999999" customHeight="1" x14ac:dyDescent="0.25">
      <c r="L597" s="178" t="s">
        <v>10</v>
      </c>
      <c r="M597" s="178">
        <v>482</v>
      </c>
      <c r="N597" s="178" t="s">
        <v>138</v>
      </c>
      <c r="O597" s="185">
        <v>2</v>
      </c>
      <c r="P597" s="178" t="str">
        <f t="shared" si="14"/>
        <v>MS482E902</v>
      </c>
      <c r="Q597" s="178" t="s">
        <v>489</v>
      </c>
      <c r="R597" s="178"/>
    </row>
    <row r="598" spans="12:18" ht="16.399999999999999" customHeight="1" x14ac:dyDescent="0.25">
      <c r="L598" s="178" t="s">
        <v>10</v>
      </c>
      <c r="M598" s="178">
        <v>482</v>
      </c>
      <c r="N598" s="178" t="s">
        <v>138</v>
      </c>
      <c r="O598" s="185">
        <v>3</v>
      </c>
      <c r="P598" s="178" t="str">
        <f t="shared" si="14"/>
        <v>MS482E903</v>
      </c>
      <c r="Q598" s="178" t="s">
        <v>490</v>
      </c>
      <c r="R598" s="178"/>
    </row>
    <row r="599" spans="12:18" ht="16.399999999999999" customHeight="1" x14ac:dyDescent="0.25">
      <c r="L599" s="178" t="s">
        <v>10</v>
      </c>
      <c r="M599" s="178">
        <v>482</v>
      </c>
      <c r="N599" s="178" t="s">
        <v>592</v>
      </c>
      <c r="O599" s="185">
        <v>1</v>
      </c>
      <c r="P599" s="178" t="str">
        <f t="shared" si="14"/>
        <v>MS482LI01</v>
      </c>
      <c r="Q599" s="178" t="s">
        <v>843</v>
      </c>
      <c r="R599" s="178"/>
    </row>
    <row r="600" spans="12:18" ht="16.399999999999999" customHeight="1" x14ac:dyDescent="0.25">
      <c r="L600" s="178" t="s">
        <v>10</v>
      </c>
      <c r="M600" s="178">
        <v>482</v>
      </c>
      <c r="N600" s="178" t="s">
        <v>592</v>
      </c>
      <c r="O600" s="185">
        <v>2</v>
      </c>
      <c r="P600" s="178" t="str">
        <f t="shared" si="14"/>
        <v>MS482LI02</v>
      </c>
      <c r="Q600" s="178" t="s">
        <v>409</v>
      </c>
      <c r="R600" s="178"/>
    </row>
    <row r="601" spans="12:18" ht="16.399999999999999" customHeight="1" x14ac:dyDescent="0.25">
      <c r="L601" s="178" t="s">
        <v>10</v>
      </c>
      <c r="M601" s="178">
        <v>482</v>
      </c>
      <c r="N601" s="178" t="s">
        <v>592</v>
      </c>
      <c r="O601" s="185">
        <v>3</v>
      </c>
      <c r="P601" s="178" t="str">
        <f t="shared" si="14"/>
        <v>MS482LI03</v>
      </c>
      <c r="Q601" s="178" t="s">
        <v>844</v>
      </c>
      <c r="R601" s="178"/>
    </row>
    <row r="602" spans="12:18" ht="16.399999999999999" customHeight="1" x14ac:dyDescent="0.25">
      <c r="L602" s="178" t="s">
        <v>10</v>
      </c>
      <c r="M602" s="178">
        <v>482</v>
      </c>
      <c r="N602" s="178" t="s">
        <v>592</v>
      </c>
      <c r="O602" s="185">
        <v>4</v>
      </c>
      <c r="P602" s="178" t="str">
        <f t="shared" si="14"/>
        <v>MS482LI04</v>
      </c>
      <c r="Q602" s="178" t="s">
        <v>408</v>
      </c>
      <c r="R602" s="178"/>
    </row>
    <row r="603" spans="12:18" ht="16.399999999999999" customHeight="1" x14ac:dyDescent="0.25">
      <c r="L603" s="178" t="s">
        <v>10</v>
      </c>
      <c r="M603" s="178">
        <v>482</v>
      </c>
      <c r="N603" s="178" t="s">
        <v>592</v>
      </c>
      <c r="O603" s="185">
        <v>5</v>
      </c>
      <c r="P603" s="178" t="str">
        <f t="shared" si="14"/>
        <v>MS482LI05</v>
      </c>
      <c r="Q603" s="178" t="s">
        <v>845</v>
      </c>
      <c r="R603" s="178"/>
    </row>
    <row r="604" spans="12:18" ht="16.399999999999999" customHeight="1" x14ac:dyDescent="0.25">
      <c r="L604" s="178" t="s">
        <v>10</v>
      </c>
      <c r="M604" s="178">
        <v>482</v>
      </c>
      <c r="N604" s="178" t="s">
        <v>592</v>
      </c>
      <c r="O604" s="185">
        <v>6</v>
      </c>
      <c r="P604" s="178" t="str">
        <f t="shared" si="14"/>
        <v>MS482LI06</v>
      </c>
      <c r="Q604" s="178" t="s">
        <v>846</v>
      </c>
      <c r="R604" s="178"/>
    </row>
    <row r="605" spans="12:18" ht="16.399999999999999" customHeight="1" x14ac:dyDescent="0.25">
      <c r="L605" s="178" t="s">
        <v>10</v>
      </c>
      <c r="M605" s="178">
        <v>482</v>
      </c>
      <c r="N605" s="178" t="s">
        <v>544</v>
      </c>
      <c r="O605" s="185">
        <v>1</v>
      </c>
      <c r="P605" s="178" t="str">
        <f t="shared" si="14"/>
        <v>MS482LT01</v>
      </c>
      <c r="Q605" s="178" t="s">
        <v>843</v>
      </c>
      <c r="R605" s="178"/>
    </row>
    <row r="606" spans="12:18" ht="16.399999999999999" customHeight="1" x14ac:dyDescent="0.25">
      <c r="L606" s="178" t="s">
        <v>10</v>
      </c>
      <c r="M606" s="178">
        <v>482</v>
      </c>
      <c r="N606" s="178" t="s">
        <v>544</v>
      </c>
      <c r="O606" s="185">
        <v>2</v>
      </c>
      <c r="P606" s="178" t="str">
        <f t="shared" si="14"/>
        <v>MS482LT02</v>
      </c>
      <c r="Q606" s="178" t="s">
        <v>409</v>
      </c>
      <c r="R606" s="178"/>
    </row>
    <row r="607" spans="12:18" ht="16.399999999999999" customHeight="1" x14ac:dyDescent="0.25">
      <c r="L607" s="178" t="s">
        <v>10</v>
      </c>
      <c r="M607" s="178">
        <v>482</v>
      </c>
      <c r="N607" s="178" t="s">
        <v>544</v>
      </c>
      <c r="O607" s="185">
        <v>3</v>
      </c>
      <c r="P607" s="178" t="str">
        <f t="shared" si="14"/>
        <v>MS482LT03</v>
      </c>
      <c r="Q607" s="178" t="s">
        <v>844</v>
      </c>
      <c r="R607" s="178"/>
    </row>
    <row r="608" spans="12:18" ht="16.399999999999999" customHeight="1" x14ac:dyDescent="0.25">
      <c r="L608" s="178" t="s">
        <v>10</v>
      </c>
      <c r="M608" s="178">
        <v>482</v>
      </c>
      <c r="N608" s="178" t="s">
        <v>544</v>
      </c>
      <c r="O608" s="185">
        <v>4</v>
      </c>
      <c r="P608" s="178" t="str">
        <f t="shared" si="14"/>
        <v>MS482LT04</v>
      </c>
      <c r="Q608" s="178" t="s">
        <v>408</v>
      </c>
      <c r="R608" s="178"/>
    </row>
    <row r="609" spans="12:18" ht="16.399999999999999" customHeight="1" x14ac:dyDescent="0.25">
      <c r="L609" s="178" t="s">
        <v>10</v>
      </c>
      <c r="M609" s="178">
        <v>482</v>
      </c>
      <c r="N609" s="178" t="s">
        <v>544</v>
      </c>
      <c r="O609" s="185">
        <v>5</v>
      </c>
      <c r="P609" s="178" t="str">
        <f t="shared" si="14"/>
        <v>MS482LT05</v>
      </c>
      <c r="Q609" s="178" t="s">
        <v>845</v>
      </c>
      <c r="R609" s="178"/>
    </row>
    <row r="610" spans="12:18" ht="16.399999999999999" customHeight="1" x14ac:dyDescent="0.25">
      <c r="L610" s="178" t="s">
        <v>10</v>
      </c>
      <c r="M610" s="178">
        <v>482</v>
      </c>
      <c r="N610" s="178" t="s">
        <v>544</v>
      </c>
      <c r="O610" s="185">
        <v>6</v>
      </c>
      <c r="P610" s="178" t="str">
        <f t="shared" si="14"/>
        <v>MS482LT06</v>
      </c>
      <c r="Q610" s="178" t="s">
        <v>846</v>
      </c>
      <c r="R610" s="178"/>
    </row>
    <row r="611" spans="12:18" ht="16.399999999999999" customHeight="1" x14ac:dyDescent="0.25">
      <c r="L611" s="178" t="s">
        <v>10</v>
      </c>
      <c r="M611" s="178">
        <v>484</v>
      </c>
      <c r="N611" s="178" t="s">
        <v>139</v>
      </c>
      <c r="O611" s="185">
        <v>1</v>
      </c>
      <c r="P611" s="178" t="str">
        <f t="shared" si="14"/>
        <v>MS484CH01</v>
      </c>
      <c r="Q611" s="178" t="s">
        <v>486</v>
      </c>
      <c r="R611" s="178" t="s">
        <v>932</v>
      </c>
    </row>
    <row r="612" spans="12:18" ht="16.399999999999999" customHeight="1" x14ac:dyDescent="0.25">
      <c r="L612" s="178" t="s">
        <v>10</v>
      </c>
      <c r="M612" s="178">
        <v>484</v>
      </c>
      <c r="N612" s="178" t="s">
        <v>130</v>
      </c>
      <c r="O612" s="185">
        <v>1</v>
      </c>
      <c r="P612" s="178" t="str">
        <f t="shared" si="14"/>
        <v>MS484DA01</v>
      </c>
      <c r="Q612" s="178" t="s">
        <v>407</v>
      </c>
      <c r="R612" s="178"/>
    </row>
    <row r="613" spans="12:18" ht="16.399999999999999" customHeight="1" x14ac:dyDescent="0.25">
      <c r="L613" s="178" t="s">
        <v>10</v>
      </c>
      <c r="M613" s="178">
        <v>484</v>
      </c>
      <c r="N613" s="178" t="s">
        <v>138</v>
      </c>
      <c r="O613" s="185">
        <v>1</v>
      </c>
      <c r="P613" s="178" t="str">
        <f t="shared" si="14"/>
        <v>MS484E901</v>
      </c>
      <c r="Q613" s="178" t="s">
        <v>487</v>
      </c>
      <c r="R613" s="178"/>
    </row>
    <row r="614" spans="12:18" ht="16.399999999999999" customHeight="1" x14ac:dyDescent="0.25">
      <c r="L614" s="178" t="s">
        <v>10</v>
      </c>
      <c r="M614" s="178">
        <v>484</v>
      </c>
      <c r="N614" s="178" t="s">
        <v>592</v>
      </c>
      <c r="O614" s="185">
        <v>1</v>
      </c>
      <c r="P614" s="178" t="str">
        <f t="shared" si="14"/>
        <v>MS484LI01</v>
      </c>
      <c r="Q614" s="178" t="s">
        <v>486</v>
      </c>
      <c r="R614" s="178"/>
    </row>
    <row r="615" spans="12:18" ht="16.399999999999999" customHeight="1" x14ac:dyDescent="0.25">
      <c r="L615" s="178" t="s">
        <v>10</v>
      </c>
      <c r="M615" s="178">
        <v>484</v>
      </c>
      <c r="N615" s="178" t="s">
        <v>544</v>
      </c>
      <c r="O615" s="185">
        <v>1</v>
      </c>
      <c r="P615" s="178" t="str">
        <f t="shared" si="14"/>
        <v>MS484LT01</v>
      </c>
      <c r="Q615" s="178" t="s">
        <v>486</v>
      </c>
      <c r="R615" s="178"/>
    </row>
    <row r="616" spans="12:18" ht="16.399999999999999" customHeight="1" x14ac:dyDescent="0.25">
      <c r="L616" s="178" t="s">
        <v>13</v>
      </c>
      <c r="M616" s="178">
        <v>420</v>
      </c>
      <c r="N616" s="178" t="s">
        <v>139</v>
      </c>
      <c r="O616" s="185">
        <v>1</v>
      </c>
      <c r="P616" s="178" t="str">
        <f t="shared" si="14"/>
        <v>NC420CH01</v>
      </c>
      <c r="Q616" s="178" t="s">
        <v>422</v>
      </c>
      <c r="R616" s="178" t="s">
        <v>935</v>
      </c>
    </row>
    <row r="617" spans="12:18" ht="16.399999999999999" customHeight="1" x14ac:dyDescent="0.25">
      <c r="L617" s="178" t="s">
        <v>13</v>
      </c>
      <c r="M617" s="178">
        <v>420</v>
      </c>
      <c r="N617" s="178" t="s">
        <v>130</v>
      </c>
      <c r="O617" s="185">
        <v>1</v>
      </c>
      <c r="P617" s="178" t="str">
        <f t="shared" si="14"/>
        <v>NC420DA01</v>
      </c>
      <c r="Q617" s="178" t="s">
        <v>422</v>
      </c>
      <c r="R617" s="178"/>
    </row>
    <row r="618" spans="12:18" ht="16.399999999999999" customHeight="1" x14ac:dyDescent="0.25">
      <c r="L618" s="178" t="s">
        <v>13</v>
      </c>
      <c r="M618" s="178">
        <v>420</v>
      </c>
      <c r="N618" s="178" t="s">
        <v>138</v>
      </c>
      <c r="O618" s="185">
        <v>1</v>
      </c>
      <c r="P618" s="178" t="str">
        <f t="shared" si="14"/>
        <v>NC420E901</v>
      </c>
      <c r="Q618" s="178" t="s">
        <v>491</v>
      </c>
      <c r="R618" s="178"/>
    </row>
    <row r="619" spans="12:18" ht="16.399999999999999" customHeight="1" x14ac:dyDescent="0.25">
      <c r="L619" s="178" t="s">
        <v>13</v>
      </c>
      <c r="M619" s="178">
        <v>420</v>
      </c>
      <c r="N619" s="178" t="s">
        <v>592</v>
      </c>
      <c r="O619" s="185">
        <v>1</v>
      </c>
      <c r="P619" s="178" t="str">
        <f t="shared" si="14"/>
        <v>NC420LI01</v>
      </c>
      <c r="Q619" s="178" t="s">
        <v>422</v>
      </c>
      <c r="R619" s="178"/>
    </row>
    <row r="620" spans="12:18" ht="16.399999999999999" customHeight="1" x14ac:dyDescent="0.25">
      <c r="L620" s="178" t="s">
        <v>13</v>
      </c>
      <c r="M620" s="178">
        <v>420</v>
      </c>
      <c r="N620" s="178" t="s">
        <v>544</v>
      </c>
      <c r="O620" s="185">
        <v>1</v>
      </c>
      <c r="P620" s="178" t="str">
        <f t="shared" si="14"/>
        <v>NC420LT01</v>
      </c>
      <c r="Q620" s="178" t="s">
        <v>422</v>
      </c>
      <c r="R620" s="178"/>
    </row>
    <row r="621" spans="12:18" ht="16.399999999999999" customHeight="1" x14ac:dyDescent="0.25">
      <c r="L621" s="178" t="s">
        <v>13</v>
      </c>
      <c r="M621" s="178">
        <v>422</v>
      </c>
      <c r="N621" s="178" t="s">
        <v>139</v>
      </c>
      <c r="O621" s="185">
        <v>1</v>
      </c>
      <c r="P621" s="178" t="str">
        <f t="shared" si="14"/>
        <v>NC422CH01</v>
      </c>
      <c r="Q621" s="178" t="s">
        <v>797</v>
      </c>
      <c r="R621" s="178" t="s">
        <v>936</v>
      </c>
    </row>
    <row r="622" spans="12:18" ht="16.399999999999999" customHeight="1" x14ac:dyDescent="0.25">
      <c r="L622" s="178" t="s">
        <v>13</v>
      </c>
      <c r="M622" s="178">
        <v>422</v>
      </c>
      <c r="N622" s="178" t="s">
        <v>130</v>
      </c>
      <c r="O622" s="185">
        <v>1</v>
      </c>
      <c r="P622" s="178" t="str">
        <f t="shared" si="14"/>
        <v>NC422DA01</v>
      </c>
      <c r="Q622" s="178" t="s">
        <v>423</v>
      </c>
      <c r="R622" s="178"/>
    </row>
    <row r="623" spans="12:18" ht="16.399999999999999" customHeight="1" x14ac:dyDescent="0.25">
      <c r="L623" s="178" t="s">
        <v>13</v>
      </c>
      <c r="M623" s="178">
        <v>422</v>
      </c>
      <c r="N623" s="178" t="s">
        <v>138</v>
      </c>
      <c r="O623" s="185">
        <v>1</v>
      </c>
      <c r="P623" s="178" t="str">
        <f t="shared" ref="P623:P679" si="15">$L623&amp;$M623&amp;$N623&amp;IF($O623&lt;10,0&amp;$O623,$O623)</f>
        <v>NC422E901</v>
      </c>
      <c r="Q623" s="178" t="s">
        <v>492</v>
      </c>
      <c r="R623" s="178"/>
    </row>
    <row r="624" spans="12:18" ht="16.399999999999999" customHeight="1" x14ac:dyDescent="0.25">
      <c r="L624" s="178" t="s">
        <v>13</v>
      </c>
      <c r="M624" s="178">
        <v>422</v>
      </c>
      <c r="N624" s="178" t="s">
        <v>138</v>
      </c>
      <c r="O624" s="185">
        <v>2</v>
      </c>
      <c r="P624" s="178" t="str">
        <f t="shared" si="15"/>
        <v>NC422E902</v>
      </c>
      <c r="Q624" s="178" t="s">
        <v>493</v>
      </c>
      <c r="R624" s="178"/>
    </row>
    <row r="625" spans="12:18" ht="16.399999999999999" customHeight="1" x14ac:dyDescent="0.25">
      <c r="L625" s="178" t="s">
        <v>13</v>
      </c>
      <c r="M625" s="178">
        <v>422</v>
      </c>
      <c r="N625" s="178" t="s">
        <v>138</v>
      </c>
      <c r="O625" s="185">
        <v>3</v>
      </c>
      <c r="P625" s="178" t="str">
        <f t="shared" si="15"/>
        <v>NC422E903</v>
      </c>
      <c r="Q625" s="178" t="s">
        <v>494</v>
      </c>
      <c r="R625" s="178"/>
    </row>
    <row r="626" spans="12:18" ht="16.399999999999999" customHeight="1" x14ac:dyDescent="0.25">
      <c r="L626" s="178" t="s">
        <v>13</v>
      </c>
      <c r="M626" s="178">
        <v>422</v>
      </c>
      <c r="N626" s="178" t="s">
        <v>138</v>
      </c>
      <c r="O626" s="185">
        <v>4</v>
      </c>
      <c r="P626" s="178" t="str">
        <f t="shared" si="15"/>
        <v>NC422E904</v>
      </c>
      <c r="Q626" s="178" t="s">
        <v>499</v>
      </c>
      <c r="R626" s="178"/>
    </row>
    <row r="627" spans="12:18" ht="16.399999999999999" customHeight="1" x14ac:dyDescent="0.25">
      <c r="L627" s="178" t="s">
        <v>13</v>
      </c>
      <c r="M627" s="178">
        <v>422</v>
      </c>
      <c r="N627" s="178" t="s">
        <v>592</v>
      </c>
      <c r="O627" s="185">
        <v>1</v>
      </c>
      <c r="P627" s="178" t="str">
        <f t="shared" si="15"/>
        <v>NC422LI01</v>
      </c>
      <c r="Q627" s="178" t="s">
        <v>857</v>
      </c>
      <c r="R627" s="178"/>
    </row>
    <row r="628" spans="12:18" ht="16.399999999999999" customHeight="1" x14ac:dyDescent="0.25">
      <c r="L628" s="178" t="s">
        <v>13</v>
      </c>
      <c r="M628" s="178">
        <v>422</v>
      </c>
      <c r="N628" s="178" t="s">
        <v>592</v>
      </c>
      <c r="O628" s="185">
        <v>2</v>
      </c>
      <c r="P628" s="178" t="str">
        <f t="shared" si="15"/>
        <v>NC422LI02</v>
      </c>
      <c r="Q628" s="178" t="s">
        <v>423</v>
      </c>
      <c r="R628" s="178"/>
    </row>
    <row r="629" spans="12:18" ht="16.399999999999999" customHeight="1" x14ac:dyDescent="0.25">
      <c r="L629" s="178" t="s">
        <v>13</v>
      </c>
      <c r="M629" s="178">
        <v>422</v>
      </c>
      <c r="N629" s="178" t="s">
        <v>544</v>
      </c>
      <c r="O629" s="185">
        <v>1</v>
      </c>
      <c r="P629" s="178" t="str">
        <f t="shared" si="15"/>
        <v>NC422LT01</v>
      </c>
      <c r="Q629" s="178" t="s">
        <v>857</v>
      </c>
      <c r="R629" s="178"/>
    </row>
    <row r="630" spans="12:18" ht="16.399999999999999" customHeight="1" x14ac:dyDescent="0.25">
      <c r="L630" s="178" t="s">
        <v>13</v>
      </c>
      <c r="M630" s="178">
        <v>422</v>
      </c>
      <c r="N630" s="178" t="s">
        <v>544</v>
      </c>
      <c r="O630" s="185">
        <v>2</v>
      </c>
      <c r="P630" s="178" t="str">
        <f t="shared" si="15"/>
        <v>NC422LT02</v>
      </c>
      <c r="Q630" s="178" t="s">
        <v>423</v>
      </c>
      <c r="R630" s="178"/>
    </row>
    <row r="631" spans="12:18" ht="16.399999999999999" customHeight="1" x14ac:dyDescent="0.25">
      <c r="L631" s="178" t="s">
        <v>13</v>
      </c>
      <c r="M631" s="178">
        <v>424</v>
      </c>
      <c r="N631" s="178" t="s">
        <v>139</v>
      </c>
      <c r="O631" s="185">
        <v>1</v>
      </c>
      <c r="P631" s="178" t="str">
        <f t="shared" si="15"/>
        <v>NC424CH01</v>
      </c>
      <c r="Q631" s="178" t="s">
        <v>795</v>
      </c>
      <c r="R631" s="178" t="s">
        <v>937</v>
      </c>
    </row>
    <row r="632" spans="12:18" ht="16.399999999999999" customHeight="1" x14ac:dyDescent="0.25">
      <c r="L632" s="178" t="s">
        <v>13</v>
      </c>
      <c r="M632" s="178">
        <v>424</v>
      </c>
      <c r="N632" s="178" t="s">
        <v>139</v>
      </c>
      <c r="O632" s="185">
        <v>2</v>
      </c>
      <c r="P632" s="178" t="str">
        <f t="shared" si="15"/>
        <v>NC424CH02</v>
      </c>
      <c r="Q632" s="178" t="s">
        <v>796</v>
      </c>
      <c r="R632" s="178" t="s">
        <v>938</v>
      </c>
    </row>
    <row r="633" spans="12:18" ht="16.399999999999999" customHeight="1" x14ac:dyDescent="0.25">
      <c r="L633" s="178" t="s">
        <v>13</v>
      </c>
      <c r="M633" s="178">
        <v>424</v>
      </c>
      <c r="N633" s="178" t="s">
        <v>130</v>
      </c>
      <c r="O633" s="185">
        <v>1</v>
      </c>
      <c r="P633" s="178" t="str">
        <f t="shared" si="15"/>
        <v>NC424DA01</v>
      </c>
      <c r="Q633" s="178" t="s">
        <v>424</v>
      </c>
      <c r="R633" s="178"/>
    </row>
    <row r="634" spans="12:18" ht="16.399999999999999" customHeight="1" x14ac:dyDescent="0.25">
      <c r="L634" s="178" t="s">
        <v>13</v>
      </c>
      <c r="M634" s="178">
        <v>424</v>
      </c>
      <c r="N634" s="178" t="s">
        <v>138</v>
      </c>
      <c r="O634" s="185">
        <v>1</v>
      </c>
      <c r="P634" s="178" t="str">
        <f t="shared" si="15"/>
        <v>NC424E901</v>
      </c>
      <c r="Q634" s="178" t="s">
        <v>496</v>
      </c>
      <c r="R634" s="178"/>
    </row>
    <row r="635" spans="12:18" ht="16.399999999999999" customHeight="1" x14ac:dyDescent="0.25">
      <c r="L635" s="178" t="s">
        <v>13</v>
      </c>
      <c r="M635" s="178">
        <v>424</v>
      </c>
      <c r="N635" s="178" t="s">
        <v>138</v>
      </c>
      <c r="O635" s="185">
        <v>2</v>
      </c>
      <c r="P635" s="178" t="str">
        <f t="shared" si="15"/>
        <v>NC424E902</v>
      </c>
      <c r="Q635" s="178" t="s">
        <v>501</v>
      </c>
      <c r="R635" s="178"/>
    </row>
    <row r="636" spans="12:18" ht="16.399999999999999" customHeight="1" x14ac:dyDescent="0.25">
      <c r="L636" s="178" t="s">
        <v>13</v>
      </c>
      <c r="M636" s="178">
        <v>424</v>
      </c>
      <c r="N636" s="178" t="s">
        <v>9</v>
      </c>
      <c r="O636" s="185">
        <v>1</v>
      </c>
      <c r="P636" s="178" t="str">
        <f t="shared" si="15"/>
        <v>NC424LA01</v>
      </c>
      <c r="Q636" s="178" t="s">
        <v>424</v>
      </c>
      <c r="R636" s="178"/>
    </row>
    <row r="637" spans="12:18" ht="16.399999999999999" customHeight="1" x14ac:dyDescent="0.25">
      <c r="L637" s="178" t="s">
        <v>13</v>
      </c>
      <c r="M637" s="178">
        <v>424</v>
      </c>
      <c r="N637" s="178" t="s">
        <v>592</v>
      </c>
      <c r="O637" s="185">
        <v>1</v>
      </c>
      <c r="P637" s="178" t="str">
        <f t="shared" si="15"/>
        <v>NC424LI01</v>
      </c>
      <c r="Q637" s="178" t="s">
        <v>424</v>
      </c>
      <c r="R637" s="178"/>
    </row>
    <row r="638" spans="12:18" ht="16.399999999999999" customHeight="1" x14ac:dyDescent="0.25">
      <c r="L638" s="178" t="s">
        <v>13</v>
      </c>
      <c r="M638" s="178">
        <v>426</v>
      </c>
      <c r="N638" s="178" t="s">
        <v>139</v>
      </c>
      <c r="O638" s="185">
        <v>1</v>
      </c>
      <c r="P638" s="178" t="str">
        <f t="shared" si="15"/>
        <v>NC426CH01</v>
      </c>
      <c r="Q638" s="178" t="s">
        <v>794</v>
      </c>
      <c r="R638" s="178" t="s">
        <v>939</v>
      </c>
    </row>
    <row r="639" spans="12:18" ht="16.399999999999999" customHeight="1" x14ac:dyDescent="0.25">
      <c r="L639" s="178" t="s">
        <v>13</v>
      </c>
      <c r="M639" s="178">
        <v>426</v>
      </c>
      <c r="N639" s="178" t="s">
        <v>130</v>
      </c>
      <c r="O639" s="185">
        <v>1</v>
      </c>
      <c r="P639" s="178" t="str">
        <f t="shared" si="15"/>
        <v>NC426DA01</v>
      </c>
      <c r="Q639" s="178" t="s">
        <v>425</v>
      </c>
      <c r="R639" s="178"/>
    </row>
    <row r="640" spans="12:18" ht="16.399999999999999" customHeight="1" x14ac:dyDescent="0.25">
      <c r="L640" s="178" t="s">
        <v>13</v>
      </c>
      <c r="M640" s="178">
        <v>426</v>
      </c>
      <c r="N640" s="178" t="s">
        <v>138</v>
      </c>
      <c r="O640" s="185">
        <v>1</v>
      </c>
      <c r="P640" s="178" t="str">
        <f t="shared" si="15"/>
        <v>NC426E901</v>
      </c>
      <c r="Q640" s="178" t="s">
        <v>495</v>
      </c>
      <c r="R640" s="178"/>
    </row>
    <row r="641" spans="12:18" ht="16.399999999999999" customHeight="1" x14ac:dyDescent="0.25">
      <c r="L641" s="178" t="s">
        <v>13</v>
      </c>
      <c r="M641" s="178">
        <v>426</v>
      </c>
      <c r="N641" s="178" t="s">
        <v>138</v>
      </c>
      <c r="O641" s="185">
        <v>2</v>
      </c>
      <c r="P641" s="178" t="str">
        <f t="shared" si="15"/>
        <v>NC426E902</v>
      </c>
      <c r="Q641" s="178" t="s">
        <v>498</v>
      </c>
      <c r="R641" s="178"/>
    </row>
    <row r="642" spans="12:18" ht="16.399999999999999" customHeight="1" x14ac:dyDescent="0.25">
      <c r="L642" s="178" t="s">
        <v>13</v>
      </c>
      <c r="M642" s="178">
        <v>426</v>
      </c>
      <c r="N642" s="178" t="s">
        <v>592</v>
      </c>
      <c r="O642" s="185">
        <v>1</v>
      </c>
      <c r="P642" s="178" t="str">
        <f t="shared" si="15"/>
        <v>NC426LI01</v>
      </c>
      <c r="Q642" s="178" t="s">
        <v>425</v>
      </c>
      <c r="R642" s="178"/>
    </row>
    <row r="643" spans="12:18" ht="16.399999999999999" customHeight="1" x14ac:dyDescent="0.25">
      <c r="L643" s="178" t="s">
        <v>13</v>
      </c>
      <c r="M643" s="178">
        <v>426</v>
      </c>
      <c r="N643" s="178" t="s">
        <v>544</v>
      </c>
      <c r="O643" s="185">
        <v>1</v>
      </c>
      <c r="P643" s="178" t="str">
        <f t="shared" si="15"/>
        <v>NC426LT01</v>
      </c>
      <c r="Q643" s="178" t="s">
        <v>425</v>
      </c>
      <c r="R643" s="178"/>
    </row>
    <row r="644" spans="12:18" ht="16.399999999999999" customHeight="1" x14ac:dyDescent="0.25">
      <c r="L644" s="178" t="s">
        <v>13</v>
      </c>
      <c r="M644" s="178">
        <v>428</v>
      </c>
      <c r="N644" s="178" t="s">
        <v>139</v>
      </c>
      <c r="O644" s="185">
        <v>1</v>
      </c>
      <c r="P644" s="178" t="str">
        <f t="shared" si="15"/>
        <v>NC428CH01</v>
      </c>
      <c r="Q644" s="178" t="s">
        <v>793</v>
      </c>
      <c r="R644" s="178" t="s">
        <v>940</v>
      </c>
    </row>
    <row r="645" spans="12:18" ht="16.399999999999999" customHeight="1" x14ac:dyDescent="0.25">
      <c r="L645" s="178" t="s">
        <v>13</v>
      </c>
      <c r="M645" s="178">
        <v>428</v>
      </c>
      <c r="N645" s="178" t="s">
        <v>130</v>
      </c>
      <c r="O645" s="185">
        <v>1</v>
      </c>
      <c r="P645" s="178" t="str">
        <f t="shared" si="15"/>
        <v>NC428DA01</v>
      </c>
      <c r="Q645" s="178" t="s">
        <v>426</v>
      </c>
      <c r="R645" s="178"/>
    </row>
    <row r="646" spans="12:18" ht="16.399999999999999" customHeight="1" x14ac:dyDescent="0.25">
      <c r="L646" s="178" t="s">
        <v>13</v>
      </c>
      <c r="M646" s="178">
        <v>428</v>
      </c>
      <c r="N646" s="178" t="s">
        <v>138</v>
      </c>
      <c r="O646" s="185">
        <v>1</v>
      </c>
      <c r="P646" s="178" t="str">
        <f t="shared" si="15"/>
        <v>NC428E901</v>
      </c>
      <c r="Q646" s="178" t="s">
        <v>497</v>
      </c>
      <c r="R646" s="178"/>
    </row>
    <row r="647" spans="12:18" ht="16.399999999999999" customHeight="1" x14ac:dyDescent="0.25">
      <c r="L647" s="178" t="s">
        <v>13</v>
      </c>
      <c r="M647" s="178">
        <v>428</v>
      </c>
      <c r="N647" s="178" t="s">
        <v>138</v>
      </c>
      <c r="O647" s="185">
        <v>2</v>
      </c>
      <c r="P647" s="178" t="str">
        <f t="shared" si="15"/>
        <v>NC428E902</v>
      </c>
      <c r="Q647" s="178" t="s">
        <v>500</v>
      </c>
      <c r="R647" s="178"/>
    </row>
    <row r="648" spans="12:18" ht="16.399999999999999" customHeight="1" x14ac:dyDescent="0.25">
      <c r="L648" s="178" t="s">
        <v>13</v>
      </c>
      <c r="M648" s="178">
        <v>428</v>
      </c>
      <c r="N648" s="178" t="s">
        <v>592</v>
      </c>
      <c r="O648" s="185">
        <v>1</v>
      </c>
      <c r="P648" s="178" t="str">
        <f t="shared" si="15"/>
        <v>NC428LI01</v>
      </c>
      <c r="Q648" s="178" t="s">
        <v>426</v>
      </c>
      <c r="R648" s="178"/>
    </row>
    <row r="649" spans="12:18" ht="16.399999999999999" customHeight="1" x14ac:dyDescent="0.25">
      <c r="L649" s="178" t="s">
        <v>13</v>
      </c>
      <c r="M649" s="178">
        <v>428</v>
      </c>
      <c r="N649" s="178" t="s">
        <v>592</v>
      </c>
      <c r="O649" s="185">
        <v>2</v>
      </c>
      <c r="P649" s="178" t="str">
        <f t="shared" si="15"/>
        <v>NC428LI02</v>
      </c>
      <c r="Q649" s="178" t="s">
        <v>830</v>
      </c>
      <c r="R649" s="178"/>
    </row>
    <row r="650" spans="12:18" ht="16.399999999999999" customHeight="1" x14ac:dyDescent="0.25">
      <c r="L650" s="178" t="s">
        <v>13</v>
      </c>
      <c r="M650" s="178">
        <v>428</v>
      </c>
      <c r="N650" s="178" t="s">
        <v>544</v>
      </c>
      <c r="O650" s="185">
        <v>1</v>
      </c>
      <c r="P650" s="178" t="str">
        <f t="shared" si="15"/>
        <v>NC428LT01</v>
      </c>
      <c r="Q650" s="178" t="s">
        <v>426</v>
      </c>
      <c r="R650" s="178"/>
    </row>
    <row r="651" spans="12:18" ht="16.399999999999999" customHeight="1" x14ac:dyDescent="0.25">
      <c r="L651" s="178" t="s">
        <v>13</v>
      </c>
      <c r="M651" s="178">
        <v>428</v>
      </c>
      <c r="N651" s="178" t="s">
        <v>544</v>
      </c>
      <c r="O651" s="185">
        <v>2</v>
      </c>
      <c r="P651" s="178" t="str">
        <f t="shared" si="15"/>
        <v>NC428LT02</v>
      </c>
      <c r="Q651" s="178" t="s">
        <v>830</v>
      </c>
      <c r="R651" s="178"/>
    </row>
    <row r="652" spans="12:18" ht="16.399999999999999" customHeight="1" x14ac:dyDescent="0.25">
      <c r="L652" s="178" t="s">
        <v>13</v>
      </c>
      <c r="M652" s="178">
        <v>430</v>
      </c>
      <c r="N652" s="178" t="s">
        <v>139</v>
      </c>
      <c r="O652" s="185">
        <v>1</v>
      </c>
      <c r="P652" s="178" t="str">
        <f t="shared" si="15"/>
        <v>NC430CH01</v>
      </c>
      <c r="Q652" s="178" t="s">
        <v>427</v>
      </c>
      <c r="R652" s="178" t="s">
        <v>941</v>
      </c>
    </row>
    <row r="653" spans="12:18" ht="16.399999999999999" customHeight="1" x14ac:dyDescent="0.25">
      <c r="L653" s="178" t="s">
        <v>13</v>
      </c>
      <c r="M653" s="178">
        <v>430</v>
      </c>
      <c r="N653" s="178" t="s">
        <v>130</v>
      </c>
      <c r="O653" s="185">
        <v>1</v>
      </c>
      <c r="P653" s="178" t="str">
        <f t="shared" si="15"/>
        <v>NC430DA01</v>
      </c>
      <c r="Q653" s="178" t="s">
        <v>427</v>
      </c>
      <c r="R653" s="178"/>
    </row>
    <row r="654" spans="12:18" ht="16.399999999999999" customHeight="1" x14ac:dyDescent="0.25">
      <c r="L654" s="178" t="s">
        <v>13</v>
      </c>
      <c r="M654" s="178">
        <v>430</v>
      </c>
      <c r="N654" s="178" t="s">
        <v>138</v>
      </c>
      <c r="O654" s="185">
        <v>1</v>
      </c>
      <c r="P654" s="178" t="str">
        <f t="shared" si="15"/>
        <v>NC430E901</v>
      </c>
      <c r="Q654" s="178" t="s">
        <v>504</v>
      </c>
      <c r="R654" s="178"/>
    </row>
    <row r="655" spans="12:18" ht="16.399999999999999" customHeight="1" x14ac:dyDescent="0.25">
      <c r="L655" s="178" t="s">
        <v>13</v>
      </c>
      <c r="M655" s="178">
        <v>430</v>
      </c>
      <c r="N655" s="178" t="s">
        <v>138</v>
      </c>
      <c r="O655" s="185">
        <v>2</v>
      </c>
      <c r="P655" s="178" t="str">
        <f t="shared" si="15"/>
        <v>NC430E902</v>
      </c>
      <c r="Q655" s="178" t="s">
        <v>506</v>
      </c>
      <c r="R655" s="178"/>
    </row>
    <row r="656" spans="12:18" ht="16.399999999999999" customHeight="1" x14ac:dyDescent="0.25">
      <c r="L656" s="178" t="s">
        <v>13</v>
      </c>
      <c r="M656" s="178">
        <v>430</v>
      </c>
      <c r="N656" s="178" t="s">
        <v>592</v>
      </c>
      <c r="O656" s="185">
        <v>1</v>
      </c>
      <c r="P656" s="178" t="str">
        <f t="shared" si="15"/>
        <v>NC430LI01</v>
      </c>
      <c r="Q656" s="178" t="s">
        <v>427</v>
      </c>
      <c r="R656" s="178"/>
    </row>
    <row r="657" spans="12:18" ht="16.399999999999999" customHeight="1" x14ac:dyDescent="0.25">
      <c r="L657" s="178" t="s">
        <v>13</v>
      </c>
      <c r="M657" s="178">
        <v>430</v>
      </c>
      <c r="N657" s="178" t="s">
        <v>544</v>
      </c>
      <c r="O657" s="185">
        <v>1</v>
      </c>
      <c r="P657" s="178" t="str">
        <f t="shared" si="15"/>
        <v>NC430LT01</v>
      </c>
      <c r="Q657" s="178" t="s">
        <v>427</v>
      </c>
      <c r="R657" s="178"/>
    </row>
    <row r="658" spans="12:18" ht="16.399999999999999" customHeight="1" x14ac:dyDescent="0.25">
      <c r="L658" s="178" t="s">
        <v>22</v>
      </c>
      <c r="M658" s="183">
        <v>720</v>
      </c>
      <c r="N658" s="178" t="s">
        <v>139</v>
      </c>
      <c r="O658" s="185">
        <v>1</v>
      </c>
      <c r="P658" s="178" t="str">
        <f t="shared" si="15"/>
        <v>NV720CH01</v>
      </c>
      <c r="Q658" s="178" t="s">
        <v>358</v>
      </c>
      <c r="R658" s="178" t="s">
        <v>967</v>
      </c>
    </row>
    <row r="659" spans="12:18" ht="16.399999999999999" customHeight="1" x14ac:dyDescent="0.25">
      <c r="L659" s="178" t="s">
        <v>22</v>
      </c>
      <c r="M659" s="183">
        <v>720</v>
      </c>
      <c r="N659" s="178" t="s">
        <v>130</v>
      </c>
      <c r="O659" s="185">
        <v>1</v>
      </c>
      <c r="P659" s="178" t="str">
        <f t="shared" si="15"/>
        <v>NV720DA01</v>
      </c>
      <c r="Q659" s="178" t="s">
        <v>358</v>
      </c>
      <c r="R659" s="178"/>
    </row>
    <row r="660" spans="12:18" ht="16.399999999999999" customHeight="1" x14ac:dyDescent="0.25">
      <c r="L660" s="178" t="s">
        <v>22</v>
      </c>
      <c r="M660" s="183">
        <v>720</v>
      </c>
      <c r="N660" s="178" t="s">
        <v>138</v>
      </c>
      <c r="O660" s="185">
        <v>1</v>
      </c>
      <c r="P660" s="178" t="str">
        <f t="shared" si="15"/>
        <v>NV720E901</v>
      </c>
      <c r="Q660" s="178" t="s">
        <v>357</v>
      </c>
      <c r="R660" s="178"/>
    </row>
    <row r="661" spans="12:18" ht="16.399999999999999" customHeight="1" x14ac:dyDescent="0.25">
      <c r="L661" s="178" t="s">
        <v>22</v>
      </c>
      <c r="M661" s="183">
        <v>720</v>
      </c>
      <c r="N661" s="178" t="s">
        <v>592</v>
      </c>
      <c r="O661" s="185">
        <v>1</v>
      </c>
      <c r="P661" s="178" t="str">
        <f t="shared" si="15"/>
        <v>NV720LI01</v>
      </c>
      <c r="Q661" s="178" t="s">
        <v>358</v>
      </c>
      <c r="R661" s="178"/>
    </row>
    <row r="662" spans="12:18" ht="16.399999999999999" customHeight="1" x14ac:dyDescent="0.25">
      <c r="L662" s="178" t="s">
        <v>22</v>
      </c>
      <c r="M662" s="183">
        <v>720</v>
      </c>
      <c r="N662" s="178" t="s">
        <v>544</v>
      </c>
      <c r="O662" s="185">
        <v>1</v>
      </c>
      <c r="P662" s="178" t="str">
        <f t="shared" si="15"/>
        <v>NV720LT01</v>
      </c>
      <c r="Q662" s="178" t="s">
        <v>358</v>
      </c>
      <c r="R662" s="178"/>
    </row>
    <row r="663" spans="12:18" ht="16.399999999999999" customHeight="1" x14ac:dyDescent="0.25">
      <c r="L663" s="178" t="s">
        <v>22</v>
      </c>
      <c r="M663" s="178">
        <v>721</v>
      </c>
      <c r="N663" s="178" t="s">
        <v>592</v>
      </c>
      <c r="O663" s="185">
        <v>1</v>
      </c>
      <c r="P663" s="178" t="str">
        <f t="shared" si="15"/>
        <v>NV721LI01</v>
      </c>
      <c r="Q663" s="178" t="s">
        <v>980</v>
      </c>
      <c r="R663" s="178"/>
    </row>
    <row r="664" spans="12:18" ht="16.399999999999999" customHeight="1" x14ac:dyDescent="0.25">
      <c r="L664" s="178" t="s">
        <v>22</v>
      </c>
      <c r="M664" s="178">
        <v>721</v>
      </c>
      <c r="N664" s="178" t="s">
        <v>128</v>
      </c>
      <c r="O664" s="185">
        <v>1</v>
      </c>
      <c r="P664" s="178" t="str">
        <f t="shared" si="15"/>
        <v>NV721TE01</v>
      </c>
      <c r="Q664" s="178" t="s">
        <v>981</v>
      </c>
      <c r="R664" s="178"/>
    </row>
    <row r="665" spans="12:18" ht="16.399999999999999" customHeight="1" x14ac:dyDescent="0.25">
      <c r="L665" s="178" t="s">
        <v>3</v>
      </c>
      <c r="M665" s="178">
        <v>320</v>
      </c>
      <c r="N665" s="178" t="s">
        <v>139</v>
      </c>
      <c r="O665" s="185">
        <v>1</v>
      </c>
      <c r="P665" s="178" t="str">
        <f t="shared" si="15"/>
        <v>OH320CH01</v>
      </c>
      <c r="Q665" s="178" t="s">
        <v>206</v>
      </c>
      <c r="R665" s="178" t="s">
        <v>903</v>
      </c>
    </row>
    <row r="666" spans="12:18" ht="16.399999999999999" customHeight="1" x14ac:dyDescent="0.25">
      <c r="L666" s="178" t="s">
        <v>3</v>
      </c>
      <c r="M666" s="178">
        <v>320</v>
      </c>
      <c r="N666" s="178" t="s">
        <v>130</v>
      </c>
      <c r="O666" s="185">
        <v>1</v>
      </c>
      <c r="P666" s="178" t="str">
        <f t="shared" si="15"/>
        <v>OH320DA01</v>
      </c>
      <c r="Q666" s="178" t="s">
        <v>198</v>
      </c>
      <c r="R666" s="178"/>
    </row>
    <row r="667" spans="12:18" ht="16.399999999999999" customHeight="1" x14ac:dyDescent="0.25">
      <c r="L667" s="178" t="s">
        <v>3</v>
      </c>
      <c r="M667" s="178">
        <v>320</v>
      </c>
      <c r="N667" s="178" t="s">
        <v>138</v>
      </c>
      <c r="O667" s="185">
        <v>1</v>
      </c>
      <c r="P667" s="178" t="str">
        <f t="shared" si="15"/>
        <v>OH320E901</v>
      </c>
      <c r="Q667" s="178" t="s">
        <v>230</v>
      </c>
      <c r="R667" s="178"/>
    </row>
    <row r="668" spans="12:18" ht="16.399999999999999" customHeight="1" x14ac:dyDescent="0.25">
      <c r="L668" s="178" t="s">
        <v>3</v>
      </c>
      <c r="M668" s="178">
        <v>320</v>
      </c>
      <c r="N668" s="178" t="s">
        <v>592</v>
      </c>
      <c r="O668" s="185">
        <v>1</v>
      </c>
      <c r="P668" s="178" t="str">
        <f t="shared" si="15"/>
        <v>OH320LI01</v>
      </c>
      <c r="Q668" s="178" t="s">
        <v>751</v>
      </c>
      <c r="R668" s="178"/>
    </row>
    <row r="669" spans="12:18" ht="16.399999999999999" customHeight="1" x14ac:dyDescent="0.25">
      <c r="L669" s="178" t="s">
        <v>3</v>
      </c>
      <c r="M669" s="178">
        <v>320</v>
      </c>
      <c r="N669" s="178" t="s">
        <v>544</v>
      </c>
      <c r="O669" s="185">
        <v>1</v>
      </c>
      <c r="P669" s="178" t="str">
        <f t="shared" si="15"/>
        <v>OH320LT01</v>
      </c>
      <c r="Q669" s="178" t="s">
        <v>206</v>
      </c>
      <c r="R669" s="178"/>
    </row>
    <row r="670" spans="12:18" ht="16.399999999999999" customHeight="1" x14ac:dyDescent="0.25">
      <c r="L670" s="178" t="s">
        <v>3</v>
      </c>
      <c r="M670" s="178">
        <v>322</v>
      </c>
      <c r="N670" s="178" t="s">
        <v>130</v>
      </c>
      <c r="O670" s="185">
        <v>1</v>
      </c>
      <c r="P670" s="178" t="str">
        <f t="shared" si="15"/>
        <v>OH322DA01</v>
      </c>
      <c r="Q670" s="178" t="s">
        <v>197</v>
      </c>
      <c r="R670" s="178"/>
    </row>
    <row r="671" spans="12:18" ht="16.399999999999999" customHeight="1" x14ac:dyDescent="0.25">
      <c r="L671" s="178" t="s">
        <v>3</v>
      </c>
      <c r="M671" s="178">
        <v>322</v>
      </c>
      <c r="N671" s="178" t="s">
        <v>138</v>
      </c>
      <c r="O671" s="185">
        <v>1</v>
      </c>
      <c r="P671" s="178" t="str">
        <f t="shared" si="15"/>
        <v>OH322E901</v>
      </c>
      <c r="Q671" s="178" t="s">
        <v>228</v>
      </c>
      <c r="R671" s="178"/>
    </row>
    <row r="672" spans="12:18" ht="16.399999999999999" customHeight="1" x14ac:dyDescent="0.25">
      <c r="L672" s="178" t="s">
        <v>3</v>
      </c>
      <c r="M672" s="178">
        <v>322</v>
      </c>
      <c r="N672" s="178" t="s">
        <v>592</v>
      </c>
      <c r="O672" s="185">
        <v>1</v>
      </c>
      <c r="P672" s="178" t="str">
        <f t="shared" si="15"/>
        <v>OH322LI01</v>
      </c>
      <c r="Q672" s="178" t="s">
        <v>752</v>
      </c>
      <c r="R672" s="178"/>
    </row>
    <row r="673" spans="12:18" ht="16.399999999999999" customHeight="1" x14ac:dyDescent="0.25">
      <c r="L673" s="178" t="s">
        <v>3</v>
      </c>
      <c r="M673" s="178">
        <v>322</v>
      </c>
      <c r="N673" s="178" t="s">
        <v>544</v>
      </c>
      <c r="O673" s="185">
        <v>1</v>
      </c>
      <c r="P673" s="178" t="str">
        <f t="shared" si="15"/>
        <v>OH322LT01</v>
      </c>
      <c r="Q673" s="178" t="s">
        <v>752</v>
      </c>
      <c r="R673" s="178"/>
    </row>
    <row r="674" spans="12:18" ht="16.399999999999999" customHeight="1" x14ac:dyDescent="0.25">
      <c r="L674" s="178" t="s">
        <v>3</v>
      </c>
      <c r="M674" s="178">
        <v>324</v>
      </c>
      <c r="N674" s="178" t="s">
        <v>139</v>
      </c>
      <c r="O674" s="185">
        <v>1</v>
      </c>
      <c r="P674" s="178" t="str">
        <f t="shared" si="15"/>
        <v>OH324CH01</v>
      </c>
      <c r="Q674" s="178" t="s">
        <v>1380</v>
      </c>
      <c r="R674" s="178" t="s">
        <v>904</v>
      </c>
    </row>
    <row r="675" spans="12:18" ht="16.399999999999999" customHeight="1" x14ac:dyDescent="0.25">
      <c r="L675" s="178" t="s">
        <v>3</v>
      </c>
      <c r="M675" s="178">
        <v>324</v>
      </c>
      <c r="N675" s="178" t="s">
        <v>130</v>
      </c>
      <c r="O675" s="185">
        <v>1</v>
      </c>
      <c r="P675" s="178" t="str">
        <f t="shared" si="15"/>
        <v>OH324DA01</v>
      </c>
      <c r="Q675" s="178" t="s">
        <v>196</v>
      </c>
      <c r="R675" s="178"/>
    </row>
    <row r="676" spans="12:18" ht="16.399999999999999" customHeight="1" x14ac:dyDescent="0.25">
      <c r="L676" s="178" t="s">
        <v>3</v>
      </c>
      <c r="M676" s="178">
        <v>324</v>
      </c>
      <c r="N676" s="178" t="s">
        <v>138</v>
      </c>
      <c r="O676" s="185">
        <v>1</v>
      </c>
      <c r="P676" s="178" t="str">
        <f t="shared" si="15"/>
        <v>OH324E901</v>
      </c>
      <c r="Q676" s="178" t="s">
        <v>229</v>
      </c>
      <c r="R676" s="178"/>
    </row>
    <row r="677" spans="12:18" ht="16.399999999999999" customHeight="1" x14ac:dyDescent="0.25">
      <c r="L677" s="178" t="s">
        <v>3</v>
      </c>
      <c r="M677" s="178">
        <v>324</v>
      </c>
      <c r="N677" s="178" t="s">
        <v>592</v>
      </c>
      <c r="O677" s="185">
        <v>1</v>
      </c>
      <c r="P677" s="178" t="str">
        <f t="shared" si="15"/>
        <v>OH324LI01</v>
      </c>
      <c r="Q677" s="178" t="s">
        <v>1380</v>
      </c>
      <c r="R677" s="178"/>
    </row>
    <row r="678" spans="12:18" ht="16.399999999999999" customHeight="1" x14ac:dyDescent="0.25">
      <c r="L678" s="178" t="s">
        <v>3</v>
      </c>
      <c r="M678" s="178">
        <v>324</v>
      </c>
      <c r="N678" s="178" t="s">
        <v>592</v>
      </c>
      <c r="O678" s="185">
        <v>2</v>
      </c>
      <c r="P678" s="178" t="str">
        <f t="shared" si="15"/>
        <v>OH324LI02</v>
      </c>
      <c r="Q678" s="178" t="s">
        <v>753</v>
      </c>
      <c r="R678" s="178"/>
    </row>
    <row r="679" spans="12:18" ht="16.399999999999999" customHeight="1" x14ac:dyDescent="0.25">
      <c r="L679" s="178" t="s">
        <v>3</v>
      </c>
      <c r="M679" s="178">
        <v>324</v>
      </c>
      <c r="N679" s="178" t="s">
        <v>544</v>
      </c>
      <c r="O679" s="185">
        <v>1</v>
      </c>
      <c r="P679" s="178" t="str">
        <f t="shared" si="15"/>
        <v>OH324LT01</v>
      </c>
      <c r="Q679" s="178" t="s">
        <v>1380</v>
      </c>
      <c r="R679" s="178"/>
    </row>
    <row r="680" spans="12:18" ht="16.399999999999999" customHeight="1" x14ac:dyDescent="0.25">
      <c r="L680" s="178" t="s">
        <v>3</v>
      </c>
      <c r="M680" s="178">
        <v>324</v>
      </c>
      <c r="N680" s="178" t="s">
        <v>544</v>
      </c>
      <c r="O680" s="185">
        <v>2</v>
      </c>
      <c r="P680" s="178" t="str">
        <f t="shared" ref="P680:P741" si="16">$L680&amp;$M680&amp;$N680&amp;IF($O680&lt;10,0&amp;$O680,$O680)</f>
        <v>OH324LT02</v>
      </c>
      <c r="Q680" s="178" t="s">
        <v>753</v>
      </c>
      <c r="R680" s="178"/>
    </row>
    <row r="681" spans="12:18" ht="16.399999999999999" customHeight="1" x14ac:dyDescent="0.25">
      <c r="L681" s="178" t="s">
        <v>3</v>
      </c>
      <c r="M681" s="178">
        <v>325</v>
      </c>
      <c r="N681" s="178" t="s">
        <v>139</v>
      </c>
      <c r="O681" s="185">
        <v>1</v>
      </c>
      <c r="P681" s="178" t="str">
        <f t="shared" si="16"/>
        <v>OH325CH01</v>
      </c>
      <c r="Q681" s="178" t="s">
        <v>207</v>
      </c>
      <c r="R681" s="178" t="s">
        <v>905</v>
      </c>
    </row>
    <row r="682" spans="12:18" ht="16.399999999999999" customHeight="1" x14ac:dyDescent="0.25">
      <c r="L682" s="178" t="s">
        <v>3</v>
      </c>
      <c r="M682" s="178">
        <v>325</v>
      </c>
      <c r="N682" s="178" t="s">
        <v>130</v>
      </c>
      <c r="O682" s="185">
        <v>1</v>
      </c>
      <c r="P682" s="178" t="str">
        <f t="shared" si="16"/>
        <v>OH325DA01</v>
      </c>
      <c r="Q682" s="178" t="s">
        <v>195</v>
      </c>
      <c r="R682" s="178"/>
    </row>
    <row r="683" spans="12:18" ht="16.399999999999999" customHeight="1" x14ac:dyDescent="0.25">
      <c r="L683" s="178" t="s">
        <v>3</v>
      </c>
      <c r="M683" s="178">
        <v>325</v>
      </c>
      <c r="N683" s="178" t="s">
        <v>138</v>
      </c>
      <c r="O683" s="185">
        <v>1</v>
      </c>
      <c r="P683" s="178" t="str">
        <f t="shared" si="16"/>
        <v>OH325E901</v>
      </c>
      <c r="Q683" s="178" t="s">
        <v>228</v>
      </c>
      <c r="R683" s="178"/>
    </row>
    <row r="684" spans="12:18" ht="16.399999999999999" customHeight="1" x14ac:dyDescent="0.25">
      <c r="L684" s="178" t="s">
        <v>3</v>
      </c>
      <c r="M684" s="178">
        <v>325</v>
      </c>
      <c r="N684" s="178" t="s">
        <v>592</v>
      </c>
      <c r="O684" s="185">
        <v>1</v>
      </c>
      <c r="P684" s="178" t="str">
        <f t="shared" si="16"/>
        <v>OH325LI01</v>
      </c>
      <c r="Q684" s="178" t="s">
        <v>207</v>
      </c>
      <c r="R684" s="178"/>
    </row>
    <row r="685" spans="12:18" ht="16.399999999999999" customHeight="1" x14ac:dyDescent="0.25">
      <c r="L685" s="178" t="s">
        <v>3</v>
      </c>
      <c r="M685" s="178">
        <v>325</v>
      </c>
      <c r="N685" s="178" t="s">
        <v>544</v>
      </c>
      <c r="O685" s="185">
        <v>1</v>
      </c>
      <c r="P685" s="178" t="str">
        <f t="shared" si="16"/>
        <v>OH325LT01</v>
      </c>
      <c r="Q685" s="178" t="s">
        <v>207</v>
      </c>
      <c r="R685" s="178"/>
    </row>
    <row r="686" spans="12:18" ht="16.399999999999999" customHeight="1" x14ac:dyDescent="0.25">
      <c r="L686" s="178" t="s">
        <v>3</v>
      </c>
      <c r="M686" s="178">
        <v>326</v>
      </c>
      <c r="N686" s="178" t="s">
        <v>139</v>
      </c>
      <c r="O686" s="185">
        <v>1</v>
      </c>
      <c r="P686" s="178" t="str">
        <f t="shared" si="16"/>
        <v>OH326CH01</v>
      </c>
      <c r="Q686" s="178" t="s">
        <v>208</v>
      </c>
      <c r="R686" s="178" t="s">
        <v>906</v>
      </c>
    </row>
    <row r="687" spans="12:18" ht="16.399999999999999" customHeight="1" x14ac:dyDescent="0.25">
      <c r="L687" s="178" t="s">
        <v>3</v>
      </c>
      <c r="M687" s="178">
        <v>326</v>
      </c>
      <c r="N687" s="178" t="s">
        <v>130</v>
      </c>
      <c r="O687" s="185">
        <v>1</v>
      </c>
      <c r="P687" s="178" t="str">
        <f t="shared" si="16"/>
        <v>OH326DA01</v>
      </c>
      <c r="Q687" s="178" t="s">
        <v>194</v>
      </c>
      <c r="R687" s="178"/>
    </row>
    <row r="688" spans="12:18" ht="16.399999999999999" customHeight="1" x14ac:dyDescent="0.25">
      <c r="L688" s="178" t="s">
        <v>3</v>
      </c>
      <c r="M688" s="178">
        <v>326</v>
      </c>
      <c r="N688" s="178" t="s">
        <v>138</v>
      </c>
      <c r="O688" s="185">
        <v>1</v>
      </c>
      <c r="P688" s="178" t="str">
        <f t="shared" si="16"/>
        <v>OH326E901</v>
      </c>
      <c r="Q688" s="178" t="s">
        <v>227</v>
      </c>
      <c r="R688" s="178"/>
    </row>
    <row r="689" spans="12:18" ht="16.399999999999999" customHeight="1" x14ac:dyDescent="0.25">
      <c r="L689" s="178" t="s">
        <v>3</v>
      </c>
      <c r="M689" s="178">
        <v>326</v>
      </c>
      <c r="N689" s="178" t="s">
        <v>592</v>
      </c>
      <c r="O689" s="185">
        <v>1</v>
      </c>
      <c r="P689" s="178" t="str">
        <f t="shared" si="16"/>
        <v>OH326LI01</v>
      </c>
      <c r="Q689" s="178" t="s">
        <v>208</v>
      </c>
      <c r="R689" s="178"/>
    </row>
    <row r="690" spans="12:18" ht="16.399999999999999" customHeight="1" x14ac:dyDescent="0.25">
      <c r="L690" s="178" t="s">
        <v>3</v>
      </c>
      <c r="M690" s="178">
        <v>326</v>
      </c>
      <c r="N690" s="178" t="s">
        <v>544</v>
      </c>
      <c r="O690" s="185">
        <v>1</v>
      </c>
      <c r="P690" s="178" t="str">
        <f t="shared" si="16"/>
        <v>OH326LT01</v>
      </c>
      <c r="Q690" s="178" t="s">
        <v>208</v>
      </c>
      <c r="R690" s="178"/>
    </row>
    <row r="691" spans="12:18" ht="16.399999999999999" customHeight="1" x14ac:dyDescent="0.25">
      <c r="L691" s="178" t="s">
        <v>3</v>
      </c>
      <c r="M691" s="178">
        <v>328</v>
      </c>
      <c r="N691" s="178" t="s">
        <v>139</v>
      </c>
      <c r="O691" s="185">
        <v>1</v>
      </c>
      <c r="P691" s="178" t="str">
        <f t="shared" si="16"/>
        <v>OH328CH01</v>
      </c>
      <c r="Q691" s="178" t="s">
        <v>209</v>
      </c>
      <c r="R691" s="178" t="s">
        <v>907</v>
      </c>
    </row>
    <row r="692" spans="12:18" ht="16.399999999999999" customHeight="1" x14ac:dyDescent="0.25">
      <c r="L692" s="178" t="s">
        <v>3</v>
      </c>
      <c r="M692" s="178">
        <v>328</v>
      </c>
      <c r="N692" s="178" t="s">
        <v>130</v>
      </c>
      <c r="O692" s="185">
        <v>1</v>
      </c>
      <c r="P692" s="178" t="str">
        <f t="shared" si="16"/>
        <v>OH328DA01</v>
      </c>
      <c r="Q692" s="178" t="s">
        <v>193</v>
      </c>
      <c r="R692" s="178"/>
    </row>
    <row r="693" spans="12:18" ht="16.399999999999999" customHeight="1" x14ac:dyDescent="0.25">
      <c r="L693" s="178" t="s">
        <v>3</v>
      </c>
      <c r="M693" s="178">
        <v>328</v>
      </c>
      <c r="N693" s="178" t="s">
        <v>138</v>
      </c>
      <c r="O693" s="185">
        <v>1</v>
      </c>
      <c r="P693" s="178" t="str">
        <f t="shared" si="16"/>
        <v>OH328E901</v>
      </c>
      <c r="Q693" s="178" t="s">
        <v>226</v>
      </c>
      <c r="R693" s="178"/>
    </row>
    <row r="694" spans="12:18" ht="16.399999999999999" customHeight="1" x14ac:dyDescent="0.25">
      <c r="L694" s="178" t="s">
        <v>3</v>
      </c>
      <c r="M694" s="178">
        <v>328</v>
      </c>
      <c r="N694" s="178" t="s">
        <v>592</v>
      </c>
      <c r="O694" s="185">
        <v>1</v>
      </c>
      <c r="P694" s="178" t="str">
        <f t="shared" si="16"/>
        <v>OH328LI01</v>
      </c>
      <c r="Q694" s="178" t="s">
        <v>209</v>
      </c>
      <c r="R694" s="178"/>
    </row>
    <row r="695" spans="12:18" ht="16.399999999999999" customHeight="1" x14ac:dyDescent="0.25">
      <c r="L695" s="178" t="s">
        <v>3</v>
      </c>
      <c r="M695" s="178">
        <v>328</v>
      </c>
      <c r="N695" s="178" t="s">
        <v>544</v>
      </c>
      <c r="O695" s="185">
        <v>1</v>
      </c>
      <c r="P695" s="178" t="str">
        <f t="shared" si="16"/>
        <v>OH328LT01</v>
      </c>
      <c r="Q695" s="178" t="s">
        <v>209</v>
      </c>
      <c r="R695" s="178"/>
    </row>
    <row r="696" spans="12:18" ht="16.399999999999999" customHeight="1" x14ac:dyDescent="0.25">
      <c r="L696" s="178" t="s">
        <v>21</v>
      </c>
      <c r="M696" s="178">
        <v>536</v>
      </c>
      <c r="N696" s="178" t="s">
        <v>139</v>
      </c>
      <c r="O696" s="185">
        <v>1</v>
      </c>
      <c r="P696" s="178" t="str">
        <f t="shared" si="16"/>
        <v>OK536CH01</v>
      </c>
      <c r="Q696" s="178" t="s">
        <v>792</v>
      </c>
      <c r="R696" s="178" t="s">
        <v>952</v>
      </c>
    </row>
    <row r="697" spans="12:18" ht="16.399999999999999" customHeight="1" x14ac:dyDescent="0.25">
      <c r="L697" s="178" t="s">
        <v>21</v>
      </c>
      <c r="M697" s="178">
        <v>536</v>
      </c>
      <c r="N697" s="178" t="s">
        <v>139</v>
      </c>
      <c r="O697" s="185">
        <v>2</v>
      </c>
      <c r="P697" s="178" t="str">
        <f t="shared" si="16"/>
        <v>OK536CH02</v>
      </c>
      <c r="Q697" s="178" t="s">
        <v>283</v>
      </c>
      <c r="R697" s="178" t="s">
        <v>953</v>
      </c>
    </row>
    <row r="698" spans="12:18" ht="16.399999999999999" customHeight="1" x14ac:dyDescent="0.25">
      <c r="L698" s="178" t="s">
        <v>21</v>
      </c>
      <c r="M698" s="178">
        <v>536</v>
      </c>
      <c r="N698" s="178" t="s">
        <v>130</v>
      </c>
      <c r="O698" s="185">
        <v>1</v>
      </c>
      <c r="P698" s="178" t="str">
        <f t="shared" si="16"/>
        <v>OK536DA01</v>
      </c>
      <c r="Q698" s="178" t="s">
        <v>290</v>
      </c>
      <c r="R698" s="178"/>
    </row>
    <row r="699" spans="12:18" ht="16.399999999999999" customHeight="1" x14ac:dyDescent="0.25">
      <c r="L699" s="178" t="s">
        <v>21</v>
      </c>
      <c r="M699" s="178">
        <v>536</v>
      </c>
      <c r="N699" s="178" t="s">
        <v>138</v>
      </c>
      <c r="O699" s="185">
        <v>1</v>
      </c>
      <c r="P699" s="178" t="str">
        <f t="shared" si="16"/>
        <v>OK536E901</v>
      </c>
      <c r="Q699" s="178" t="s">
        <v>268</v>
      </c>
      <c r="R699" s="178"/>
    </row>
    <row r="700" spans="12:18" ht="16.399999999999999" customHeight="1" x14ac:dyDescent="0.25">
      <c r="L700" s="178" t="s">
        <v>21</v>
      </c>
      <c r="M700" s="178">
        <v>536</v>
      </c>
      <c r="N700" s="178" t="s">
        <v>138</v>
      </c>
      <c r="O700" s="185">
        <v>2</v>
      </c>
      <c r="P700" s="178" t="str">
        <f t="shared" si="16"/>
        <v>OK536E902</v>
      </c>
      <c r="Q700" s="178" t="s">
        <v>269</v>
      </c>
      <c r="R700" s="178"/>
    </row>
    <row r="701" spans="12:18" ht="16.399999999999999" customHeight="1" x14ac:dyDescent="0.25">
      <c r="L701" s="178" t="s">
        <v>21</v>
      </c>
      <c r="M701" s="178">
        <v>536</v>
      </c>
      <c r="N701" s="178" t="s">
        <v>592</v>
      </c>
      <c r="O701" s="185">
        <v>1</v>
      </c>
      <c r="P701" s="178" t="str">
        <f t="shared" si="16"/>
        <v>OK536LI01</v>
      </c>
      <c r="Q701" s="178" t="s">
        <v>838</v>
      </c>
      <c r="R701" s="178"/>
    </row>
    <row r="702" spans="12:18" ht="16.399999999999999" customHeight="1" x14ac:dyDescent="0.25">
      <c r="L702" s="178" t="s">
        <v>21</v>
      </c>
      <c r="M702" s="178">
        <v>536</v>
      </c>
      <c r="N702" s="178" t="s">
        <v>592</v>
      </c>
      <c r="O702" s="185">
        <v>2</v>
      </c>
      <c r="P702" s="178" t="str">
        <f t="shared" si="16"/>
        <v>OK536LI02</v>
      </c>
      <c r="Q702" s="178" t="s">
        <v>839</v>
      </c>
      <c r="R702" s="178"/>
    </row>
    <row r="703" spans="12:18" ht="16.399999999999999" customHeight="1" x14ac:dyDescent="0.25">
      <c r="L703" s="178" t="s">
        <v>21</v>
      </c>
      <c r="M703" s="178">
        <v>536</v>
      </c>
      <c r="N703" s="178" t="s">
        <v>592</v>
      </c>
      <c r="O703" s="185">
        <v>3</v>
      </c>
      <c r="P703" s="178" t="str">
        <f t="shared" si="16"/>
        <v>OK536LI03</v>
      </c>
      <c r="Q703" s="178" t="s">
        <v>877</v>
      </c>
      <c r="R703" s="178"/>
    </row>
    <row r="704" spans="12:18" ht="16.399999999999999" customHeight="1" x14ac:dyDescent="0.25">
      <c r="L704" s="178" t="s">
        <v>21</v>
      </c>
      <c r="M704" s="178">
        <v>536</v>
      </c>
      <c r="N704" s="178" t="s">
        <v>592</v>
      </c>
      <c r="O704" s="185">
        <v>4</v>
      </c>
      <c r="P704" s="178" t="str">
        <f t="shared" si="16"/>
        <v>OK536LI04</v>
      </c>
      <c r="Q704" s="178" t="s">
        <v>878</v>
      </c>
      <c r="R704" s="178"/>
    </row>
    <row r="705" spans="12:18" ht="16.399999999999999" customHeight="1" x14ac:dyDescent="0.25">
      <c r="L705" s="178" t="s">
        <v>21</v>
      </c>
      <c r="M705" s="178">
        <v>536</v>
      </c>
      <c r="N705" s="178" t="s">
        <v>592</v>
      </c>
      <c r="O705" s="185">
        <v>5</v>
      </c>
      <c r="P705" s="178" t="str">
        <f t="shared" si="16"/>
        <v>OK536LI05</v>
      </c>
      <c r="Q705" s="178" t="s">
        <v>879</v>
      </c>
      <c r="R705" s="178"/>
    </row>
    <row r="706" spans="12:18" ht="16.399999999999999" customHeight="1" x14ac:dyDescent="0.25">
      <c r="L706" s="178" t="s">
        <v>21</v>
      </c>
      <c r="M706" s="178">
        <v>536</v>
      </c>
      <c r="N706" s="178" t="s">
        <v>592</v>
      </c>
      <c r="O706" s="185">
        <v>6</v>
      </c>
      <c r="P706" s="178" t="str">
        <f t="shared" si="16"/>
        <v>OK536LI06</v>
      </c>
      <c r="Q706" s="178" t="s">
        <v>792</v>
      </c>
      <c r="R706" s="178"/>
    </row>
    <row r="707" spans="12:18" ht="16.399999999999999" customHeight="1" x14ac:dyDescent="0.25">
      <c r="L707" s="178" t="s">
        <v>21</v>
      </c>
      <c r="M707" s="178">
        <v>536</v>
      </c>
      <c r="N707" s="178" t="s">
        <v>592</v>
      </c>
      <c r="O707" s="185">
        <v>7</v>
      </c>
      <c r="P707" s="178" t="str">
        <f t="shared" si="16"/>
        <v>OK536LI07</v>
      </c>
      <c r="Q707" s="178" t="s">
        <v>290</v>
      </c>
      <c r="R707" s="178"/>
    </row>
    <row r="708" spans="12:18" ht="16.399999999999999" customHeight="1" x14ac:dyDescent="0.25">
      <c r="L708" s="178" t="s">
        <v>21</v>
      </c>
      <c r="M708" s="178">
        <v>536</v>
      </c>
      <c r="N708" s="178" t="s">
        <v>544</v>
      </c>
      <c r="O708" s="185">
        <v>1</v>
      </c>
      <c r="P708" s="178" t="str">
        <f t="shared" si="16"/>
        <v>OK536LT01</v>
      </c>
      <c r="Q708" s="178" t="s">
        <v>838</v>
      </c>
      <c r="R708" s="178"/>
    </row>
    <row r="709" spans="12:18" ht="16.399999999999999" customHeight="1" x14ac:dyDescent="0.25">
      <c r="L709" s="178" t="s">
        <v>21</v>
      </c>
      <c r="M709" s="178">
        <v>536</v>
      </c>
      <c r="N709" s="178" t="s">
        <v>544</v>
      </c>
      <c r="O709" s="185">
        <v>2</v>
      </c>
      <c r="P709" s="178" t="str">
        <f t="shared" si="16"/>
        <v>OK536LT02</v>
      </c>
      <c r="Q709" s="178" t="s">
        <v>839</v>
      </c>
      <c r="R709" s="178"/>
    </row>
    <row r="710" spans="12:18" ht="16.399999999999999" customHeight="1" x14ac:dyDescent="0.25">
      <c r="L710" s="178" t="s">
        <v>21</v>
      </c>
      <c r="M710" s="178">
        <v>536</v>
      </c>
      <c r="N710" s="178" t="s">
        <v>544</v>
      </c>
      <c r="O710" s="185">
        <v>3</v>
      </c>
      <c r="P710" s="178" t="str">
        <f t="shared" si="16"/>
        <v>OK536LT03</v>
      </c>
      <c r="Q710" s="178" t="s">
        <v>877</v>
      </c>
      <c r="R710" s="178"/>
    </row>
    <row r="711" spans="12:18" ht="16.399999999999999" customHeight="1" x14ac:dyDescent="0.25">
      <c r="L711" s="178" t="s">
        <v>21</v>
      </c>
      <c r="M711" s="178">
        <v>536</v>
      </c>
      <c r="N711" s="178" t="s">
        <v>544</v>
      </c>
      <c r="O711" s="185">
        <v>4</v>
      </c>
      <c r="P711" s="178" t="str">
        <f t="shared" si="16"/>
        <v>OK536LT04</v>
      </c>
      <c r="Q711" s="178" t="s">
        <v>878</v>
      </c>
      <c r="R711" s="178"/>
    </row>
    <row r="712" spans="12:18" ht="16.399999999999999" customHeight="1" x14ac:dyDescent="0.25">
      <c r="L712" s="178" t="s">
        <v>21</v>
      </c>
      <c r="M712" s="178">
        <v>536</v>
      </c>
      <c r="N712" s="178" t="s">
        <v>544</v>
      </c>
      <c r="O712" s="185">
        <v>5</v>
      </c>
      <c r="P712" s="178" t="str">
        <f t="shared" si="16"/>
        <v>OK536LT05</v>
      </c>
      <c r="Q712" s="178" t="s">
        <v>879</v>
      </c>
      <c r="R712" s="178"/>
    </row>
    <row r="713" spans="12:18" ht="16.399999999999999" customHeight="1" x14ac:dyDescent="0.25">
      <c r="L713" s="178" t="s">
        <v>21</v>
      </c>
      <c r="M713" s="178">
        <v>536</v>
      </c>
      <c r="N713" s="178" t="s">
        <v>544</v>
      </c>
      <c r="O713" s="185">
        <v>6</v>
      </c>
      <c r="P713" s="178" t="str">
        <f t="shared" si="16"/>
        <v>OK536LT06</v>
      </c>
      <c r="Q713" s="178" t="s">
        <v>792</v>
      </c>
      <c r="R713" s="178"/>
    </row>
    <row r="714" spans="12:18" ht="16.399999999999999" customHeight="1" x14ac:dyDescent="0.25">
      <c r="L714" s="178" t="s">
        <v>21</v>
      </c>
      <c r="M714" s="178">
        <v>536</v>
      </c>
      <c r="N714" s="178" t="s">
        <v>544</v>
      </c>
      <c r="O714" s="185">
        <v>7</v>
      </c>
      <c r="P714" s="178" t="str">
        <f t="shared" si="16"/>
        <v>OK536LT07</v>
      </c>
      <c r="Q714" s="178" t="s">
        <v>290</v>
      </c>
      <c r="R714" s="178"/>
    </row>
    <row r="715" spans="12:18" ht="16.399999999999999" customHeight="1" x14ac:dyDescent="0.25">
      <c r="L715" s="178" t="s">
        <v>21</v>
      </c>
      <c r="M715" s="178">
        <v>538</v>
      </c>
      <c r="N715" s="178" t="s">
        <v>139</v>
      </c>
      <c r="O715" s="185">
        <v>1</v>
      </c>
      <c r="P715" s="178" t="str">
        <f t="shared" si="16"/>
        <v>OK538CH01</v>
      </c>
      <c r="Q715" s="178" t="s">
        <v>284</v>
      </c>
      <c r="R715" s="178" t="s">
        <v>954</v>
      </c>
    </row>
    <row r="716" spans="12:18" ht="16.399999999999999" customHeight="1" x14ac:dyDescent="0.25">
      <c r="L716" s="178" t="s">
        <v>21</v>
      </c>
      <c r="M716" s="178">
        <v>538</v>
      </c>
      <c r="N716" s="178" t="s">
        <v>130</v>
      </c>
      <c r="O716" s="185">
        <v>1</v>
      </c>
      <c r="P716" s="178" t="str">
        <f t="shared" si="16"/>
        <v>OK538DA01</v>
      </c>
      <c r="Q716" s="178" t="s">
        <v>284</v>
      </c>
      <c r="R716" s="178"/>
    </row>
    <row r="717" spans="12:18" ht="16.399999999999999" customHeight="1" x14ac:dyDescent="0.25">
      <c r="L717" s="178" t="s">
        <v>21</v>
      </c>
      <c r="M717" s="178">
        <v>538</v>
      </c>
      <c r="N717" s="178" t="s">
        <v>138</v>
      </c>
      <c r="O717" s="185">
        <v>1</v>
      </c>
      <c r="P717" s="178" t="str">
        <f t="shared" si="16"/>
        <v>OK538E901</v>
      </c>
      <c r="Q717" s="178" t="s">
        <v>270</v>
      </c>
      <c r="R717" s="178"/>
    </row>
    <row r="718" spans="12:18" ht="16.399999999999999" customHeight="1" x14ac:dyDescent="0.25">
      <c r="L718" s="178" t="s">
        <v>21</v>
      </c>
      <c r="M718" s="178">
        <v>538</v>
      </c>
      <c r="N718" s="178" t="s">
        <v>138</v>
      </c>
      <c r="O718" s="185">
        <v>2</v>
      </c>
      <c r="P718" s="178" t="str">
        <f t="shared" si="16"/>
        <v>OK538E902</v>
      </c>
      <c r="Q718" s="178" t="s">
        <v>271</v>
      </c>
      <c r="R718" s="178"/>
    </row>
    <row r="719" spans="12:18" ht="16.399999999999999" customHeight="1" x14ac:dyDescent="0.25">
      <c r="L719" s="178" t="s">
        <v>21</v>
      </c>
      <c r="M719" s="178">
        <v>538</v>
      </c>
      <c r="N719" s="178" t="s">
        <v>592</v>
      </c>
      <c r="O719" s="185">
        <v>1</v>
      </c>
      <c r="P719" s="178" t="str">
        <f t="shared" si="16"/>
        <v>OK538LI01</v>
      </c>
      <c r="Q719" s="178" t="s">
        <v>880</v>
      </c>
      <c r="R719" s="178"/>
    </row>
    <row r="720" spans="12:18" ht="16.399999999999999" customHeight="1" x14ac:dyDescent="0.25">
      <c r="L720" s="178" t="s">
        <v>21</v>
      </c>
      <c r="M720" s="178">
        <v>538</v>
      </c>
      <c r="N720" s="178" t="s">
        <v>592</v>
      </c>
      <c r="O720" s="185">
        <v>2</v>
      </c>
      <c r="P720" s="178" t="str">
        <f t="shared" si="16"/>
        <v>OK538LI02</v>
      </c>
      <c r="Q720" s="178" t="s">
        <v>284</v>
      </c>
      <c r="R720" s="178"/>
    </row>
    <row r="721" spans="12:18" ht="16.399999999999999" customHeight="1" x14ac:dyDescent="0.25">
      <c r="L721" s="178" t="s">
        <v>21</v>
      </c>
      <c r="M721" s="178">
        <v>538</v>
      </c>
      <c r="N721" s="178" t="s">
        <v>544</v>
      </c>
      <c r="O721" s="185">
        <v>1</v>
      </c>
      <c r="P721" s="178" t="str">
        <f t="shared" si="16"/>
        <v>OK538LT01</v>
      </c>
      <c r="Q721" s="178" t="s">
        <v>880</v>
      </c>
      <c r="R721" s="178"/>
    </row>
    <row r="722" spans="12:18" ht="16.399999999999999" customHeight="1" x14ac:dyDescent="0.25">
      <c r="L722" s="178" t="s">
        <v>21</v>
      </c>
      <c r="M722" s="178">
        <v>538</v>
      </c>
      <c r="N722" s="178" t="s">
        <v>544</v>
      </c>
      <c r="O722" s="185">
        <v>2</v>
      </c>
      <c r="P722" s="178" t="str">
        <f t="shared" si="16"/>
        <v>OK538LT02</v>
      </c>
      <c r="Q722" s="178" t="s">
        <v>284</v>
      </c>
      <c r="R722" s="178"/>
    </row>
    <row r="723" spans="12:18" ht="16.399999999999999" customHeight="1" x14ac:dyDescent="0.25">
      <c r="L723" s="201" t="s">
        <v>14</v>
      </c>
      <c r="M723" s="201">
        <v>422</v>
      </c>
      <c r="N723" s="178" t="s">
        <v>139</v>
      </c>
      <c r="O723" s="185">
        <v>1</v>
      </c>
      <c r="P723" s="178" t="str">
        <f t="shared" si="16"/>
        <v>SC422CH01</v>
      </c>
      <c r="Q723" s="178" t="s">
        <v>797</v>
      </c>
      <c r="R723" s="178" t="s">
        <v>936</v>
      </c>
    </row>
    <row r="724" spans="12:18" ht="16.399999999999999" customHeight="1" x14ac:dyDescent="0.25">
      <c r="L724" s="201" t="s">
        <v>14</v>
      </c>
      <c r="M724" s="201">
        <v>422</v>
      </c>
      <c r="N724" s="178" t="s">
        <v>130</v>
      </c>
      <c r="O724" s="185">
        <v>1</v>
      </c>
      <c r="P724" s="178" t="str">
        <f t="shared" si="16"/>
        <v>SC422DA01</v>
      </c>
      <c r="Q724" s="178" t="s">
        <v>423</v>
      </c>
      <c r="R724" s="178"/>
    </row>
    <row r="725" spans="12:18" ht="16.399999999999999" customHeight="1" x14ac:dyDescent="0.25">
      <c r="L725" s="201" t="s">
        <v>14</v>
      </c>
      <c r="M725" s="201">
        <v>422</v>
      </c>
      <c r="N725" s="178" t="s">
        <v>138</v>
      </c>
      <c r="O725" s="185">
        <v>3</v>
      </c>
      <c r="P725" s="178" t="str">
        <f t="shared" si="16"/>
        <v>SC422E903</v>
      </c>
      <c r="Q725" s="178" t="s">
        <v>494</v>
      </c>
      <c r="R725" s="178"/>
    </row>
    <row r="726" spans="12:18" ht="16.399999999999999" customHeight="1" x14ac:dyDescent="0.25">
      <c r="L726" s="201" t="s">
        <v>14</v>
      </c>
      <c r="M726" s="201">
        <v>422</v>
      </c>
      <c r="N726" s="178" t="s">
        <v>592</v>
      </c>
      <c r="O726" s="185">
        <v>1</v>
      </c>
      <c r="P726" s="178" t="str">
        <f t="shared" si="16"/>
        <v>SC422LI01</v>
      </c>
      <c r="Q726" s="178" t="s">
        <v>857</v>
      </c>
      <c r="R726" s="178"/>
    </row>
    <row r="727" spans="12:18" ht="16.399999999999999" customHeight="1" x14ac:dyDescent="0.25">
      <c r="L727" s="201" t="s">
        <v>14</v>
      </c>
      <c r="M727" s="201">
        <v>422</v>
      </c>
      <c r="N727" s="178" t="s">
        <v>544</v>
      </c>
      <c r="O727" s="185">
        <v>1</v>
      </c>
      <c r="P727" s="178" t="str">
        <f t="shared" si="16"/>
        <v>SC422LT01</v>
      </c>
      <c r="Q727" s="178" t="s">
        <v>857</v>
      </c>
      <c r="R727" s="178"/>
    </row>
    <row r="728" spans="12:18" ht="16.399999999999999" customHeight="1" x14ac:dyDescent="0.25">
      <c r="L728" s="178" t="s">
        <v>14</v>
      </c>
      <c r="M728" s="178">
        <v>430</v>
      </c>
      <c r="N728" s="178" t="s">
        <v>139</v>
      </c>
      <c r="O728" s="185">
        <v>1</v>
      </c>
      <c r="P728" s="178" t="str">
        <f t="shared" si="16"/>
        <v>SC430CH01</v>
      </c>
      <c r="Q728" s="178" t="s">
        <v>427</v>
      </c>
      <c r="R728" s="178" t="s">
        <v>941</v>
      </c>
    </row>
    <row r="729" spans="12:18" ht="16.399999999999999" customHeight="1" x14ac:dyDescent="0.25">
      <c r="L729" s="178" t="s">
        <v>14</v>
      </c>
      <c r="M729" s="178">
        <v>430</v>
      </c>
      <c r="N729" s="178" t="s">
        <v>130</v>
      </c>
      <c r="O729" s="185">
        <v>1</v>
      </c>
      <c r="P729" s="178" t="str">
        <f t="shared" si="16"/>
        <v>SC430DA01</v>
      </c>
      <c r="Q729" s="178" t="s">
        <v>427</v>
      </c>
      <c r="R729" s="178"/>
    </row>
    <row r="730" spans="12:18" ht="16.399999999999999" customHeight="1" x14ac:dyDescent="0.25">
      <c r="L730" s="178" t="s">
        <v>14</v>
      </c>
      <c r="M730" s="178">
        <v>430</v>
      </c>
      <c r="N730" s="178" t="s">
        <v>138</v>
      </c>
      <c r="O730" s="185">
        <v>1</v>
      </c>
      <c r="P730" s="178" t="str">
        <f t="shared" si="16"/>
        <v>SC430E901</v>
      </c>
      <c r="Q730" s="178" t="s">
        <v>504</v>
      </c>
      <c r="R730" s="178"/>
    </row>
    <row r="731" spans="12:18" ht="16.399999999999999" customHeight="1" x14ac:dyDescent="0.25">
      <c r="L731" s="178" t="s">
        <v>14</v>
      </c>
      <c r="M731" s="178">
        <v>430</v>
      </c>
      <c r="N731" s="178" t="s">
        <v>138</v>
      </c>
      <c r="O731" s="185">
        <v>2</v>
      </c>
      <c r="P731" s="178" t="str">
        <f t="shared" si="16"/>
        <v>SC430E902</v>
      </c>
      <c r="Q731" s="178" t="s">
        <v>506</v>
      </c>
      <c r="R731" s="178"/>
    </row>
    <row r="732" spans="12:18" ht="16.399999999999999" customHeight="1" x14ac:dyDescent="0.25">
      <c r="L732" s="178" t="s">
        <v>14</v>
      </c>
      <c r="M732" s="178">
        <v>430</v>
      </c>
      <c r="N732" s="178" t="s">
        <v>592</v>
      </c>
      <c r="O732" s="185">
        <v>1</v>
      </c>
      <c r="P732" s="178" t="str">
        <f t="shared" si="16"/>
        <v>SC430LI01</v>
      </c>
      <c r="Q732" s="178" t="s">
        <v>427</v>
      </c>
      <c r="R732" s="178"/>
    </row>
    <row r="733" spans="12:18" ht="16.399999999999999" customHeight="1" x14ac:dyDescent="0.25">
      <c r="L733" s="178" t="s">
        <v>14</v>
      </c>
      <c r="M733" s="178">
        <v>430</v>
      </c>
      <c r="N733" s="178" t="s">
        <v>544</v>
      </c>
      <c r="O733" s="185">
        <v>1</v>
      </c>
      <c r="P733" s="178" t="str">
        <f t="shared" si="16"/>
        <v>SC430LT01</v>
      </c>
      <c r="Q733" s="178" t="s">
        <v>427</v>
      </c>
      <c r="R733" s="178"/>
    </row>
    <row r="734" spans="12:18" ht="16.399999999999999" customHeight="1" x14ac:dyDescent="0.25">
      <c r="L734" s="178" t="s">
        <v>14</v>
      </c>
      <c r="M734" s="178">
        <v>432</v>
      </c>
      <c r="N734" s="178" t="s">
        <v>130</v>
      </c>
      <c r="O734" s="185">
        <v>1</v>
      </c>
      <c r="P734" s="178" t="str">
        <f t="shared" si="16"/>
        <v>SC432DA01</v>
      </c>
      <c r="Q734" s="178" t="s">
        <v>428</v>
      </c>
      <c r="R734" s="178"/>
    </row>
    <row r="735" spans="12:18" ht="16.399999999999999" customHeight="1" x14ac:dyDescent="0.25">
      <c r="L735" s="178" t="s">
        <v>14</v>
      </c>
      <c r="M735" s="178">
        <v>432</v>
      </c>
      <c r="N735" s="178" t="s">
        <v>138</v>
      </c>
      <c r="O735" s="185">
        <v>1</v>
      </c>
      <c r="P735" s="178" t="str">
        <f t="shared" si="16"/>
        <v>SC432E901</v>
      </c>
      <c r="Q735" s="178" t="s">
        <v>505</v>
      </c>
      <c r="R735" s="178"/>
    </row>
    <row r="736" spans="12:18" ht="16.399999999999999" customHeight="1" x14ac:dyDescent="0.25">
      <c r="L736" s="178" t="s">
        <v>14</v>
      </c>
      <c r="M736" s="178">
        <v>432</v>
      </c>
      <c r="N736" s="178" t="s">
        <v>592</v>
      </c>
      <c r="O736" s="185">
        <v>1</v>
      </c>
      <c r="P736" s="178" t="str">
        <f t="shared" si="16"/>
        <v>SC432LI01</v>
      </c>
      <c r="Q736" s="178" t="s">
        <v>428</v>
      </c>
      <c r="R736" s="178"/>
    </row>
    <row r="737" spans="12:18" ht="16.399999999999999" customHeight="1" x14ac:dyDescent="0.25">
      <c r="L737" s="178" t="s">
        <v>14</v>
      </c>
      <c r="M737" s="178">
        <v>432</v>
      </c>
      <c r="N737" s="178" t="s">
        <v>544</v>
      </c>
      <c r="O737" s="185">
        <v>1</v>
      </c>
      <c r="P737" s="178" t="str">
        <f t="shared" si="16"/>
        <v>SC432LT01</v>
      </c>
      <c r="Q737" s="178" t="s">
        <v>428</v>
      </c>
      <c r="R737" s="178"/>
    </row>
    <row r="738" spans="12:18" ht="16.399999999999999" customHeight="1" x14ac:dyDescent="0.25">
      <c r="L738" s="178" t="s">
        <v>14</v>
      </c>
      <c r="M738" s="178">
        <v>434</v>
      </c>
      <c r="N738" s="178" t="s">
        <v>139</v>
      </c>
      <c r="O738" s="185">
        <v>1</v>
      </c>
      <c r="P738" s="178" t="str">
        <f t="shared" si="16"/>
        <v>SC434CH01</v>
      </c>
      <c r="Q738" s="178" t="s">
        <v>429</v>
      </c>
      <c r="R738" s="178" t="s">
        <v>942</v>
      </c>
    </row>
    <row r="739" spans="12:18" ht="16.399999999999999" customHeight="1" x14ac:dyDescent="0.25">
      <c r="L739" s="178" t="s">
        <v>14</v>
      </c>
      <c r="M739" s="178">
        <v>434</v>
      </c>
      <c r="N739" s="178" t="s">
        <v>130</v>
      </c>
      <c r="O739" s="185">
        <v>1</v>
      </c>
      <c r="P739" s="178" t="str">
        <f t="shared" si="16"/>
        <v>SC434DA01</v>
      </c>
      <c r="Q739" s="178" t="s">
        <v>429</v>
      </c>
      <c r="R739" s="178"/>
    </row>
    <row r="740" spans="12:18" ht="16.399999999999999" customHeight="1" x14ac:dyDescent="0.25">
      <c r="L740" s="178" t="s">
        <v>14</v>
      </c>
      <c r="M740" s="178">
        <v>434</v>
      </c>
      <c r="N740" s="178" t="s">
        <v>138</v>
      </c>
      <c r="O740" s="185">
        <v>1</v>
      </c>
      <c r="P740" s="178" t="str">
        <f t="shared" si="16"/>
        <v>SC434E901</v>
      </c>
      <c r="Q740" s="178" t="s">
        <v>503</v>
      </c>
      <c r="R740" s="178"/>
    </row>
    <row r="741" spans="12:18" ht="16.399999999999999" customHeight="1" x14ac:dyDescent="0.25">
      <c r="L741" s="178" t="s">
        <v>14</v>
      </c>
      <c r="M741" s="178">
        <v>434</v>
      </c>
      <c r="N741" s="178" t="s">
        <v>592</v>
      </c>
      <c r="O741" s="185">
        <v>1</v>
      </c>
      <c r="P741" s="178" t="str">
        <f t="shared" si="16"/>
        <v>SC434LI01</v>
      </c>
      <c r="Q741" s="178" t="s">
        <v>854</v>
      </c>
      <c r="R741" s="178"/>
    </row>
    <row r="742" spans="12:18" ht="16.399999999999999" customHeight="1" x14ac:dyDescent="0.25">
      <c r="L742" s="178" t="s">
        <v>14</v>
      </c>
      <c r="M742" s="178">
        <v>434</v>
      </c>
      <c r="N742" s="178" t="s">
        <v>592</v>
      </c>
      <c r="O742" s="185">
        <v>2</v>
      </c>
      <c r="P742" s="178" t="str">
        <f t="shared" ref="P742:P821" si="17">$L742&amp;$M742&amp;$N742&amp;IF($O742&lt;10,0&amp;$O742,$O742)</f>
        <v>SC434LI02</v>
      </c>
      <c r="Q742" s="178" t="s">
        <v>429</v>
      </c>
      <c r="R742" s="178"/>
    </row>
    <row r="743" spans="12:18" ht="16.399999999999999" customHeight="1" x14ac:dyDescent="0.25">
      <c r="L743" s="178" t="s">
        <v>14</v>
      </c>
      <c r="M743" s="178">
        <v>434</v>
      </c>
      <c r="N743" s="178" t="s">
        <v>544</v>
      </c>
      <c r="O743" s="185">
        <v>1</v>
      </c>
      <c r="P743" s="178" t="str">
        <f t="shared" si="17"/>
        <v>SC434LT01</v>
      </c>
      <c r="Q743" s="178" t="s">
        <v>854</v>
      </c>
      <c r="R743" s="178"/>
    </row>
    <row r="744" spans="12:18" ht="16.399999999999999" customHeight="1" x14ac:dyDescent="0.25">
      <c r="L744" s="178" t="s">
        <v>14</v>
      </c>
      <c r="M744" s="178">
        <v>434</v>
      </c>
      <c r="N744" s="178" t="s">
        <v>544</v>
      </c>
      <c r="O744" s="185">
        <v>2</v>
      </c>
      <c r="P744" s="178" t="str">
        <f t="shared" si="17"/>
        <v>SC434LT02</v>
      </c>
      <c r="Q744" s="178" t="s">
        <v>429</v>
      </c>
      <c r="R744" s="178"/>
    </row>
    <row r="745" spans="12:18" ht="16.399999999999999" customHeight="1" x14ac:dyDescent="0.25">
      <c r="L745" s="178" t="s">
        <v>14</v>
      </c>
      <c r="M745" s="178">
        <v>436</v>
      </c>
      <c r="N745" s="178" t="s">
        <v>139</v>
      </c>
      <c r="O745" s="185">
        <v>1</v>
      </c>
      <c r="P745" s="178" t="str">
        <f t="shared" si="17"/>
        <v>SC436CH01</v>
      </c>
      <c r="Q745" s="178" t="s">
        <v>430</v>
      </c>
      <c r="R745" s="178" t="s">
        <v>943</v>
      </c>
    </row>
    <row r="746" spans="12:18" ht="16.399999999999999" customHeight="1" x14ac:dyDescent="0.25">
      <c r="L746" s="178" t="s">
        <v>14</v>
      </c>
      <c r="M746" s="178">
        <v>436</v>
      </c>
      <c r="N746" s="178" t="s">
        <v>130</v>
      </c>
      <c r="O746" s="185">
        <v>1</v>
      </c>
      <c r="P746" s="178" t="str">
        <f t="shared" si="17"/>
        <v>SC436DA01</v>
      </c>
      <c r="Q746" s="178" t="s">
        <v>430</v>
      </c>
      <c r="R746" s="178"/>
    </row>
    <row r="747" spans="12:18" ht="16.399999999999999" customHeight="1" x14ac:dyDescent="0.25">
      <c r="L747" s="178" t="s">
        <v>14</v>
      </c>
      <c r="M747" s="178">
        <v>436</v>
      </c>
      <c r="N747" s="178" t="s">
        <v>138</v>
      </c>
      <c r="O747" s="185">
        <v>1</v>
      </c>
      <c r="P747" s="178" t="str">
        <f t="shared" si="17"/>
        <v>SC436E901</v>
      </c>
      <c r="Q747" s="178" t="s">
        <v>502</v>
      </c>
      <c r="R747" s="178"/>
    </row>
    <row r="748" spans="12:18" ht="16.399999999999999" customHeight="1" x14ac:dyDescent="0.25">
      <c r="L748" s="178" t="s">
        <v>14</v>
      </c>
      <c r="M748" s="178">
        <v>436</v>
      </c>
      <c r="N748" s="178" t="s">
        <v>592</v>
      </c>
      <c r="O748" s="185">
        <v>1</v>
      </c>
      <c r="P748" s="178" t="str">
        <f t="shared" si="17"/>
        <v>SC436LI01</v>
      </c>
      <c r="Q748" s="178" t="s">
        <v>430</v>
      </c>
      <c r="R748" s="178"/>
    </row>
    <row r="749" spans="12:18" ht="16.399999999999999" customHeight="1" x14ac:dyDescent="0.25">
      <c r="L749" s="178" t="s">
        <v>14</v>
      </c>
      <c r="M749" s="178">
        <v>436</v>
      </c>
      <c r="N749" s="178" t="s">
        <v>544</v>
      </c>
      <c r="O749" s="185">
        <v>1</v>
      </c>
      <c r="P749" s="178" t="str">
        <f t="shared" si="17"/>
        <v>SC436LT01</v>
      </c>
      <c r="Q749" s="178" t="s">
        <v>430</v>
      </c>
      <c r="R749" s="178"/>
    </row>
    <row r="750" spans="12:18" ht="16.399999999999999" customHeight="1" x14ac:dyDescent="0.25">
      <c r="L750" s="178" t="s">
        <v>14</v>
      </c>
      <c r="M750" s="178">
        <v>440</v>
      </c>
      <c r="N750" s="178" t="s">
        <v>139</v>
      </c>
      <c r="O750" s="185">
        <v>1</v>
      </c>
      <c r="P750" s="178" t="str">
        <f t="shared" si="17"/>
        <v>SC440CH01</v>
      </c>
      <c r="Q750" s="178" t="s">
        <v>432</v>
      </c>
      <c r="R750" s="178" t="s">
        <v>923</v>
      </c>
    </row>
    <row r="751" spans="12:18" ht="16.399999999999999" customHeight="1" x14ac:dyDescent="0.25">
      <c r="L751" s="178" t="s">
        <v>14</v>
      </c>
      <c r="M751" s="178">
        <v>440</v>
      </c>
      <c r="N751" s="178" t="s">
        <v>130</v>
      </c>
      <c r="O751" s="185">
        <v>1</v>
      </c>
      <c r="P751" s="178" t="str">
        <f t="shared" si="17"/>
        <v>SC440DA01</v>
      </c>
      <c r="Q751" s="178" t="s">
        <v>432</v>
      </c>
      <c r="R751" s="178"/>
    </row>
    <row r="752" spans="12:18" ht="16.399999999999999" customHeight="1" x14ac:dyDescent="0.25">
      <c r="L752" s="178" t="s">
        <v>14</v>
      </c>
      <c r="M752" s="178">
        <v>440</v>
      </c>
      <c r="N752" s="178" t="s">
        <v>138</v>
      </c>
      <c r="O752" s="185">
        <v>1</v>
      </c>
      <c r="P752" s="178" t="str">
        <f t="shared" si="17"/>
        <v>SC440E901</v>
      </c>
      <c r="Q752" s="178" t="s">
        <v>461</v>
      </c>
      <c r="R752" s="178"/>
    </row>
    <row r="753" spans="12:18" ht="16.399999999999999" customHeight="1" x14ac:dyDescent="0.25">
      <c r="L753" s="178" t="s">
        <v>14</v>
      </c>
      <c r="M753" s="178">
        <v>440</v>
      </c>
      <c r="N753" s="178" t="s">
        <v>592</v>
      </c>
      <c r="O753" s="185">
        <v>1</v>
      </c>
      <c r="P753" s="178" t="str">
        <f t="shared" si="17"/>
        <v>SC440LI01</v>
      </c>
      <c r="Q753" s="178" t="s">
        <v>432</v>
      </c>
      <c r="R753" s="178"/>
    </row>
    <row r="754" spans="12:18" ht="16.399999999999999" customHeight="1" x14ac:dyDescent="0.25">
      <c r="L754" s="178" t="s">
        <v>14</v>
      </c>
      <c r="M754" s="178">
        <v>440</v>
      </c>
      <c r="N754" s="178" t="s">
        <v>592</v>
      </c>
      <c r="O754" s="185">
        <v>2</v>
      </c>
      <c r="P754" s="178" t="str">
        <f t="shared" si="17"/>
        <v>SC440LI02</v>
      </c>
      <c r="Q754" s="178" t="s">
        <v>859</v>
      </c>
      <c r="R754" s="178"/>
    </row>
    <row r="755" spans="12:18" ht="16.399999999999999" customHeight="1" x14ac:dyDescent="0.25">
      <c r="L755" s="178" t="s">
        <v>14</v>
      </c>
      <c r="M755" s="178">
        <v>440</v>
      </c>
      <c r="N755" s="178" t="s">
        <v>544</v>
      </c>
      <c r="O755" s="185">
        <v>1</v>
      </c>
      <c r="P755" s="178" t="str">
        <f t="shared" si="17"/>
        <v>SC440LT01</v>
      </c>
      <c r="Q755" s="178" t="s">
        <v>432</v>
      </c>
      <c r="R755" s="178"/>
    </row>
    <row r="756" spans="12:18" ht="16.399999999999999" customHeight="1" x14ac:dyDescent="0.25">
      <c r="L756" s="178" t="s">
        <v>14</v>
      </c>
      <c r="M756" s="178">
        <v>440</v>
      </c>
      <c r="N756" s="178" t="s">
        <v>544</v>
      </c>
      <c r="O756" s="185">
        <v>2</v>
      </c>
      <c r="P756" s="178" t="str">
        <f t="shared" si="17"/>
        <v>SC440LT02</v>
      </c>
      <c r="Q756" s="178" t="s">
        <v>859</v>
      </c>
      <c r="R756" s="178"/>
    </row>
    <row r="757" spans="12:18" ht="16.399999999999999" customHeight="1" x14ac:dyDescent="0.25">
      <c r="L757" s="178" t="s">
        <v>14</v>
      </c>
      <c r="M757" s="178">
        <v>442</v>
      </c>
      <c r="N757" s="178" t="s">
        <v>130</v>
      </c>
      <c r="O757" s="185">
        <v>1</v>
      </c>
      <c r="P757" s="178" t="str">
        <f t="shared" si="17"/>
        <v>SC442DA01</v>
      </c>
      <c r="Q757" s="178" t="s">
        <v>433</v>
      </c>
      <c r="R757" s="178"/>
    </row>
    <row r="758" spans="12:18" ht="16.399999999999999" customHeight="1" x14ac:dyDescent="0.25">
      <c r="L758" s="178" t="s">
        <v>14</v>
      </c>
      <c r="M758" s="178">
        <v>442</v>
      </c>
      <c r="N758" s="178" t="s">
        <v>138</v>
      </c>
      <c r="O758" s="185">
        <v>1</v>
      </c>
      <c r="P758" s="178" t="str">
        <f t="shared" si="17"/>
        <v>SC442E901</v>
      </c>
      <c r="Q758" s="178" t="s">
        <v>467</v>
      </c>
      <c r="R758" s="178"/>
    </row>
    <row r="759" spans="12:18" ht="16.399999999999999" customHeight="1" x14ac:dyDescent="0.25">
      <c r="L759" s="178" t="s">
        <v>14</v>
      </c>
      <c r="M759" s="178">
        <v>442</v>
      </c>
      <c r="N759" s="178" t="s">
        <v>592</v>
      </c>
      <c r="O759" s="185">
        <v>1</v>
      </c>
      <c r="P759" s="178" t="str">
        <f t="shared" si="17"/>
        <v>SC442LI01</v>
      </c>
      <c r="Q759" s="178" t="s">
        <v>433</v>
      </c>
      <c r="R759" s="178"/>
    </row>
    <row r="760" spans="12:18" ht="16.399999999999999" customHeight="1" x14ac:dyDescent="0.25">
      <c r="L760" s="178" t="s">
        <v>14</v>
      </c>
      <c r="M760" s="178">
        <v>442</v>
      </c>
      <c r="N760" s="178" t="s">
        <v>544</v>
      </c>
      <c r="O760" s="185">
        <v>1</v>
      </c>
      <c r="P760" s="178" t="str">
        <f t="shared" si="17"/>
        <v>SC442LT01</v>
      </c>
      <c r="Q760" s="178" t="s">
        <v>433</v>
      </c>
      <c r="R760" s="178"/>
    </row>
    <row r="761" spans="12:18" ht="16.399999999999999" customHeight="1" x14ac:dyDescent="0.25">
      <c r="L761" s="178" t="s">
        <v>11</v>
      </c>
      <c r="M761" s="178">
        <v>464</v>
      </c>
      <c r="N761" s="178" t="s">
        <v>130</v>
      </c>
      <c r="O761" s="185">
        <v>1</v>
      </c>
      <c r="P761" s="178" t="str">
        <f t="shared" si="17"/>
        <v>TN464DA01</v>
      </c>
      <c r="Q761" s="178" t="s">
        <v>419</v>
      </c>
      <c r="R761" s="178"/>
    </row>
    <row r="762" spans="12:18" ht="16.399999999999999" customHeight="1" x14ac:dyDescent="0.25">
      <c r="L762" s="178" t="s">
        <v>11</v>
      </c>
      <c r="M762" s="178">
        <v>464</v>
      </c>
      <c r="N762" s="178" t="s">
        <v>138</v>
      </c>
      <c r="O762" s="185">
        <v>1</v>
      </c>
      <c r="P762" s="178" t="str">
        <f t="shared" si="17"/>
        <v>TN464E901</v>
      </c>
      <c r="Q762" s="178" t="s">
        <v>470</v>
      </c>
      <c r="R762" s="178"/>
    </row>
    <row r="763" spans="12:18" ht="16.399999999999999" customHeight="1" x14ac:dyDescent="0.25">
      <c r="L763" s="178" t="s">
        <v>11</v>
      </c>
      <c r="M763" s="178">
        <v>464</v>
      </c>
      <c r="N763" s="178" t="s">
        <v>138</v>
      </c>
      <c r="O763" s="185">
        <v>2</v>
      </c>
      <c r="P763" s="178" t="str">
        <f t="shared" si="17"/>
        <v>TN464E902</v>
      </c>
      <c r="Q763" s="178" t="s">
        <v>472</v>
      </c>
      <c r="R763" s="178"/>
    </row>
    <row r="764" spans="12:18" ht="16.399999999999999" customHeight="1" x14ac:dyDescent="0.25">
      <c r="L764" s="178" t="s">
        <v>11</v>
      </c>
      <c r="M764" s="178">
        <v>464</v>
      </c>
      <c r="N764" s="178" t="s">
        <v>138</v>
      </c>
      <c r="O764" s="185">
        <v>3</v>
      </c>
      <c r="P764" s="178" t="str">
        <f t="shared" si="17"/>
        <v>TN464E903</v>
      </c>
      <c r="Q764" s="178" t="s">
        <v>473</v>
      </c>
      <c r="R764" s="178"/>
    </row>
    <row r="765" spans="12:18" ht="16.399999999999999" customHeight="1" x14ac:dyDescent="0.25">
      <c r="L765" s="178" t="s">
        <v>11</v>
      </c>
      <c r="M765" s="178">
        <v>464</v>
      </c>
      <c r="N765" s="178" t="s">
        <v>138</v>
      </c>
      <c r="O765" s="185">
        <v>4</v>
      </c>
      <c r="P765" s="178" t="str">
        <f t="shared" si="17"/>
        <v>TN464E904</v>
      </c>
      <c r="Q765" s="178" t="s">
        <v>474</v>
      </c>
      <c r="R765" s="178"/>
    </row>
    <row r="766" spans="12:18" ht="16.399999999999999" customHeight="1" x14ac:dyDescent="0.25">
      <c r="L766" s="178" t="s">
        <v>11</v>
      </c>
      <c r="M766" s="178">
        <v>464</v>
      </c>
      <c r="N766" s="178" t="s">
        <v>592</v>
      </c>
      <c r="O766" s="185">
        <v>1</v>
      </c>
      <c r="P766" s="178" t="str">
        <f t="shared" si="17"/>
        <v>TN464LI01</v>
      </c>
      <c r="Q766" s="178" t="s">
        <v>851</v>
      </c>
      <c r="R766" s="178"/>
    </row>
    <row r="767" spans="12:18" ht="16.399999999999999" customHeight="1" x14ac:dyDescent="0.25">
      <c r="L767" s="178" t="s">
        <v>11</v>
      </c>
      <c r="M767" s="178">
        <v>464</v>
      </c>
      <c r="N767" s="178" t="s">
        <v>592</v>
      </c>
      <c r="O767" s="185">
        <v>2</v>
      </c>
      <c r="P767" s="178" t="str">
        <f t="shared" si="17"/>
        <v>TN464LI02</v>
      </c>
      <c r="Q767" s="178" t="s">
        <v>419</v>
      </c>
      <c r="R767" s="178"/>
    </row>
    <row r="768" spans="12:18" ht="16.399999999999999" customHeight="1" x14ac:dyDescent="0.25">
      <c r="L768" s="178" t="s">
        <v>11</v>
      </c>
      <c r="M768" s="178">
        <v>464</v>
      </c>
      <c r="N768" s="178" t="s">
        <v>592</v>
      </c>
      <c r="O768" s="185">
        <v>3</v>
      </c>
      <c r="P768" s="178" t="str">
        <f t="shared" si="17"/>
        <v>TN464LI03</v>
      </c>
      <c r="Q768" s="178" t="s">
        <v>852</v>
      </c>
      <c r="R768" s="178"/>
    </row>
    <row r="769" spans="12:18" ht="16.399999999999999" customHeight="1" x14ac:dyDescent="0.25">
      <c r="L769" s="178" t="s">
        <v>11</v>
      </c>
      <c r="M769" s="178">
        <v>464</v>
      </c>
      <c r="N769" s="178" t="s">
        <v>544</v>
      </c>
      <c r="O769" s="185">
        <v>1</v>
      </c>
      <c r="P769" s="178" t="str">
        <f t="shared" si="17"/>
        <v>TN464LT01</v>
      </c>
      <c r="Q769" s="178" t="s">
        <v>851</v>
      </c>
      <c r="R769" s="178"/>
    </row>
    <row r="770" spans="12:18" ht="16.399999999999999" customHeight="1" x14ac:dyDescent="0.25">
      <c r="L770" s="178" t="s">
        <v>11</v>
      </c>
      <c r="M770" s="178">
        <v>464</v>
      </c>
      <c r="N770" s="178" t="s">
        <v>544</v>
      </c>
      <c r="O770" s="185">
        <v>2</v>
      </c>
      <c r="P770" s="178" t="str">
        <f t="shared" si="17"/>
        <v>TN464LT02</v>
      </c>
      <c r="Q770" s="178" t="s">
        <v>419</v>
      </c>
      <c r="R770" s="178"/>
    </row>
    <row r="771" spans="12:18" ht="16.399999999999999" customHeight="1" x14ac:dyDescent="0.25">
      <c r="L771" s="178" t="s">
        <v>11</v>
      </c>
      <c r="M771" s="178">
        <v>464</v>
      </c>
      <c r="N771" s="178" t="s">
        <v>544</v>
      </c>
      <c r="O771" s="185">
        <v>3</v>
      </c>
      <c r="P771" s="178" t="str">
        <f t="shared" si="17"/>
        <v>TN464LT03</v>
      </c>
      <c r="Q771" s="178" t="s">
        <v>852</v>
      </c>
      <c r="R771" s="178"/>
    </row>
    <row r="772" spans="12:18" ht="16.399999999999999" customHeight="1" x14ac:dyDescent="0.25">
      <c r="L772" s="178" t="s">
        <v>11</v>
      </c>
      <c r="M772" s="178">
        <v>466</v>
      </c>
      <c r="N772" s="178" t="s">
        <v>130</v>
      </c>
      <c r="O772" s="185">
        <v>1</v>
      </c>
      <c r="P772" s="178" t="str">
        <f t="shared" si="17"/>
        <v>TN466DA01</v>
      </c>
      <c r="Q772" s="178" t="s">
        <v>418</v>
      </c>
      <c r="R772" s="178"/>
    </row>
    <row r="773" spans="12:18" ht="16.399999999999999" customHeight="1" x14ac:dyDescent="0.25">
      <c r="L773" s="178" t="s">
        <v>11</v>
      </c>
      <c r="M773" s="178">
        <v>466</v>
      </c>
      <c r="N773" s="178" t="s">
        <v>138</v>
      </c>
      <c r="O773" s="185">
        <v>1</v>
      </c>
      <c r="P773" s="178" t="str">
        <f t="shared" si="17"/>
        <v>TN466E901</v>
      </c>
      <c r="Q773" s="178" t="s">
        <v>475</v>
      </c>
      <c r="R773" s="178"/>
    </row>
    <row r="774" spans="12:18" ht="16.399999999999999" customHeight="1" x14ac:dyDescent="0.25">
      <c r="L774" s="178" t="s">
        <v>11</v>
      </c>
      <c r="M774" s="178">
        <v>466</v>
      </c>
      <c r="N774" s="178" t="s">
        <v>138</v>
      </c>
      <c r="O774" s="185">
        <v>2</v>
      </c>
      <c r="P774" s="178" t="str">
        <f t="shared" si="17"/>
        <v>TN466E902</v>
      </c>
      <c r="Q774" s="178" t="s">
        <v>476</v>
      </c>
      <c r="R774" s="178"/>
    </row>
    <row r="775" spans="12:18" ht="16.399999999999999" customHeight="1" x14ac:dyDescent="0.25">
      <c r="L775" s="178" t="s">
        <v>11</v>
      </c>
      <c r="M775" s="178">
        <v>466</v>
      </c>
      <c r="N775" s="178" t="s">
        <v>592</v>
      </c>
      <c r="O775" s="185">
        <v>1</v>
      </c>
      <c r="P775" s="178" t="str">
        <f t="shared" si="17"/>
        <v>TN466LI01</v>
      </c>
      <c r="Q775" s="178" t="s">
        <v>842</v>
      </c>
      <c r="R775" s="178"/>
    </row>
    <row r="776" spans="12:18" ht="16.399999999999999" customHeight="1" x14ac:dyDescent="0.25">
      <c r="L776" s="178" t="s">
        <v>11</v>
      </c>
      <c r="M776" s="178">
        <v>466</v>
      </c>
      <c r="N776" s="178" t="s">
        <v>544</v>
      </c>
      <c r="O776" s="185">
        <v>1</v>
      </c>
      <c r="P776" s="178" t="str">
        <f t="shared" si="17"/>
        <v>TN466LT01</v>
      </c>
      <c r="Q776" s="178" t="s">
        <v>842</v>
      </c>
      <c r="R776" s="178"/>
    </row>
    <row r="777" spans="12:18" ht="16.399999999999999" customHeight="1" x14ac:dyDescent="0.25">
      <c r="L777" s="178" t="s">
        <v>11</v>
      </c>
      <c r="M777" s="178">
        <v>468</v>
      </c>
      <c r="N777" s="178" t="s">
        <v>139</v>
      </c>
      <c r="O777" s="185">
        <v>1</v>
      </c>
      <c r="P777" s="178" t="str">
        <f t="shared" si="17"/>
        <v>TN468CH01</v>
      </c>
      <c r="Q777" s="178" t="s">
        <v>417</v>
      </c>
      <c r="R777" s="178" t="s">
        <v>934</v>
      </c>
    </row>
    <row r="778" spans="12:18" ht="16.399999999999999" customHeight="1" x14ac:dyDescent="0.25">
      <c r="L778" s="178" t="s">
        <v>11</v>
      </c>
      <c r="M778" s="178">
        <v>468</v>
      </c>
      <c r="N778" s="178" t="s">
        <v>130</v>
      </c>
      <c r="O778" s="185">
        <v>1</v>
      </c>
      <c r="P778" s="178" t="str">
        <f t="shared" si="17"/>
        <v>TN468DA01</v>
      </c>
      <c r="Q778" s="178" t="s">
        <v>417</v>
      </c>
      <c r="R778" s="178"/>
    </row>
    <row r="779" spans="12:18" ht="16.399999999999999" customHeight="1" x14ac:dyDescent="0.25">
      <c r="L779" s="178" t="s">
        <v>11</v>
      </c>
      <c r="M779" s="178">
        <v>468</v>
      </c>
      <c r="N779" s="178" t="s">
        <v>138</v>
      </c>
      <c r="O779" s="185">
        <v>1</v>
      </c>
      <c r="P779" s="178" t="str">
        <f t="shared" si="17"/>
        <v>TN468E901</v>
      </c>
      <c r="Q779" s="191" t="s">
        <v>1070</v>
      </c>
      <c r="R779" s="178"/>
    </row>
    <row r="780" spans="12:18" ht="16.399999999999999" customHeight="1" x14ac:dyDescent="0.25">
      <c r="L780" s="178" t="s">
        <v>11</v>
      </c>
      <c r="M780" s="178">
        <v>468</v>
      </c>
      <c r="N780" s="178" t="s">
        <v>138</v>
      </c>
      <c r="O780" s="185">
        <v>2</v>
      </c>
      <c r="P780" s="178" t="str">
        <f t="shared" si="17"/>
        <v>TN468E902</v>
      </c>
      <c r="Q780" s="178" t="s">
        <v>1106</v>
      </c>
      <c r="R780" s="178"/>
    </row>
    <row r="781" spans="12:18" ht="16.399999999999999" customHeight="1" x14ac:dyDescent="0.25">
      <c r="L781" s="178" t="s">
        <v>11</v>
      </c>
      <c r="M781" s="178">
        <v>468</v>
      </c>
      <c r="N781" s="178" t="s">
        <v>138</v>
      </c>
      <c r="O781" s="185">
        <v>3</v>
      </c>
      <c r="P781" s="178" t="str">
        <f t="shared" si="17"/>
        <v>TN468E903</v>
      </c>
      <c r="Q781" s="178" t="s">
        <v>1071</v>
      </c>
      <c r="R781" s="178"/>
    </row>
    <row r="782" spans="12:18" ht="16.399999999999999" customHeight="1" x14ac:dyDescent="0.25">
      <c r="L782" s="178" t="s">
        <v>11</v>
      </c>
      <c r="M782" s="178">
        <v>468</v>
      </c>
      <c r="N782" s="178" t="s">
        <v>138</v>
      </c>
      <c r="O782" s="185">
        <v>4</v>
      </c>
      <c r="P782" s="178" t="str">
        <f t="shared" si="17"/>
        <v>TN468E904</v>
      </c>
      <c r="Q782" s="178" t="s">
        <v>1153</v>
      </c>
      <c r="R782" s="178"/>
    </row>
    <row r="783" spans="12:18" ht="16.399999999999999" customHeight="1" x14ac:dyDescent="0.25">
      <c r="L783" s="178" t="s">
        <v>11</v>
      </c>
      <c r="M783" s="178">
        <v>468</v>
      </c>
      <c r="N783" s="178" t="s">
        <v>138</v>
      </c>
      <c r="O783" s="185">
        <v>5</v>
      </c>
      <c r="P783" s="178" t="str">
        <f t="shared" si="17"/>
        <v>TN468E905</v>
      </c>
      <c r="Q783" s="178" t="s">
        <v>488</v>
      </c>
      <c r="R783" s="178"/>
    </row>
    <row r="784" spans="12:18" ht="16.399999999999999" customHeight="1" x14ac:dyDescent="0.25">
      <c r="L784" s="178" t="s">
        <v>11</v>
      </c>
      <c r="M784" s="178">
        <v>468</v>
      </c>
      <c r="N784" s="178" t="s">
        <v>138</v>
      </c>
      <c r="O784" s="185">
        <v>6</v>
      </c>
      <c r="P784" s="178" t="str">
        <f t="shared" si="17"/>
        <v>TN468E906</v>
      </c>
      <c r="Q784" s="178" t="s">
        <v>490</v>
      </c>
      <c r="R784" s="178"/>
    </row>
    <row r="785" spans="12:18" ht="16.399999999999999" customHeight="1" x14ac:dyDescent="0.25">
      <c r="L785" s="178" t="s">
        <v>11</v>
      </c>
      <c r="M785" s="178">
        <v>468</v>
      </c>
      <c r="N785" s="178" t="s">
        <v>592</v>
      </c>
      <c r="O785" s="185">
        <v>1</v>
      </c>
      <c r="P785" s="178" t="str">
        <f t="shared" si="17"/>
        <v>TN468LI01</v>
      </c>
      <c r="Q785" s="178" t="s">
        <v>820</v>
      </c>
      <c r="R785" s="178"/>
    </row>
    <row r="786" spans="12:18" ht="16.399999999999999" customHeight="1" x14ac:dyDescent="0.25">
      <c r="L786" s="178" t="s">
        <v>11</v>
      </c>
      <c r="M786" s="178">
        <v>468</v>
      </c>
      <c r="N786" s="178" t="s">
        <v>592</v>
      </c>
      <c r="O786" s="185">
        <v>2</v>
      </c>
      <c r="P786" s="178" t="str">
        <f t="shared" si="17"/>
        <v>TN468LI02</v>
      </c>
      <c r="Q786" s="178" t="s">
        <v>417</v>
      </c>
      <c r="R786" s="178"/>
    </row>
    <row r="787" spans="12:18" ht="16.399999999999999" customHeight="1" x14ac:dyDescent="0.25">
      <c r="L787" s="178" t="s">
        <v>11</v>
      </c>
      <c r="M787" s="178">
        <v>468</v>
      </c>
      <c r="N787" s="178" t="s">
        <v>544</v>
      </c>
      <c r="O787" s="185">
        <v>1</v>
      </c>
      <c r="P787" s="178" t="str">
        <f t="shared" si="17"/>
        <v>TN468LT01</v>
      </c>
      <c r="Q787" s="178" t="s">
        <v>820</v>
      </c>
      <c r="R787" s="178"/>
    </row>
    <row r="788" spans="12:18" ht="16.399999999999999" customHeight="1" x14ac:dyDescent="0.25">
      <c r="L788" s="178" t="s">
        <v>11</v>
      </c>
      <c r="M788" s="178">
        <v>468</v>
      </c>
      <c r="N788" s="178" t="s">
        <v>544</v>
      </c>
      <c r="O788" s="185">
        <v>2</v>
      </c>
      <c r="P788" s="178" t="str">
        <f t="shared" si="17"/>
        <v>TN468LT02</v>
      </c>
      <c r="Q788" s="178" t="s">
        <v>417</v>
      </c>
      <c r="R788" s="178"/>
    </row>
    <row r="789" spans="12:18" ht="16.399999999999999" customHeight="1" x14ac:dyDescent="0.25">
      <c r="L789" s="178" t="s">
        <v>11</v>
      </c>
      <c r="M789" s="178">
        <v>470</v>
      </c>
      <c r="N789" s="178" t="s">
        <v>139</v>
      </c>
      <c r="O789" s="185">
        <v>1</v>
      </c>
      <c r="P789" s="178" t="str">
        <f t="shared" si="17"/>
        <v>TN470CH01</v>
      </c>
      <c r="Q789" s="178" t="s">
        <v>510</v>
      </c>
      <c r="R789" s="178" t="s">
        <v>926</v>
      </c>
    </row>
    <row r="790" spans="12:18" ht="16.399999999999999" customHeight="1" x14ac:dyDescent="0.25">
      <c r="L790" s="178" t="s">
        <v>11</v>
      </c>
      <c r="M790" s="178">
        <v>470</v>
      </c>
      <c r="N790" s="178" t="s">
        <v>130</v>
      </c>
      <c r="O790" s="185">
        <v>1</v>
      </c>
      <c r="P790" s="178" t="str">
        <f t="shared" si="17"/>
        <v>TN470DA01</v>
      </c>
      <c r="Q790" s="178" t="s">
        <v>416</v>
      </c>
      <c r="R790" s="178"/>
    </row>
    <row r="791" spans="12:18" ht="16.399999999999999" customHeight="1" x14ac:dyDescent="0.25">
      <c r="L791" s="178" t="s">
        <v>11</v>
      </c>
      <c r="M791" s="178">
        <v>470</v>
      </c>
      <c r="N791" s="178" t="s">
        <v>138</v>
      </c>
      <c r="O791" s="185">
        <v>1</v>
      </c>
      <c r="P791" s="178" t="str">
        <f t="shared" si="17"/>
        <v>TN470E901</v>
      </c>
      <c r="Q791" s="191" t="s">
        <v>1070</v>
      </c>
      <c r="R791" s="178"/>
    </row>
    <row r="792" spans="12:18" ht="16.399999999999999" customHeight="1" x14ac:dyDescent="0.25">
      <c r="L792" s="178" t="s">
        <v>11</v>
      </c>
      <c r="M792" s="178">
        <v>470</v>
      </c>
      <c r="N792" s="178" t="s">
        <v>138</v>
      </c>
      <c r="O792" s="185">
        <v>2</v>
      </c>
      <c r="P792" s="178" t="str">
        <f t="shared" si="17"/>
        <v>TN470E902</v>
      </c>
      <c r="Q792" s="178" t="s">
        <v>1106</v>
      </c>
      <c r="R792" s="178"/>
    </row>
    <row r="793" spans="12:18" ht="16.399999999999999" customHeight="1" x14ac:dyDescent="0.25">
      <c r="L793" s="178" t="s">
        <v>11</v>
      </c>
      <c r="M793" s="178">
        <v>470</v>
      </c>
      <c r="N793" s="178" t="s">
        <v>138</v>
      </c>
      <c r="O793" s="185">
        <v>3</v>
      </c>
      <c r="P793" s="178" t="str">
        <f t="shared" si="17"/>
        <v>TN470E903</v>
      </c>
      <c r="Q793" s="178" t="s">
        <v>1071</v>
      </c>
      <c r="R793" s="178"/>
    </row>
    <row r="794" spans="12:18" ht="16.399999999999999" customHeight="1" x14ac:dyDescent="0.25">
      <c r="L794" s="178" t="s">
        <v>11</v>
      </c>
      <c r="M794" s="178">
        <v>470</v>
      </c>
      <c r="N794" s="178" t="s">
        <v>138</v>
      </c>
      <c r="O794" s="185">
        <v>4</v>
      </c>
      <c r="P794" s="178" t="str">
        <f t="shared" si="17"/>
        <v>TN470E904</v>
      </c>
      <c r="Q794" s="178" t="s">
        <v>1153</v>
      </c>
      <c r="R794" s="178"/>
    </row>
    <row r="795" spans="12:18" ht="16.399999999999999" customHeight="1" x14ac:dyDescent="0.25">
      <c r="L795" s="178" t="s">
        <v>11</v>
      </c>
      <c r="M795" s="178">
        <v>470</v>
      </c>
      <c r="N795" s="178" t="s">
        <v>592</v>
      </c>
      <c r="O795" s="185">
        <v>1</v>
      </c>
      <c r="P795" s="178" t="str">
        <f t="shared" si="17"/>
        <v>TN470LI01</v>
      </c>
      <c r="Q795" s="178" t="s">
        <v>510</v>
      </c>
      <c r="R795" s="178"/>
    </row>
    <row r="796" spans="12:18" ht="16.399999999999999" customHeight="1" x14ac:dyDescent="0.25">
      <c r="L796" s="178" t="s">
        <v>11</v>
      </c>
      <c r="M796" s="178">
        <v>470</v>
      </c>
      <c r="N796" s="178" t="s">
        <v>592</v>
      </c>
      <c r="O796" s="185">
        <v>2</v>
      </c>
      <c r="P796" s="178" t="str">
        <f t="shared" si="17"/>
        <v>TN470LI02</v>
      </c>
      <c r="Q796" s="178" t="s">
        <v>819</v>
      </c>
      <c r="R796" s="178"/>
    </row>
    <row r="797" spans="12:18" ht="16.399999999999999" customHeight="1" x14ac:dyDescent="0.25">
      <c r="L797" s="178" t="s">
        <v>11</v>
      </c>
      <c r="M797" s="178">
        <v>470</v>
      </c>
      <c r="N797" s="178" t="s">
        <v>544</v>
      </c>
      <c r="O797" s="185">
        <v>1</v>
      </c>
      <c r="P797" s="178" t="str">
        <f t="shared" si="17"/>
        <v>TN470LT01</v>
      </c>
      <c r="Q797" s="178" t="s">
        <v>510</v>
      </c>
      <c r="R797" s="178"/>
    </row>
    <row r="798" spans="12:18" ht="16.399999999999999" customHeight="1" x14ac:dyDescent="0.25">
      <c r="L798" s="178" t="s">
        <v>11</v>
      </c>
      <c r="M798" s="178">
        <v>470</v>
      </c>
      <c r="N798" s="178" t="s">
        <v>544</v>
      </c>
      <c r="O798" s="185">
        <v>2</v>
      </c>
      <c r="P798" s="178" t="str">
        <f t="shared" si="17"/>
        <v>TN470LT02</v>
      </c>
      <c r="Q798" s="178" t="s">
        <v>819</v>
      </c>
      <c r="R798" s="178"/>
    </row>
    <row r="799" spans="12:18" ht="16.399999999999999" customHeight="1" x14ac:dyDescent="0.25">
      <c r="L799" s="178" t="s">
        <v>11</v>
      </c>
      <c r="M799" s="178">
        <v>472</v>
      </c>
      <c r="N799" s="178" t="s">
        <v>139</v>
      </c>
      <c r="O799" s="185">
        <v>1</v>
      </c>
      <c r="P799" s="178" t="str">
        <f t="shared" si="17"/>
        <v>TN472CH01</v>
      </c>
      <c r="Q799" s="178" t="s">
        <v>790</v>
      </c>
      <c r="R799" s="178" t="s">
        <v>944</v>
      </c>
    </row>
    <row r="800" spans="12:18" ht="16.399999999999999" customHeight="1" x14ac:dyDescent="0.25">
      <c r="L800" s="178" t="s">
        <v>11</v>
      </c>
      <c r="M800" s="178">
        <v>472</v>
      </c>
      <c r="N800" s="178" t="s">
        <v>130</v>
      </c>
      <c r="O800" s="185">
        <v>1</v>
      </c>
      <c r="P800" s="178" t="str">
        <f t="shared" si="17"/>
        <v>TN472DA01</v>
      </c>
      <c r="Q800" s="178" t="s">
        <v>415</v>
      </c>
      <c r="R800" s="178"/>
    </row>
    <row r="801" spans="12:18" ht="16.399999999999999" customHeight="1" x14ac:dyDescent="0.25">
      <c r="L801" s="178" t="s">
        <v>11</v>
      </c>
      <c r="M801" s="178">
        <v>472</v>
      </c>
      <c r="N801" s="178" t="s">
        <v>138</v>
      </c>
      <c r="O801" s="185">
        <v>1</v>
      </c>
      <c r="P801" s="178" t="str">
        <f t="shared" si="17"/>
        <v>TN472E901</v>
      </c>
      <c r="Q801" s="191" t="s">
        <v>1070</v>
      </c>
      <c r="R801" s="178"/>
    </row>
    <row r="802" spans="12:18" ht="16.399999999999999" customHeight="1" x14ac:dyDescent="0.25">
      <c r="L802" s="178" t="s">
        <v>11</v>
      </c>
      <c r="M802" s="178">
        <v>472</v>
      </c>
      <c r="N802" s="178" t="s">
        <v>138</v>
      </c>
      <c r="O802" s="185">
        <v>2</v>
      </c>
      <c r="P802" s="178" t="str">
        <f t="shared" si="17"/>
        <v>TN472E902</v>
      </c>
      <c r="Q802" s="178" t="s">
        <v>1106</v>
      </c>
      <c r="R802" s="178"/>
    </row>
    <row r="803" spans="12:18" ht="16.399999999999999" customHeight="1" x14ac:dyDescent="0.25">
      <c r="L803" s="178" t="s">
        <v>11</v>
      </c>
      <c r="M803" s="178">
        <v>472</v>
      </c>
      <c r="N803" s="178" t="s">
        <v>138</v>
      </c>
      <c r="O803" s="185">
        <v>3</v>
      </c>
      <c r="P803" s="178" t="str">
        <f t="shared" si="17"/>
        <v>TN472E903</v>
      </c>
      <c r="Q803" s="178" t="s">
        <v>1071</v>
      </c>
      <c r="R803" s="178"/>
    </row>
    <row r="804" spans="12:18" ht="16.399999999999999" customHeight="1" x14ac:dyDescent="0.25">
      <c r="L804" s="178" t="s">
        <v>11</v>
      </c>
      <c r="M804" s="178">
        <v>472</v>
      </c>
      <c r="N804" s="178" t="s">
        <v>138</v>
      </c>
      <c r="O804" s="185">
        <v>4</v>
      </c>
      <c r="P804" s="178" t="str">
        <f t="shared" si="17"/>
        <v>TN472E904</v>
      </c>
      <c r="Q804" s="178" t="s">
        <v>1153</v>
      </c>
      <c r="R804" s="178"/>
    </row>
    <row r="805" spans="12:18" ht="16.399999999999999" customHeight="1" x14ac:dyDescent="0.25">
      <c r="L805" s="178" t="s">
        <v>11</v>
      </c>
      <c r="M805" s="178">
        <v>472</v>
      </c>
      <c r="N805" s="178" t="s">
        <v>9</v>
      </c>
      <c r="O805" s="185">
        <v>1</v>
      </c>
      <c r="P805" s="178" t="str">
        <f t="shared" si="17"/>
        <v>TN472LA01</v>
      </c>
      <c r="Q805" s="178" t="s">
        <v>415</v>
      </c>
      <c r="R805" s="178"/>
    </row>
    <row r="806" spans="12:18" ht="16.399999999999999" customHeight="1" x14ac:dyDescent="0.25">
      <c r="L806" s="178" t="s">
        <v>11</v>
      </c>
      <c r="M806" s="178">
        <v>472</v>
      </c>
      <c r="N806" s="178" t="s">
        <v>592</v>
      </c>
      <c r="O806" s="185">
        <v>1</v>
      </c>
      <c r="P806" s="178" t="str">
        <f t="shared" si="17"/>
        <v>TN472LI01</v>
      </c>
      <c r="Q806" s="178" t="s">
        <v>415</v>
      </c>
      <c r="R806" s="178"/>
    </row>
    <row r="807" spans="12:18" ht="16.399999999999999" customHeight="1" x14ac:dyDescent="0.25">
      <c r="L807" s="178" t="s">
        <v>11</v>
      </c>
      <c r="M807" s="178">
        <v>474</v>
      </c>
      <c r="N807" s="178" t="s">
        <v>139</v>
      </c>
      <c r="O807" s="185">
        <v>1</v>
      </c>
      <c r="P807" s="178" t="str">
        <f t="shared" si="17"/>
        <v>TN474CH01</v>
      </c>
      <c r="Q807" s="178" t="s">
        <v>414</v>
      </c>
      <c r="R807" s="178" t="s">
        <v>945</v>
      </c>
    </row>
    <row r="808" spans="12:18" ht="16.399999999999999" customHeight="1" x14ac:dyDescent="0.25">
      <c r="L808" s="178" t="s">
        <v>11</v>
      </c>
      <c r="M808" s="178">
        <v>474</v>
      </c>
      <c r="N808" s="178" t="s">
        <v>130</v>
      </c>
      <c r="O808" s="185">
        <v>1</v>
      </c>
      <c r="P808" s="178" t="str">
        <f t="shared" si="17"/>
        <v>TN474DA01</v>
      </c>
      <c r="Q808" s="178" t="s">
        <v>414</v>
      </c>
      <c r="R808" s="178"/>
    </row>
    <row r="809" spans="12:18" ht="16.399999999999999" customHeight="1" x14ac:dyDescent="0.25">
      <c r="L809" s="178" t="s">
        <v>11</v>
      </c>
      <c r="M809" s="178">
        <v>474</v>
      </c>
      <c r="N809" s="178" t="s">
        <v>138</v>
      </c>
      <c r="O809" s="185">
        <v>1</v>
      </c>
      <c r="P809" s="178" t="str">
        <f t="shared" si="17"/>
        <v>TN474E901</v>
      </c>
      <c r="Q809" s="191" t="s">
        <v>1070</v>
      </c>
      <c r="R809" s="178"/>
    </row>
    <row r="810" spans="12:18" ht="16.399999999999999" customHeight="1" x14ac:dyDescent="0.25">
      <c r="L810" s="178" t="s">
        <v>11</v>
      </c>
      <c r="M810" s="178">
        <v>474</v>
      </c>
      <c r="N810" s="178" t="s">
        <v>138</v>
      </c>
      <c r="O810" s="185">
        <v>2</v>
      </c>
      <c r="P810" s="178" t="str">
        <f t="shared" si="17"/>
        <v>TN474E902</v>
      </c>
      <c r="Q810" s="178" t="s">
        <v>1106</v>
      </c>
      <c r="R810" s="178"/>
    </row>
    <row r="811" spans="12:18" ht="16.399999999999999" customHeight="1" x14ac:dyDescent="0.25">
      <c r="L811" s="178" t="s">
        <v>11</v>
      </c>
      <c r="M811" s="178">
        <v>474</v>
      </c>
      <c r="N811" s="178" t="s">
        <v>138</v>
      </c>
      <c r="O811" s="185">
        <v>3</v>
      </c>
      <c r="P811" s="178" t="str">
        <f t="shared" si="17"/>
        <v>TN474E903</v>
      </c>
      <c r="Q811" s="178" t="s">
        <v>1071</v>
      </c>
      <c r="R811" s="178"/>
    </row>
    <row r="812" spans="12:18" ht="16.399999999999999" customHeight="1" x14ac:dyDescent="0.25">
      <c r="L812" s="178" t="s">
        <v>11</v>
      </c>
      <c r="M812" s="178">
        <v>474</v>
      </c>
      <c r="N812" s="178" t="s">
        <v>138</v>
      </c>
      <c r="O812" s="185">
        <v>4</v>
      </c>
      <c r="P812" s="178" t="str">
        <f t="shared" si="17"/>
        <v>TN474E904</v>
      </c>
      <c r="Q812" s="178" t="s">
        <v>1153</v>
      </c>
      <c r="R812" s="178"/>
    </row>
    <row r="813" spans="12:18" ht="16.399999999999999" customHeight="1" x14ac:dyDescent="0.25">
      <c r="L813" s="178" t="s">
        <v>11</v>
      </c>
      <c r="M813" s="178">
        <v>474</v>
      </c>
      <c r="N813" s="178" t="s">
        <v>9</v>
      </c>
      <c r="O813" s="185">
        <v>1</v>
      </c>
      <c r="P813" s="178" t="str">
        <f t="shared" si="17"/>
        <v>TN474LA01</v>
      </c>
      <c r="Q813" s="178" t="s">
        <v>818</v>
      </c>
      <c r="R813" s="178"/>
    </row>
    <row r="814" spans="12:18" ht="16.399999999999999" customHeight="1" x14ac:dyDescent="0.25">
      <c r="L814" s="178" t="s">
        <v>11</v>
      </c>
      <c r="M814" s="178">
        <v>474</v>
      </c>
      <c r="N814" s="178" t="s">
        <v>592</v>
      </c>
      <c r="O814" s="185">
        <v>1</v>
      </c>
      <c r="P814" s="178" t="str">
        <f t="shared" si="17"/>
        <v>TN474LI01</v>
      </c>
      <c r="Q814" s="178" t="s">
        <v>414</v>
      </c>
      <c r="R814" s="178"/>
    </row>
    <row r="815" spans="12:18" ht="16.399999999999999" customHeight="1" x14ac:dyDescent="0.25">
      <c r="L815" s="178" t="s">
        <v>11</v>
      </c>
      <c r="M815" s="178">
        <v>474</v>
      </c>
      <c r="N815" s="178" t="s">
        <v>592</v>
      </c>
      <c r="O815" s="185">
        <v>2</v>
      </c>
      <c r="P815" s="178" t="str">
        <f t="shared" si="17"/>
        <v>TN474LI02</v>
      </c>
      <c r="Q815" s="178" t="s">
        <v>818</v>
      </c>
      <c r="R815" s="178"/>
    </row>
    <row r="816" spans="12:18" ht="16.399999999999999" customHeight="1" x14ac:dyDescent="0.25">
      <c r="L816" s="178" t="s">
        <v>11</v>
      </c>
      <c r="M816" s="178">
        <v>474</v>
      </c>
      <c r="N816" s="178" t="s">
        <v>544</v>
      </c>
      <c r="O816" s="185">
        <v>1</v>
      </c>
      <c r="P816" s="178" t="str">
        <f t="shared" si="17"/>
        <v>TN474LT01</v>
      </c>
      <c r="Q816" s="178" t="s">
        <v>414</v>
      </c>
      <c r="R816" s="178"/>
    </row>
    <row r="817" spans="12:18" ht="16.399999999999999" customHeight="1" x14ac:dyDescent="0.25">
      <c r="L817" s="178" t="s">
        <v>20</v>
      </c>
      <c r="M817" s="178">
        <v>540</v>
      </c>
      <c r="N817" s="178" t="s">
        <v>139</v>
      </c>
      <c r="O817" s="185">
        <v>1</v>
      </c>
      <c r="P817" s="178" t="str">
        <f t="shared" si="17"/>
        <v>TX540CH01</v>
      </c>
      <c r="Q817" s="178" t="s">
        <v>259</v>
      </c>
      <c r="R817" s="178" t="s">
        <v>1105</v>
      </c>
    </row>
    <row r="818" spans="12:18" ht="16.399999999999999" customHeight="1" x14ac:dyDescent="0.25">
      <c r="L818" s="178" t="s">
        <v>20</v>
      </c>
      <c r="M818" s="178">
        <v>540</v>
      </c>
      <c r="N818" s="178" t="s">
        <v>130</v>
      </c>
      <c r="O818" s="185">
        <v>1</v>
      </c>
      <c r="P818" s="178" t="str">
        <f t="shared" si="17"/>
        <v>TX540DA01</v>
      </c>
      <c r="Q818" s="178" t="s">
        <v>259</v>
      </c>
      <c r="R818" s="178"/>
    </row>
    <row r="819" spans="12:18" ht="16.399999999999999" customHeight="1" x14ac:dyDescent="0.25">
      <c r="L819" s="178" t="s">
        <v>20</v>
      </c>
      <c r="M819" s="178">
        <v>540</v>
      </c>
      <c r="N819" s="178" t="s">
        <v>138</v>
      </c>
      <c r="O819" s="185">
        <v>1</v>
      </c>
      <c r="P819" s="178" t="str">
        <f t="shared" si="17"/>
        <v>TX540E901</v>
      </c>
      <c r="Q819" s="178" t="s">
        <v>258</v>
      </c>
      <c r="R819" s="178"/>
    </row>
    <row r="820" spans="12:18" ht="16.399999999999999" customHeight="1" x14ac:dyDescent="0.25">
      <c r="L820" s="178" t="s">
        <v>20</v>
      </c>
      <c r="M820" s="178">
        <v>540</v>
      </c>
      <c r="N820" s="178" t="s">
        <v>592</v>
      </c>
      <c r="O820" s="185">
        <v>1</v>
      </c>
      <c r="P820" s="178" t="str">
        <f t="shared" si="17"/>
        <v>TX540LI01</v>
      </c>
      <c r="Q820" s="178" t="s">
        <v>259</v>
      </c>
      <c r="R820" s="178"/>
    </row>
    <row r="821" spans="12:18" ht="16.399999999999999" customHeight="1" x14ac:dyDescent="0.25">
      <c r="L821" s="178" t="s">
        <v>20</v>
      </c>
      <c r="M821" s="178">
        <v>540</v>
      </c>
      <c r="N821" s="178" t="s">
        <v>544</v>
      </c>
      <c r="O821" s="185">
        <v>1</v>
      </c>
      <c r="P821" s="178" t="str">
        <f t="shared" si="17"/>
        <v>TX540LT01</v>
      </c>
      <c r="Q821" s="178" t="s">
        <v>259</v>
      </c>
      <c r="R821" s="178"/>
    </row>
    <row r="822" spans="12:18" ht="16.399999999999999" customHeight="1" x14ac:dyDescent="0.25">
      <c r="L822" s="178" t="s">
        <v>20</v>
      </c>
      <c r="M822" s="178">
        <v>542</v>
      </c>
      <c r="N822" s="178" t="s">
        <v>130</v>
      </c>
      <c r="O822" s="185">
        <v>1</v>
      </c>
      <c r="P822" s="178" t="str">
        <f t="shared" ref="P822:P883" si="18">$L822&amp;$M822&amp;$N822&amp;IF($O822&lt;10,0&amp;$O822,$O822)</f>
        <v>TX542DA01</v>
      </c>
      <c r="Q822" s="178" t="s">
        <v>291</v>
      </c>
      <c r="R822" s="178"/>
    </row>
    <row r="823" spans="12:18" ht="16.399999999999999" customHeight="1" x14ac:dyDescent="0.25">
      <c r="L823" s="178" t="s">
        <v>20</v>
      </c>
      <c r="M823" s="178">
        <v>542</v>
      </c>
      <c r="N823" s="178" t="s">
        <v>138</v>
      </c>
      <c r="O823" s="185">
        <v>1</v>
      </c>
      <c r="P823" s="178" t="str">
        <f t="shared" si="18"/>
        <v>TX542E901</v>
      </c>
      <c r="Q823" s="178" t="s">
        <v>272</v>
      </c>
      <c r="R823" s="178"/>
    </row>
    <row r="824" spans="12:18" ht="16.399999999999999" customHeight="1" x14ac:dyDescent="0.25">
      <c r="L824" s="178" t="s">
        <v>20</v>
      </c>
      <c r="M824" s="178">
        <v>542</v>
      </c>
      <c r="N824" s="178" t="s">
        <v>592</v>
      </c>
      <c r="O824" s="185">
        <v>1</v>
      </c>
      <c r="P824" s="178" t="str">
        <f t="shared" si="18"/>
        <v>TX542LI01</v>
      </c>
      <c r="Q824" s="178" t="s">
        <v>291</v>
      </c>
      <c r="R824" s="178"/>
    </row>
    <row r="825" spans="12:18" ht="16.399999999999999" customHeight="1" x14ac:dyDescent="0.25">
      <c r="L825" s="178" t="s">
        <v>20</v>
      </c>
      <c r="M825" s="178">
        <v>542</v>
      </c>
      <c r="N825" s="178" t="s">
        <v>544</v>
      </c>
      <c r="O825" s="185">
        <v>1</v>
      </c>
      <c r="P825" s="178" t="str">
        <f t="shared" si="18"/>
        <v>TX542LT01</v>
      </c>
      <c r="Q825" s="178" t="s">
        <v>291</v>
      </c>
      <c r="R825" s="178"/>
    </row>
    <row r="826" spans="12:18" ht="16.399999999999999" customHeight="1" x14ac:dyDescent="0.25">
      <c r="L826" s="178" t="s">
        <v>20</v>
      </c>
      <c r="M826" s="178">
        <v>544</v>
      </c>
      <c r="N826" s="178" t="s">
        <v>139</v>
      </c>
      <c r="O826" s="185">
        <v>1</v>
      </c>
      <c r="P826" s="178" t="str">
        <f t="shared" si="18"/>
        <v>TX544CH01</v>
      </c>
      <c r="Q826" s="178" t="s">
        <v>285</v>
      </c>
      <c r="R826" s="178" t="s">
        <v>955</v>
      </c>
    </row>
    <row r="827" spans="12:18" ht="16.399999999999999" customHeight="1" x14ac:dyDescent="0.25">
      <c r="L827" s="178" t="s">
        <v>20</v>
      </c>
      <c r="M827" s="178">
        <v>544</v>
      </c>
      <c r="N827" s="178" t="s">
        <v>130</v>
      </c>
      <c r="O827" s="185">
        <v>1</v>
      </c>
      <c r="P827" s="178" t="str">
        <f t="shared" si="18"/>
        <v>TX544DA01</v>
      </c>
      <c r="Q827" s="178" t="s">
        <v>285</v>
      </c>
      <c r="R827" s="178"/>
    </row>
    <row r="828" spans="12:18" ht="16.399999999999999" customHeight="1" x14ac:dyDescent="0.25">
      <c r="L828" s="178" t="s">
        <v>20</v>
      </c>
      <c r="M828" s="178">
        <v>544</v>
      </c>
      <c r="N828" s="178" t="s">
        <v>138</v>
      </c>
      <c r="O828" s="185">
        <v>1</v>
      </c>
      <c r="P828" s="178" t="str">
        <f t="shared" si="18"/>
        <v>TX544E901</v>
      </c>
      <c r="Q828" s="178" t="s">
        <v>273</v>
      </c>
      <c r="R828" s="178"/>
    </row>
    <row r="829" spans="12:18" ht="16.399999999999999" customHeight="1" x14ac:dyDescent="0.25">
      <c r="L829" s="178" t="s">
        <v>20</v>
      </c>
      <c r="M829" s="178">
        <v>544</v>
      </c>
      <c r="N829" s="178" t="s">
        <v>592</v>
      </c>
      <c r="O829" s="185">
        <v>1</v>
      </c>
      <c r="P829" s="178" t="str">
        <f t="shared" si="18"/>
        <v>TX544LI01</v>
      </c>
      <c r="Q829" s="178" t="s">
        <v>285</v>
      </c>
      <c r="R829" s="178"/>
    </row>
    <row r="830" spans="12:18" ht="16.399999999999999" customHeight="1" x14ac:dyDescent="0.25">
      <c r="L830" s="178" t="s">
        <v>20</v>
      </c>
      <c r="M830" s="178">
        <v>544</v>
      </c>
      <c r="N830" s="178" t="s">
        <v>544</v>
      </c>
      <c r="O830" s="185">
        <v>1</v>
      </c>
      <c r="P830" s="178" t="str">
        <f t="shared" si="18"/>
        <v>TX544LT01</v>
      </c>
      <c r="Q830" s="178" t="s">
        <v>285</v>
      </c>
      <c r="R830" s="178"/>
    </row>
    <row r="831" spans="12:18" ht="16.399999999999999" customHeight="1" x14ac:dyDescent="0.25">
      <c r="L831" s="183" t="s">
        <v>20</v>
      </c>
      <c r="M831" s="183">
        <v>546</v>
      </c>
      <c r="N831" s="183" t="s">
        <v>139</v>
      </c>
      <c r="O831" s="180">
        <v>1</v>
      </c>
      <c r="P831" s="183" t="str">
        <f t="shared" si="18"/>
        <v>TX546CH01</v>
      </c>
      <c r="Q831" s="183" t="s">
        <v>248</v>
      </c>
      <c r="R831" s="178" t="s">
        <v>1104</v>
      </c>
    </row>
    <row r="832" spans="12:18" ht="16.399999999999999" customHeight="1" x14ac:dyDescent="0.25">
      <c r="L832" s="183" t="s">
        <v>20</v>
      </c>
      <c r="M832" s="183">
        <v>546</v>
      </c>
      <c r="N832" s="183" t="s">
        <v>130</v>
      </c>
      <c r="O832" s="180">
        <v>1</v>
      </c>
      <c r="P832" s="183" t="str">
        <f t="shared" si="18"/>
        <v>TX546DA01</v>
      </c>
      <c r="Q832" s="183" t="s">
        <v>248</v>
      </c>
      <c r="R832" s="178"/>
    </row>
    <row r="833" spans="12:18" ht="16.399999999999999" customHeight="1" x14ac:dyDescent="0.25">
      <c r="L833" s="183" t="s">
        <v>20</v>
      </c>
      <c r="M833" s="183">
        <v>546</v>
      </c>
      <c r="N833" s="183" t="s">
        <v>138</v>
      </c>
      <c r="O833" s="180">
        <v>1</v>
      </c>
      <c r="P833" s="183" t="str">
        <f t="shared" si="18"/>
        <v>TX546E901</v>
      </c>
      <c r="Q833" s="183" t="s">
        <v>247</v>
      </c>
      <c r="R833" s="178"/>
    </row>
    <row r="834" spans="12:18" ht="16.399999999999999" customHeight="1" x14ac:dyDescent="0.25">
      <c r="L834" s="183" t="s">
        <v>20</v>
      </c>
      <c r="M834" s="183">
        <v>546</v>
      </c>
      <c r="N834" s="183" t="s">
        <v>592</v>
      </c>
      <c r="O834" s="180">
        <v>1</v>
      </c>
      <c r="P834" s="183" t="str">
        <f t="shared" si="18"/>
        <v>TX546LI01</v>
      </c>
      <c r="Q834" s="183" t="s">
        <v>248</v>
      </c>
      <c r="R834" s="178"/>
    </row>
    <row r="835" spans="12:18" ht="16.399999999999999" customHeight="1" x14ac:dyDescent="0.25">
      <c r="L835" s="183" t="s">
        <v>20</v>
      </c>
      <c r="M835" s="183">
        <v>546</v>
      </c>
      <c r="N835" s="183" t="s">
        <v>544</v>
      </c>
      <c r="O835" s="180">
        <v>1</v>
      </c>
      <c r="P835" s="183" t="str">
        <f t="shared" si="18"/>
        <v>TX546LT01</v>
      </c>
      <c r="Q835" s="183" t="s">
        <v>248</v>
      </c>
      <c r="R835" s="178"/>
    </row>
    <row r="836" spans="12:18" ht="16.399999999999999" customHeight="1" x14ac:dyDescent="0.25">
      <c r="L836" s="178" t="s">
        <v>20</v>
      </c>
      <c r="M836" s="178">
        <v>548</v>
      </c>
      <c r="N836" s="178" t="s">
        <v>139</v>
      </c>
      <c r="O836" s="185">
        <v>1</v>
      </c>
      <c r="P836" s="178" t="str">
        <f t="shared" si="18"/>
        <v>TX548CH01</v>
      </c>
      <c r="Q836" s="178" t="s">
        <v>243</v>
      </c>
      <c r="R836" s="178" t="s">
        <v>956</v>
      </c>
    </row>
    <row r="837" spans="12:18" ht="16.399999999999999" customHeight="1" x14ac:dyDescent="0.25">
      <c r="L837" s="178" t="s">
        <v>20</v>
      </c>
      <c r="M837" s="178">
        <v>548</v>
      </c>
      <c r="N837" s="178" t="s">
        <v>130</v>
      </c>
      <c r="O837" s="185">
        <v>1</v>
      </c>
      <c r="P837" s="178" t="str">
        <f t="shared" si="18"/>
        <v>TX548DA01</v>
      </c>
      <c r="Q837" s="178" t="s">
        <v>243</v>
      </c>
      <c r="R837" s="178"/>
    </row>
    <row r="838" spans="12:18" ht="16.399999999999999" customHeight="1" x14ac:dyDescent="0.25">
      <c r="L838" s="178" t="s">
        <v>20</v>
      </c>
      <c r="M838" s="178">
        <v>548</v>
      </c>
      <c r="N838" s="178" t="s">
        <v>138</v>
      </c>
      <c r="O838" s="185">
        <v>1</v>
      </c>
      <c r="P838" s="178" t="str">
        <f t="shared" si="18"/>
        <v>TX548E901</v>
      </c>
      <c r="Q838" s="178" t="s">
        <v>534</v>
      </c>
      <c r="R838" s="178"/>
    </row>
    <row r="839" spans="12:18" ht="16.399999999999999" customHeight="1" x14ac:dyDescent="0.25">
      <c r="L839" s="178" t="s">
        <v>20</v>
      </c>
      <c r="M839" s="178">
        <v>548</v>
      </c>
      <c r="N839" s="178" t="s">
        <v>592</v>
      </c>
      <c r="O839" s="185">
        <v>1</v>
      </c>
      <c r="P839" s="178" t="str">
        <f t="shared" si="18"/>
        <v>TX548LI01</v>
      </c>
      <c r="Q839" s="178" t="s">
        <v>243</v>
      </c>
      <c r="R839" s="178"/>
    </row>
    <row r="840" spans="12:18" ht="16.399999999999999" customHeight="1" x14ac:dyDescent="0.25">
      <c r="L840" s="178" t="s">
        <v>20</v>
      </c>
      <c r="M840" s="178">
        <v>548</v>
      </c>
      <c r="N840" s="178" t="s">
        <v>544</v>
      </c>
      <c r="O840" s="185">
        <v>1</v>
      </c>
      <c r="P840" s="178" t="str">
        <f t="shared" si="18"/>
        <v>TX548LT01</v>
      </c>
      <c r="Q840" s="178" t="s">
        <v>243</v>
      </c>
      <c r="R840" s="178"/>
    </row>
    <row r="841" spans="12:18" ht="16.399999999999999" customHeight="1" x14ac:dyDescent="0.25">
      <c r="L841" s="178" t="s">
        <v>20</v>
      </c>
      <c r="M841" s="178">
        <v>550</v>
      </c>
      <c r="N841" s="178" t="s">
        <v>130</v>
      </c>
      <c r="O841" s="185">
        <v>1</v>
      </c>
      <c r="P841" s="178" t="str">
        <f t="shared" si="18"/>
        <v>TX550DA01</v>
      </c>
      <c r="Q841" s="178" t="s">
        <v>246</v>
      </c>
      <c r="R841" s="178"/>
    </row>
    <row r="842" spans="12:18" ht="16.399999999999999" customHeight="1" x14ac:dyDescent="0.25">
      <c r="L842" s="178" t="s">
        <v>20</v>
      </c>
      <c r="M842" s="178">
        <v>550</v>
      </c>
      <c r="N842" s="178" t="s">
        <v>138</v>
      </c>
      <c r="O842" s="185">
        <v>1</v>
      </c>
      <c r="P842" s="178" t="str">
        <f t="shared" si="18"/>
        <v>TX550E901</v>
      </c>
      <c r="Q842" s="178" t="s">
        <v>633</v>
      </c>
      <c r="R842" s="178"/>
    </row>
    <row r="843" spans="12:18" ht="16.399999999999999" customHeight="1" x14ac:dyDescent="0.25">
      <c r="L843" s="178" t="s">
        <v>20</v>
      </c>
      <c r="M843" s="178">
        <v>550</v>
      </c>
      <c r="N843" s="178" t="s">
        <v>592</v>
      </c>
      <c r="O843" s="185">
        <v>1</v>
      </c>
      <c r="P843" s="178" t="str">
        <f t="shared" si="18"/>
        <v>TX550LI01</v>
      </c>
      <c r="Q843" s="178" t="s">
        <v>246</v>
      </c>
      <c r="R843" s="178"/>
    </row>
    <row r="844" spans="12:18" ht="16.399999999999999" customHeight="1" x14ac:dyDescent="0.25">
      <c r="L844" s="178" t="s">
        <v>20</v>
      </c>
      <c r="M844" s="178">
        <v>550</v>
      </c>
      <c r="N844" s="178" t="s">
        <v>544</v>
      </c>
      <c r="O844" s="185">
        <v>1</v>
      </c>
      <c r="P844" s="178" t="str">
        <f t="shared" si="18"/>
        <v>TX550LT01</v>
      </c>
      <c r="Q844" s="178" t="s">
        <v>246</v>
      </c>
      <c r="R844" s="178"/>
    </row>
    <row r="845" spans="12:18" ht="16.399999999999999" customHeight="1" x14ac:dyDescent="0.25">
      <c r="L845" s="178" t="s">
        <v>20</v>
      </c>
      <c r="M845" s="178">
        <v>552</v>
      </c>
      <c r="N845" s="178" t="s">
        <v>139</v>
      </c>
      <c r="O845" s="185">
        <v>1</v>
      </c>
      <c r="P845" s="178" t="str">
        <f t="shared" si="18"/>
        <v>TX552CH01</v>
      </c>
      <c r="Q845" s="178" t="s">
        <v>815</v>
      </c>
      <c r="R845" s="178" t="s">
        <v>957</v>
      </c>
    </row>
    <row r="846" spans="12:18" ht="16.399999999999999" customHeight="1" x14ac:dyDescent="0.25">
      <c r="L846" s="178" t="s">
        <v>20</v>
      </c>
      <c r="M846" s="178">
        <v>552</v>
      </c>
      <c r="N846" s="178" t="s">
        <v>139</v>
      </c>
      <c r="O846" s="185">
        <v>2</v>
      </c>
      <c r="P846" s="178" t="str">
        <f t="shared" si="18"/>
        <v>TX552CH02</v>
      </c>
      <c r="Q846" s="178" t="s">
        <v>788</v>
      </c>
      <c r="R846" s="178" t="s">
        <v>958</v>
      </c>
    </row>
    <row r="847" spans="12:18" ht="16.399999999999999" customHeight="1" x14ac:dyDescent="0.25">
      <c r="L847" s="178" t="s">
        <v>20</v>
      </c>
      <c r="M847" s="178">
        <v>552</v>
      </c>
      <c r="N847" s="178" t="s">
        <v>130</v>
      </c>
      <c r="O847" s="185">
        <v>1</v>
      </c>
      <c r="P847" s="178" t="str">
        <f t="shared" si="18"/>
        <v>TX552DA01</v>
      </c>
      <c r="Q847" s="178" t="s">
        <v>255</v>
      </c>
      <c r="R847" s="178"/>
    </row>
    <row r="848" spans="12:18" ht="16.399999999999999" customHeight="1" x14ac:dyDescent="0.25">
      <c r="L848" s="178" t="s">
        <v>20</v>
      </c>
      <c r="M848" s="178">
        <v>552</v>
      </c>
      <c r="N848" s="178" t="s">
        <v>130</v>
      </c>
      <c r="O848" s="185">
        <v>2</v>
      </c>
      <c r="P848" s="178" t="str">
        <f t="shared" si="18"/>
        <v>TX552DA02</v>
      </c>
      <c r="Q848" s="178" t="s">
        <v>260</v>
      </c>
      <c r="R848" s="178"/>
    </row>
    <row r="849" spans="12:18" ht="16.399999999999999" customHeight="1" x14ac:dyDescent="0.25">
      <c r="L849" s="178" t="s">
        <v>20</v>
      </c>
      <c r="M849" s="178">
        <v>552</v>
      </c>
      <c r="N849" s="178" t="s">
        <v>138</v>
      </c>
      <c r="O849" s="185">
        <v>1</v>
      </c>
      <c r="P849" s="178" t="str">
        <f t="shared" si="18"/>
        <v>TX552E901</v>
      </c>
      <c r="Q849" s="178" t="s">
        <v>257</v>
      </c>
      <c r="R849" s="178"/>
    </row>
    <row r="850" spans="12:18" ht="16.399999999999999" customHeight="1" x14ac:dyDescent="0.25">
      <c r="L850" s="178" t="s">
        <v>20</v>
      </c>
      <c r="M850" s="178">
        <v>552</v>
      </c>
      <c r="N850" s="178" t="s">
        <v>138</v>
      </c>
      <c r="O850" s="185">
        <v>2</v>
      </c>
      <c r="P850" s="178" t="str">
        <f t="shared" si="18"/>
        <v>TX552E902</v>
      </c>
      <c r="Q850" s="178" t="s">
        <v>256</v>
      </c>
      <c r="R850" s="178"/>
    </row>
    <row r="851" spans="12:18" ht="16.399999999999999" customHeight="1" x14ac:dyDescent="0.25">
      <c r="L851" s="178" t="s">
        <v>20</v>
      </c>
      <c r="M851" s="178">
        <v>552</v>
      </c>
      <c r="N851" s="178" t="s">
        <v>138</v>
      </c>
      <c r="O851" s="185">
        <v>3</v>
      </c>
      <c r="P851" s="178" t="str">
        <f t="shared" si="18"/>
        <v>TX552E903</v>
      </c>
      <c r="Q851" s="178" t="s">
        <v>261</v>
      </c>
      <c r="R851" s="178"/>
    </row>
    <row r="852" spans="12:18" ht="16.399999999999999" customHeight="1" x14ac:dyDescent="0.25">
      <c r="L852" s="178" t="s">
        <v>20</v>
      </c>
      <c r="M852" s="178">
        <v>552</v>
      </c>
      <c r="N852" s="178" t="s">
        <v>592</v>
      </c>
      <c r="O852" s="185">
        <v>1</v>
      </c>
      <c r="P852" s="178" t="str">
        <f t="shared" si="18"/>
        <v>TX552LI01</v>
      </c>
      <c r="Q852" s="178" t="s">
        <v>815</v>
      </c>
      <c r="R852" s="178"/>
    </row>
    <row r="853" spans="12:18" ht="16.399999999999999" customHeight="1" x14ac:dyDescent="0.25">
      <c r="L853" s="178" t="s">
        <v>20</v>
      </c>
      <c r="M853" s="178">
        <v>552</v>
      </c>
      <c r="N853" s="178" t="s">
        <v>592</v>
      </c>
      <c r="O853" s="185">
        <v>2</v>
      </c>
      <c r="P853" s="178" t="str">
        <f t="shared" si="18"/>
        <v>TX552LI02</v>
      </c>
      <c r="Q853" s="178" t="s">
        <v>788</v>
      </c>
      <c r="R853" s="178"/>
    </row>
    <row r="854" spans="12:18" ht="16.399999999999999" customHeight="1" x14ac:dyDescent="0.25">
      <c r="L854" s="178" t="s">
        <v>20</v>
      </c>
      <c r="M854" s="178">
        <v>552</v>
      </c>
      <c r="N854" s="178" t="s">
        <v>544</v>
      </c>
      <c r="O854" s="185">
        <v>1</v>
      </c>
      <c r="P854" s="178" t="str">
        <f t="shared" si="18"/>
        <v>TX552LT01</v>
      </c>
      <c r="Q854" s="178" t="s">
        <v>816</v>
      </c>
      <c r="R854" s="178"/>
    </row>
    <row r="855" spans="12:18" ht="16.399999999999999" customHeight="1" x14ac:dyDescent="0.25">
      <c r="L855" s="178" t="s">
        <v>20</v>
      </c>
      <c r="M855" s="178">
        <v>552</v>
      </c>
      <c r="N855" s="178" t="s">
        <v>544</v>
      </c>
      <c r="O855" s="185">
        <v>2</v>
      </c>
      <c r="P855" s="178" t="str">
        <f t="shared" si="18"/>
        <v>TX552LT02</v>
      </c>
      <c r="Q855" s="178" t="s">
        <v>789</v>
      </c>
      <c r="R855" s="178"/>
    </row>
    <row r="856" spans="12:18" ht="16.399999999999999" customHeight="1" x14ac:dyDescent="0.25">
      <c r="L856" s="178" t="s">
        <v>20</v>
      </c>
      <c r="M856" s="178">
        <v>552</v>
      </c>
      <c r="N856" s="178" t="s">
        <v>544</v>
      </c>
      <c r="O856" s="185">
        <v>3</v>
      </c>
      <c r="P856" s="178" t="str">
        <f t="shared" si="18"/>
        <v>TX552LT03</v>
      </c>
      <c r="Q856" s="178" t="s">
        <v>817</v>
      </c>
      <c r="R856" s="178"/>
    </row>
    <row r="857" spans="12:18" ht="16.399999999999999" customHeight="1" x14ac:dyDescent="0.25">
      <c r="L857" s="178" t="s">
        <v>20</v>
      </c>
      <c r="M857" s="178">
        <v>552</v>
      </c>
      <c r="N857" s="178" t="s">
        <v>544</v>
      </c>
      <c r="O857" s="185">
        <v>4</v>
      </c>
      <c r="P857" s="178" t="str">
        <f t="shared" si="18"/>
        <v>TX552LT04</v>
      </c>
      <c r="Q857" s="178" t="s">
        <v>788</v>
      </c>
      <c r="R857" s="178"/>
    </row>
    <row r="858" spans="12:18" ht="16.399999999999999" customHeight="1" x14ac:dyDescent="0.25">
      <c r="L858" s="178" t="s">
        <v>20</v>
      </c>
      <c r="M858" s="178">
        <v>552</v>
      </c>
      <c r="N858" s="178" t="s">
        <v>128</v>
      </c>
      <c r="O858" s="185">
        <v>1</v>
      </c>
      <c r="P858" s="178" t="str">
        <f t="shared" si="18"/>
        <v>TX552TE01</v>
      </c>
      <c r="Q858" s="178" t="s">
        <v>984</v>
      </c>
      <c r="R858" s="178"/>
    </row>
    <row r="859" spans="12:18" ht="16.399999999999999" customHeight="1" x14ac:dyDescent="0.25">
      <c r="L859" s="178" t="s">
        <v>20</v>
      </c>
      <c r="M859" s="178">
        <v>552</v>
      </c>
      <c r="N859" s="178" t="s">
        <v>128</v>
      </c>
      <c r="O859" s="185">
        <v>2</v>
      </c>
      <c r="P859" s="178" t="str">
        <f t="shared" si="18"/>
        <v>TX552TE02</v>
      </c>
      <c r="Q859" s="178" t="s">
        <v>983</v>
      </c>
      <c r="R859" s="178"/>
    </row>
    <row r="860" spans="12:18" ht="16.399999999999999" customHeight="1" x14ac:dyDescent="0.25">
      <c r="L860" s="178" t="s">
        <v>20</v>
      </c>
      <c r="M860" s="178">
        <v>554</v>
      </c>
      <c r="N860" s="178" t="s">
        <v>139</v>
      </c>
      <c r="O860" s="185">
        <v>1</v>
      </c>
      <c r="P860" s="178" t="str">
        <f t="shared" si="18"/>
        <v>TX554CH01</v>
      </c>
      <c r="Q860" s="178" t="s">
        <v>286</v>
      </c>
      <c r="R860" s="178" t="s">
        <v>959</v>
      </c>
    </row>
    <row r="861" spans="12:18" ht="16.399999999999999" customHeight="1" x14ac:dyDescent="0.25">
      <c r="L861" s="178" t="s">
        <v>20</v>
      </c>
      <c r="M861" s="178">
        <v>554</v>
      </c>
      <c r="N861" s="178" t="s">
        <v>139</v>
      </c>
      <c r="O861" s="185">
        <v>2</v>
      </c>
      <c r="P861" s="178" t="str">
        <f t="shared" si="18"/>
        <v>TX554CH02</v>
      </c>
      <c r="Q861" s="178" t="s">
        <v>287</v>
      </c>
      <c r="R861" s="178" t="s">
        <v>960</v>
      </c>
    </row>
    <row r="862" spans="12:18" ht="16.399999999999999" customHeight="1" x14ac:dyDescent="0.25">
      <c r="L862" s="178" t="s">
        <v>20</v>
      </c>
      <c r="M862" s="178">
        <v>554</v>
      </c>
      <c r="N862" s="178" t="s">
        <v>130</v>
      </c>
      <c r="O862" s="185">
        <v>1</v>
      </c>
      <c r="P862" s="178" t="str">
        <f t="shared" si="18"/>
        <v>TX554DA01</v>
      </c>
      <c r="Q862" s="178" t="s">
        <v>286</v>
      </c>
      <c r="R862" s="178"/>
    </row>
    <row r="863" spans="12:18" ht="16.399999999999999" customHeight="1" x14ac:dyDescent="0.25">
      <c r="L863" s="184" t="s">
        <v>20</v>
      </c>
      <c r="M863" s="178">
        <v>554</v>
      </c>
      <c r="N863" s="178" t="s">
        <v>138</v>
      </c>
      <c r="O863" s="185">
        <v>1</v>
      </c>
      <c r="P863" s="178" t="str">
        <f t="shared" si="18"/>
        <v>TX554E901</v>
      </c>
      <c r="Q863" s="178" t="s">
        <v>274</v>
      </c>
      <c r="R863" s="178"/>
    </row>
    <row r="864" spans="12:18" ht="16.399999999999999" customHeight="1" x14ac:dyDescent="0.25">
      <c r="L864" s="184" t="s">
        <v>20</v>
      </c>
      <c r="M864" s="178">
        <v>554</v>
      </c>
      <c r="N864" s="178" t="s">
        <v>138</v>
      </c>
      <c r="O864" s="185">
        <v>2</v>
      </c>
      <c r="P864" s="178" t="str">
        <f t="shared" si="18"/>
        <v>TX554E902</v>
      </c>
      <c r="Q864" s="178" t="s">
        <v>275</v>
      </c>
      <c r="R864" s="178"/>
    </row>
    <row r="865" spans="12:18" ht="16.399999999999999" customHeight="1" x14ac:dyDescent="0.25">
      <c r="L865" s="184" t="s">
        <v>20</v>
      </c>
      <c r="M865" s="178">
        <v>554</v>
      </c>
      <c r="N865" s="178" t="s">
        <v>592</v>
      </c>
      <c r="O865" s="185">
        <v>1</v>
      </c>
      <c r="P865" s="178" t="str">
        <f t="shared" si="18"/>
        <v>TX554LI01</v>
      </c>
      <c r="Q865" s="178" t="s">
        <v>286</v>
      </c>
      <c r="R865" s="178"/>
    </row>
    <row r="866" spans="12:18" ht="16.399999999999999" customHeight="1" x14ac:dyDescent="0.25">
      <c r="L866" s="184" t="s">
        <v>20</v>
      </c>
      <c r="M866" s="178">
        <v>554</v>
      </c>
      <c r="N866" s="178" t="s">
        <v>544</v>
      </c>
      <c r="O866" s="185">
        <v>1</v>
      </c>
      <c r="P866" s="178" t="str">
        <f t="shared" si="18"/>
        <v>TX554LT01</v>
      </c>
      <c r="Q866" s="178" t="s">
        <v>286</v>
      </c>
      <c r="R866" s="178"/>
    </row>
    <row r="867" spans="12:18" ht="16.399999999999999" customHeight="1" x14ac:dyDescent="0.25">
      <c r="L867" s="178" t="s">
        <v>20</v>
      </c>
      <c r="M867" s="178">
        <v>556</v>
      </c>
      <c r="N867" s="178" t="s">
        <v>139</v>
      </c>
      <c r="O867" s="185">
        <v>1</v>
      </c>
      <c r="P867" s="178" t="str">
        <f t="shared" si="18"/>
        <v>TX556CH01</v>
      </c>
      <c r="Q867" s="178" t="s">
        <v>245</v>
      </c>
      <c r="R867" s="178" t="s">
        <v>961</v>
      </c>
    </row>
    <row r="868" spans="12:18" ht="16.399999999999999" customHeight="1" x14ac:dyDescent="0.25">
      <c r="L868" s="178" t="s">
        <v>20</v>
      </c>
      <c r="M868" s="178">
        <v>556</v>
      </c>
      <c r="N868" s="178" t="s">
        <v>130</v>
      </c>
      <c r="O868" s="185">
        <v>1</v>
      </c>
      <c r="P868" s="178" t="str">
        <f t="shared" si="18"/>
        <v>TX556DA01</v>
      </c>
      <c r="Q868" s="178" t="s">
        <v>245</v>
      </c>
      <c r="R868" s="178"/>
    </row>
    <row r="869" spans="12:18" ht="16.399999999999999" customHeight="1" x14ac:dyDescent="0.25">
      <c r="L869" s="178" t="s">
        <v>20</v>
      </c>
      <c r="M869" s="178">
        <v>556</v>
      </c>
      <c r="N869" s="178" t="s">
        <v>138</v>
      </c>
      <c r="O869" s="185">
        <v>1</v>
      </c>
      <c r="P869" s="178" t="str">
        <f t="shared" si="18"/>
        <v>TX556E901</v>
      </c>
      <c r="Q869" s="178" t="s">
        <v>244</v>
      </c>
      <c r="R869" s="178"/>
    </row>
    <row r="870" spans="12:18" ht="16.399999999999999" customHeight="1" x14ac:dyDescent="0.25">
      <c r="L870" s="178" t="s">
        <v>20</v>
      </c>
      <c r="M870" s="178">
        <v>556</v>
      </c>
      <c r="N870" s="178" t="s">
        <v>592</v>
      </c>
      <c r="O870" s="185">
        <v>1</v>
      </c>
      <c r="P870" s="178" t="str">
        <f t="shared" si="18"/>
        <v>TX556LI01</v>
      </c>
      <c r="Q870" s="178" t="s">
        <v>245</v>
      </c>
      <c r="R870" s="178"/>
    </row>
    <row r="871" spans="12:18" ht="16.399999999999999" customHeight="1" x14ac:dyDescent="0.25">
      <c r="L871" s="178" t="s">
        <v>20</v>
      </c>
      <c r="M871" s="178">
        <v>556</v>
      </c>
      <c r="N871" s="178" t="s">
        <v>544</v>
      </c>
      <c r="O871" s="185">
        <v>1</v>
      </c>
      <c r="P871" s="178" t="str">
        <f t="shared" si="18"/>
        <v>TX556LT01</v>
      </c>
      <c r="Q871" s="178" t="s">
        <v>245</v>
      </c>
      <c r="R871" s="178"/>
    </row>
    <row r="872" spans="12:18" ht="16.399999999999999" customHeight="1" x14ac:dyDescent="0.25">
      <c r="L872" s="178" t="s">
        <v>20</v>
      </c>
      <c r="M872" s="178">
        <v>558</v>
      </c>
      <c r="N872" s="178" t="s">
        <v>139</v>
      </c>
      <c r="O872" s="185">
        <v>1</v>
      </c>
      <c r="P872" s="178" t="str">
        <f t="shared" si="18"/>
        <v>TX558CH01</v>
      </c>
      <c r="Q872" s="178" t="s">
        <v>250</v>
      </c>
      <c r="R872" s="178" t="s">
        <v>962</v>
      </c>
    </row>
    <row r="873" spans="12:18" ht="16.399999999999999" customHeight="1" x14ac:dyDescent="0.25">
      <c r="L873" s="178" t="s">
        <v>20</v>
      </c>
      <c r="M873" s="178">
        <v>558</v>
      </c>
      <c r="N873" s="178" t="s">
        <v>130</v>
      </c>
      <c r="O873" s="185">
        <v>1</v>
      </c>
      <c r="P873" s="178" t="str">
        <f t="shared" si="18"/>
        <v>TX558DA01</v>
      </c>
      <c r="Q873" s="178" t="s">
        <v>250</v>
      </c>
      <c r="R873" s="178"/>
    </row>
    <row r="874" spans="12:18" ht="16.399999999999999" customHeight="1" x14ac:dyDescent="0.25">
      <c r="L874" s="178" t="s">
        <v>20</v>
      </c>
      <c r="M874" s="178">
        <v>558</v>
      </c>
      <c r="N874" s="178" t="s">
        <v>138</v>
      </c>
      <c r="O874" s="185">
        <v>1</v>
      </c>
      <c r="P874" s="178" t="str">
        <f t="shared" si="18"/>
        <v>TX558E901</v>
      </c>
      <c r="Q874" s="178" t="s">
        <v>249</v>
      </c>
      <c r="R874" s="178"/>
    </row>
    <row r="875" spans="12:18" ht="16.399999999999999" customHeight="1" x14ac:dyDescent="0.25">
      <c r="L875" s="178" t="s">
        <v>20</v>
      </c>
      <c r="M875" s="178">
        <v>558</v>
      </c>
      <c r="N875" s="178" t="s">
        <v>138</v>
      </c>
      <c r="O875" s="185">
        <v>2</v>
      </c>
      <c r="P875" s="178" t="str">
        <f t="shared" si="18"/>
        <v>TX558E902</v>
      </c>
      <c r="Q875" s="178" t="s">
        <v>805</v>
      </c>
      <c r="R875" s="178"/>
    </row>
    <row r="876" spans="12:18" ht="16.399999999999999" customHeight="1" x14ac:dyDescent="0.25">
      <c r="L876" s="178" t="s">
        <v>20</v>
      </c>
      <c r="M876" s="178">
        <v>558</v>
      </c>
      <c r="N876" s="178" t="s">
        <v>592</v>
      </c>
      <c r="O876" s="185">
        <v>1</v>
      </c>
      <c r="P876" s="178" t="str">
        <f t="shared" si="18"/>
        <v>TX558LI01</v>
      </c>
      <c r="Q876" s="178" t="s">
        <v>250</v>
      </c>
      <c r="R876" s="178"/>
    </row>
    <row r="877" spans="12:18" ht="16.399999999999999" customHeight="1" x14ac:dyDescent="0.25">
      <c r="L877" s="178" t="s">
        <v>20</v>
      </c>
      <c r="M877" s="178">
        <v>558</v>
      </c>
      <c r="N877" s="178" t="s">
        <v>592</v>
      </c>
      <c r="O877" s="185">
        <v>2</v>
      </c>
      <c r="P877" s="178" t="str">
        <f t="shared" si="18"/>
        <v>TX558LI02</v>
      </c>
      <c r="Q877" s="178" t="s">
        <v>814</v>
      </c>
      <c r="R877" s="178"/>
    </row>
    <row r="878" spans="12:18" ht="16.399999999999999" customHeight="1" x14ac:dyDescent="0.25">
      <c r="L878" s="178" t="s">
        <v>20</v>
      </c>
      <c r="M878" s="178">
        <v>558</v>
      </c>
      <c r="N878" s="178" t="s">
        <v>544</v>
      </c>
      <c r="O878" s="185">
        <v>1</v>
      </c>
      <c r="P878" s="178" t="str">
        <f t="shared" si="18"/>
        <v>TX558LT01</v>
      </c>
      <c r="Q878" s="178" t="s">
        <v>250</v>
      </c>
      <c r="R878" s="178"/>
    </row>
    <row r="879" spans="12:18" ht="16.399999999999999" customHeight="1" x14ac:dyDescent="0.25">
      <c r="L879" s="178" t="s">
        <v>20</v>
      </c>
      <c r="M879" s="178">
        <v>558</v>
      </c>
      <c r="N879" s="178" t="s">
        <v>544</v>
      </c>
      <c r="O879" s="185">
        <v>2</v>
      </c>
      <c r="P879" s="178" t="str">
        <f t="shared" si="18"/>
        <v>TX558LT02</v>
      </c>
      <c r="Q879" s="178" t="s">
        <v>814</v>
      </c>
      <c r="R879" s="178"/>
    </row>
    <row r="880" spans="12:18" ht="16.399999999999999" customHeight="1" x14ac:dyDescent="0.25">
      <c r="L880" s="178" t="s">
        <v>20</v>
      </c>
      <c r="M880" s="178">
        <v>560</v>
      </c>
      <c r="N880" s="178" t="s">
        <v>139</v>
      </c>
      <c r="O880" s="185">
        <v>1</v>
      </c>
      <c r="P880" s="178" t="str">
        <f t="shared" si="18"/>
        <v>TX560CH01</v>
      </c>
      <c r="Q880" s="178" t="s">
        <v>288</v>
      </c>
      <c r="R880" s="178" t="s">
        <v>963</v>
      </c>
    </row>
    <row r="881" spans="12:18" ht="16.399999999999999" customHeight="1" x14ac:dyDescent="0.25">
      <c r="L881" s="178" t="s">
        <v>20</v>
      </c>
      <c r="M881" s="178">
        <v>560</v>
      </c>
      <c r="N881" s="178" t="s">
        <v>130</v>
      </c>
      <c r="O881" s="185">
        <v>1</v>
      </c>
      <c r="P881" s="178" t="str">
        <f t="shared" si="18"/>
        <v>TX560DA01</v>
      </c>
      <c r="Q881" s="178" t="s">
        <v>292</v>
      </c>
      <c r="R881" s="178"/>
    </row>
    <row r="882" spans="12:18" ht="16.399999999999999" customHeight="1" x14ac:dyDescent="0.25">
      <c r="L882" s="184" t="s">
        <v>20</v>
      </c>
      <c r="M882" s="178">
        <v>560</v>
      </c>
      <c r="N882" s="178" t="s">
        <v>138</v>
      </c>
      <c r="O882" s="185">
        <v>1</v>
      </c>
      <c r="P882" s="178" t="str">
        <f t="shared" si="18"/>
        <v>TX560E901</v>
      </c>
      <c r="Q882" s="178" t="s">
        <v>276</v>
      </c>
      <c r="R882" s="178"/>
    </row>
    <row r="883" spans="12:18" ht="16.399999999999999" customHeight="1" x14ac:dyDescent="0.25">
      <c r="L883" s="184" t="s">
        <v>20</v>
      </c>
      <c r="M883" s="178">
        <v>560</v>
      </c>
      <c r="N883" s="178" t="s">
        <v>138</v>
      </c>
      <c r="O883" s="185">
        <v>2</v>
      </c>
      <c r="P883" s="178" t="str">
        <f t="shared" si="18"/>
        <v>TX560E902</v>
      </c>
      <c r="Q883" s="178" t="s">
        <v>277</v>
      </c>
      <c r="R883" s="178"/>
    </row>
    <row r="884" spans="12:18" ht="16.399999999999999" customHeight="1" x14ac:dyDescent="0.25">
      <c r="L884" s="178" t="s">
        <v>20</v>
      </c>
      <c r="M884" s="178">
        <v>560</v>
      </c>
      <c r="N884" s="178" t="s">
        <v>592</v>
      </c>
      <c r="O884" s="185">
        <v>2</v>
      </c>
      <c r="P884" s="178" t="str">
        <f t="shared" ref="P884:P941" si="19">$L884&amp;$M884&amp;$N884&amp;IF($O884&lt;10,0&amp;$O884,$O884)</f>
        <v>TX560LI02</v>
      </c>
      <c r="Q884" s="178" t="s">
        <v>811</v>
      </c>
      <c r="R884" s="178"/>
    </row>
    <row r="885" spans="12:18" ht="16.399999999999999" customHeight="1" x14ac:dyDescent="0.25">
      <c r="L885" s="178" t="s">
        <v>20</v>
      </c>
      <c r="M885" s="178">
        <v>560</v>
      </c>
      <c r="N885" s="178" t="s">
        <v>592</v>
      </c>
      <c r="O885" s="185">
        <v>3</v>
      </c>
      <c r="P885" s="178" t="str">
        <f t="shared" si="19"/>
        <v>TX560LI03</v>
      </c>
      <c r="Q885" s="178" t="s">
        <v>812</v>
      </c>
      <c r="R885" s="178"/>
    </row>
    <row r="886" spans="12:18" ht="16.399999999999999" customHeight="1" x14ac:dyDescent="0.25">
      <c r="L886" s="178" t="s">
        <v>20</v>
      </c>
      <c r="M886" s="178">
        <v>560</v>
      </c>
      <c r="N886" s="178" t="s">
        <v>592</v>
      </c>
      <c r="O886" s="185">
        <v>4</v>
      </c>
      <c r="P886" s="178" t="str">
        <f t="shared" si="19"/>
        <v>TX560LI04</v>
      </c>
      <c r="Q886" s="178" t="s">
        <v>288</v>
      </c>
      <c r="R886" s="178"/>
    </row>
    <row r="887" spans="12:18" ht="16.399999999999999" customHeight="1" x14ac:dyDescent="0.25">
      <c r="L887" s="178" t="s">
        <v>20</v>
      </c>
      <c r="M887" s="178">
        <v>560</v>
      </c>
      <c r="N887" s="178" t="s">
        <v>592</v>
      </c>
      <c r="O887" s="185">
        <v>5</v>
      </c>
      <c r="P887" s="178" t="str">
        <f t="shared" si="19"/>
        <v>TX560LI05</v>
      </c>
      <c r="Q887" s="178" t="s">
        <v>810</v>
      </c>
      <c r="R887" s="178"/>
    </row>
    <row r="888" spans="12:18" ht="16.399999999999999" customHeight="1" x14ac:dyDescent="0.25">
      <c r="L888" s="178" t="s">
        <v>20</v>
      </c>
      <c r="M888" s="178">
        <v>560</v>
      </c>
      <c r="N888" s="178" t="s">
        <v>592</v>
      </c>
      <c r="O888" s="185">
        <v>6</v>
      </c>
      <c r="P888" s="178" t="str">
        <f t="shared" si="19"/>
        <v>TX560LI06</v>
      </c>
      <c r="Q888" s="178" t="s">
        <v>813</v>
      </c>
      <c r="R888" s="178"/>
    </row>
    <row r="889" spans="12:18" ht="16.399999999999999" customHeight="1" x14ac:dyDescent="0.25">
      <c r="L889" s="178" t="s">
        <v>20</v>
      </c>
      <c r="M889" s="178">
        <v>560</v>
      </c>
      <c r="N889" s="178" t="s">
        <v>544</v>
      </c>
      <c r="O889" s="185">
        <v>1</v>
      </c>
      <c r="P889" s="178" t="str">
        <f t="shared" si="19"/>
        <v>TX560LT01</v>
      </c>
      <c r="Q889" s="178" t="s">
        <v>811</v>
      </c>
      <c r="R889" s="178"/>
    </row>
    <row r="890" spans="12:18" ht="16.399999999999999" customHeight="1" x14ac:dyDescent="0.25">
      <c r="L890" s="178" t="s">
        <v>20</v>
      </c>
      <c r="M890" s="178">
        <v>560</v>
      </c>
      <c r="N890" s="178" t="s">
        <v>544</v>
      </c>
      <c r="O890" s="185">
        <v>2</v>
      </c>
      <c r="P890" s="178" t="str">
        <f t="shared" si="19"/>
        <v>TX560LT02</v>
      </c>
      <c r="Q890" s="178" t="s">
        <v>812</v>
      </c>
      <c r="R890" s="178"/>
    </row>
    <row r="891" spans="12:18" ht="16.399999999999999" customHeight="1" x14ac:dyDescent="0.25">
      <c r="L891" s="178" t="s">
        <v>20</v>
      </c>
      <c r="M891" s="178">
        <v>560</v>
      </c>
      <c r="N891" s="178" t="s">
        <v>544</v>
      </c>
      <c r="O891" s="185">
        <v>3</v>
      </c>
      <c r="P891" s="178" t="str">
        <f t="shared" si="19"/>
        <v>TX560LT03</v>
      </c>
      <c r="Q891" s="178" t="s">
        <v>288</v>
      </c>
      <c r="R891" s="178"/>
    </row>
    <row r="892" spans="12:18" ht="16.399999999999999" customHeight="1" x14ac:dyDescent="0.25">
      <c r="L892" s="178" t="s">
        <v>20</v>
      </c>
      <c r="M892" s="178">
        <v>560</v>
      </c>
      <c r="N892" s="178" t="s">
        <v>544</v>
      </c>
      <c r="O892" s="185">
        <v>4</v>
      </c>
      <c r="P892" s="178" t="str">
        <f t="shared" si="19"/>
        <v>TX560LT04</v>
      </c>
      <c r="Q892" s="178" t="s">
        <v>810</v>
      </c>
      <c r="R892" s="178"/>
    </row>
    <row r="893" spans="12:18" ht="16.399999999999999" customHeight="1" x14ac:dyDescent="0.25">
      <c r="L893" s="178" t="s">
        <v>20</v>
      </c>
      <c r="M893" s="178">
        <v>560</v>
      </c>
      <c r="N893" s="178" t="s">
        <v>544</v>
      </c>
      <c r="O893" s="185">
        <v>5</v>
      </c>
      <c r="P893" s="178" t="str">
        <f t="shared" si="19"/>
        <v>TX560LT05</v>
      </c>
      <c r="Q893" s="178" t="s">
        <v>813</v>
      </c>
      <c r="R893" s="178"/>
    </row>
    <row r="894" spans="12:18" ht="16.399999999999999" customHeight="1" x14ac:dyDescent="0.25">
      <c r="L894" s="178" t="s">
        <v>20</v>
      </c>
      <c r="M894" s="178">
        <v>562</v>
      </c>
      <c r="N894" s="178" t="s">
        <v>130</v>
      </c>
      <c r="O894" s="185">
        <v>1</v>
      </c>
      <c r="P894" s="178" t="str">
        <f t="shared" si="19"/>
        <v>TX562DA01</v>
      </c>
      <c r="Q894" s="178" t="s">
        <v>293</v>
      </c>
      <c r="R894" s="178"/>
    </row>
    <row r="895" spans="12:18" ht="16.399999999999999" customHeight="1" x14ac:dyDescent="0.25">
      <c r="L895" s="184" t="s">
        <v>20</v>
      </c>
      <c r="M895" s="178">
        <v>562</v>
      </c>
      <c r="N895" s="178" t="s">
        <v>138</v>
      </c>
      <c r="O895" s="185">
        <v>1</v>
      </c>
      <c r="P895" s="178" t="str">
        <f t="shared" si="19"/>
        <v>TX562E901</v>
      </c>
      <c r="Q895" s="178" t="s">
        <v>278</v>
      </c>
      <c r="R895" s="178"/>
    </row>
    <row r="896" spans="12:18" ht="16.399999999999999" customHeight="1" x14ac:dyDescent="0.25">
      <c r="L896" s="178" t="s">
        <v>20</v>
      </c>
      <c r="M896" s="178">
        <v>562</v>
      </c>
      <c r="N896" s="178" t="s">
        <v>592</v>
      </c>
      <c r="O896" s="185">
        <v>1</v>
      </c>
      <c r="P896" s="178" t="str">
        <f t="shared" si="19"/>
        <v>TX562LI01</v>
      </c>
      <c r="Q896" s="178" t="s">
        <v>293</v>
      </c>
      <c r="R896" s="178"/>
    </row>
    <row r="897" spans="12:18" ht="16.399999999999999" customHeight="1" x14ac:dyDescent="0.25">
      <c r="L897" s="178" t="s">
        <v>20</v>
      </c>
      <c r="M897" s="178">
        <v>562</v>
      </c>
      <c r="N897" s="178" t="s">
        <v>544</v>
      </c>
      <c r="O897" s="185">
        <v>1</v>
      </c>
      <c r="P897" s="178" t="str">
        <f t="shared" si="19"/>
        <v>TX562LT01</v>
      </c>
      <c r="Q897" s="178" t="s">
        <v>293</v>
      </c>
      <c r="R897" s="178"/>
    </row>
    <row r="898" spans="12:18" ht="16.399999999999999" customHeight="1" x14ac:dyDescent="0.25">
      <c r="L898" s="178" t="s">
        <v>20</v>
      </c>
      <c r="M898" s="178">
        <v>564</v>
      </c>
      <c r="N898" s="178" t="s">
        <v>139</v>
      </c>
      <c r="O898" s="185">
        <v>1</v>
      </c>
      <c r="P898" s="178" t="str">
        <f t="shared" si="19"/>
        <v>TX564CH01</v>
      </c>
      <c r="Q898" s="178" t="s">
        <v>254</v>
      </c>
      <c r="R898" s="178" t="s">
        <v>964</v>
      </c>
    </row>
    <row r="899" spans="12:18" ht="16.399999999999999" customHeight="1" x14ac:dyDescent="0.25">
      <c r="L899" s="178" t="s">
        <v>20</v>
      </c>
      <c r="M899" s="178">
        <v>564</v>
      </c>
      <c r="N899" s="178" t="s">
        <v>130</v>
      </c>
      <c r="O899" s="185">
        <v>1</v>
      </c>
      <c r="P899" s="178" t="str">
        <f t="shared" si="19"/>
        <v>TX564DA01</v>
      </c>
      <c r="Q899" s="178" t="s">
        <v>254</v>
      </c>
      <c r="R899" s="178"/>
    </row>
    <row r="900" spans="12:18" ht="16.399999999999999" customHeight="1" x14ac:dyDescent="0.25">
      <c r="L900" s="178" t="s">
        <v>20</v>
      </c>
      <c r="M900" s="178">
        <v>564</v>
      </c>
      <c r="N900" s="178" t="s">
        <v>138</v>
      </c>
      <c r="O900" s="185">
        <v>1</v>
      </c>
      <c r="P900" s="178" t="str">
        <f t="shared" si="19"/>
        <v>TX564E901</v>
      </c>
      <c r="Q900" s="178" t="s">
        <v>253</v>
      </c>
      <c r="R900" s="178"/>
    </row>
    <row r="901" spans="12:18" ht="16.399999999999999" customHeight="1" x14ac:dyDescent="0.25">
      <c r="L901" s="178" t="s">
        <v>20</v>
      </c>
      <c r="M901" s="178">
        <v>564</v>
      </c>
      <c r="N901" s="178" t="s">
        <v>592</v>
      </c>
      <c r="O901" s="185">
        <v>1</v>
      </c>
      <c r="P901" s="178" t="str">
        <f t="shared" si="19"/>
        <v>TX564LI01</v>
      </c>
      <c r="Q901" s="178" t="s">
        <v>254</v>
      </c>
      <c r="R901" s="178"/>
    </row>
    <row r="902" spans="12:18" ht="16.399999999999999" customHeight="1" x14ac:dyDescent="0.25">
      <c r="L902" s="178" t="s">
        <v>20</v>
      </c>
      <c r="M902" s="178">
        <v>564</v>
      </c>
      <c r="N902" s="178" t="s">
        <v>544</v>
      </c>
      <c r="O902" s="185">
        <v>1</v>
      </c>
      <c r="P902" s="178" t="str">
        <f t="shared" si="19"/>
        <v>TX564LT01</v>
      </c>
      <c r="Q902" s="178" t="s">
        <v>254</v>
      </c>
      <c r="R902" s="178"/>
    </row>
    <row r="903" spans="12:18" ht="16.399999999999999" customHeight="1" x14ac:dyDescent="0.25">
      <c r="L903" s="178" t="s">
        <v>20</v>
      </c>
      <c r="M903" s="178">
        <v>566</v>
      </c>
      <c r="N903" s="178" t="s">
        <v>139</v>
      </c>
      <c r="O903" s="185">
        <v>1</v>
      </c>
      <c r="P903" s="178" t="str">
        <f t="shared" si="19"/>
        <v>TX566CH01</v>
      </c>
      <c r="Q903" s="178" t="s">
        <v>289</v>
      </c>
      <c r="R903" s="178" t="s">
        <v>965</v>
      </c>
    </row>
    <row r="904" spans="12:18" ht="16.399999999999999" customHeight="1" x14ac:dyDescent="0.25">
      <c r="L904" s="178" t="s">
        <v>20</v>
      </c>
      <c r="M904" s="178">
        <v>566</v>
      </c>
      <c r="N904" s="178" t="s">
        <v>130</v>
      </c>
      <c r="O904" s="185">
        <v>1</v>
      </c>
      <c r="P904" s="178" t="str">
        <f t="shared" si="19"/>
        <v>TX566DA01</v>
      </c>
      <c r="Q904" s="178" t="s">
        <v>294</v>
      </c>
      <c r="R904" s="178"/>
    </row>
    <row r="905" spans="12:18" ht="16.399999999999999" customHeight="1" x14ac:dyDescent="0.25">
      <c r="L905" s="184" t="s">
        <v>20</v>
      </c>
      <c r="M905" s="178">
        <v>566</v>
      </c>
      <c r="N905" s="178" t="s">
        <v>138</v>
      </c>
      <c r="O905" s="185">
        <v>1</v>
      </c>
      <c r="P905" s="178" t="str">
        <f t="shared" si="19"/>
        <v>TX566E901</v>
      </c>
      <c r="Q905" s="178" t="s">
        <v>279</v>
      </c>
      <c r="R905" s="178"/>
    </row>
    <row r="906" spans="12:18" ht="16.399999999999999" customHeight="1" x14ac:dyDescent="0.25">
      <c r="L906" s="178" t="s">
        <v>20</v>
      </c>
      <c r="M906" s="178">
        <v>566</v>
      </c>
      <c r="N906" s="178" t="s">
        <v>592</v>
      </c>
      <c r="O906" s="185">
        <v>1</v>
      </c>
      <c r="P906" s="178" t="str">
        <f t="shared" si="19"/>
        <v>TX566LI01</v>
      </c>
      <c r="Q906" s="200" t="s">
        <v>289</v>
      </c>
      <c r="R906" s="178"/>
    </row>
    <row r="907" spans="12:18" ht="16.399999999999999" customHeight="1" x14ac:dyDescent="0.25">
      <c r="L907" s="178" t="s">
        <v>20</v>
      </c>
      <c r="M907" s="178">
        <v>566</v>
      </c>
      <c r="N907" s="178" t="s">
        <v>592</v>
      </c>
      <c r="O907" s="185">
        <v>2</v>
      </c>
      <c r="P907" s="178" t="str">
        <f t="shared" si="19"/>
        <v>TX566LI02</v>
      </c>
      <c r="Q907" s="200" t="s">
        <v>809</v>
      </c>
      <c r="R907" s="178"/>
    </row>
    <row r="908" spans="12:18" ht="16.399999999999999" customHeight="1" x14ac:dyDescent="0.25">
      <c r="L908" s="178" t="s">
        <v>20</v>
      </c>
      <c r="M908" s="178">
        <v>566</v>
      </c>
      <c r="N908" s="178" t="s">
        <v>544</v>
      </c>
      <c r="O908" s="185">
        <v>1</v>
      </c>
      <c r="P908" s="178" t="str">
        <f t="shared" si="19"/>
        <v>TX566LT01</v>
      </c>
      <c r="Q908" s="200" t="s">
        <v>289</v>
      </c>
      <c r="R908" s="178"/>
    </row>
    <row r="909" spans="12:18" ht="16.399999999999999" customHeight="1" x14ac:dyDescent="0.25">
      <c r="L909" s="178" t="s">
        <v>20</v>
      </c>
      <c r="M909" s="178">
        <v>566</v>
      </c>
      <c r="N909" s="178" t="s">
        <v>544</v>
      </c>
      <c r="O909" s="185">
        <v>2</v>
      </c>
      <c r="P909" s="178" t="str">
        <f t="shared" si="19"/>
        <v>TX566LT02</v>
      </c>
      <c r="Q909" s="200" t="s">
        <v>809</v>
      </c>
      <c r="R909" s="178"/>
    </row>
    <row r="910" spans="12:18" ht="16.399999999999999" customHeight="1" x14ac:dyDescent="0.25">
      <c r="L910" s="178" t="s">
        <v>20</v>
      </c>
      <c r="M910" s="178">
        <v>568</v>
      </c>
      <c r="N910" s="178" t="s">
        <v>139</v>
      </c>
      <c r="O910" s="185">
        <v>1</v>
      </c>
      <c r="P910" s="178" t="str">
        <f t="shared" si="19"/>
        <v>TX568CH01</v>
      </c>
      <c r="Q910" s="178" t="s">
        <v>251</v>
      </c>
      <c r="R910" s="178" t="s">
        <v>966</v>
      </c>
    </row>
    <row r="911" spans="12:18" ht="16.399999999999999" customHeight="1" x14ac:dyDescent="0.25">
      <c r="L911" s="178" t="s">
        <v>20</v>
      </c>
      <c r="M911" s="178">
        <v>568</v>
      </c>
      <c r="N911" s="178" t="s">
        <v>130</v>
      </c>
      <c r="O911" s="185">
        <v>1</v>
      </c>
      <c r="P911" s="178" t="str">
        <f t="shared" si="19"/>
        <v>TX568DA01</v>
      </c>
      <c r="Q911" s="178" t="s">
        <v>251</v>
      </c>
      <c r="R911" s="178"/>
    </row>
    <row r="912" spans="12:18" ht="16.399999999999999" customHeight="1" x14ac:dyDescent="0.25">
      <c r="L912" s="178" t="s">
        <v>20</v>
      </c>
      <c r="M912" s="178">
        <v>568</v>
      </c>
      <c r="N912" s="178" t="s">
        <v>138</v>
      </c>
      <c r="O912" s="185">
        <v>1</v>
      </c>
      <c r="P912" s="178" t="str">
        <f t="shared" si="19"/>
        <v>TX568E901</v>
      </c>
      <c r="Q912" s="178" t="s">
        <v>252</v>
      </c>
      <c r="R912" s="178"/>
    </row>
    <row r="913" spans="12:18" ht="16.399999999999999" customHeight="1" x14ac:dyDescent="0.25">
      <c r="L913" s="178" t="s">
        <v>20</v>
      </c>
      <c r="M913" s="178">
        <v>568</v>
      </c>
      <c r="N913" s="178" t="s">
        <v>592</v>
      </c>
      <c r="O913" s="185">
        <v>1</v>
      </c>
      <c r="P913" s="178" t="str">
        <f t="shared" si="19"/>
        <v>TX568LI01</v>
      </c>
      <c r="Q913" s="178" t="s">
        <v>251</v>
      </c>
      <c r="R913" s="178"/>
    </row>
    <row r="914" spans="12:18" ht="16.399999999999999" customHeight="1" x14ac:dyDescent="0.25">
      <c r="L914" s="178" t="s">
        <v>20</v>
      </c>
      <c r="M914" s="178">
        <v>568</v>
      </c>
      <c r="N914" s="178" t="s">
        <v>544</v>
      </c>
      <c r="O914" s="185">
        <v>1</v>
      </c>
      <c r="P914" s="178" t="str">
        <f t="shared" si="19"/>
        <v>TX568LT01</v>
      </c>
      <c r="Q914" s="178" t="s">
        <v>251</v>
      </c>
      <c r="R914" s="178"/>
    </row>
    <row r="915" spans="12:18" ht="16.399999999999999" customHeight="1" x14ac:dyDescent="0.25">
      <c r="L915" s="178" t="s">
        <v>20</v>
      </c>
      <c r="M915" s="178">
        <v>570</v>
      </c>
      <c r="N915" s="178" t="s">
        <v>592</v>
      </c>
      <c r="O915" s="185">
        <v>1</v>
      </c>
      <c r="P915" s="178" t="str">
        <f t="shared" si="19"/>
        <v>TX570LI01</v>
      </c>
      <c r="Q915" s="178" t="s">
        <v>980</v>
      </c>
      <c r="R915" s="178"/>
    </row>
    <row r="916" spans="12:18" ht="16.399999999999999" customHeight="1" x14ac:dyDescent="0.25">
      <c r="L916" s="178" t="s">
        <v>20</v>
      </c>
      <c r="M916" s="178">
        <v>570</v>
      </c>
      <c r="N916" s="178" t="s">
        <v>128</v>
      </c>
      <c r="O916" s="185">
        <v>1</v>
      </c>
      <c r="P916" s="178" t="str">
        <f t="shared" si="19"/>
        <v>TX570TE01</v>
      </c>
      <c r="Q916" s="178" t="s">
        <v>982</v>
      </c>
      <c r="R916" s="178"/>
    </row>
    <row r="917" spans="12:18" ht="16.399999999999999" customHeight="1" x14ac:dyDescent="0.25">
      <c r="L917" s="178" t="s">
        <v>15</v>
      </c>
      <c r="M917" s="178">
        <v>350</v>
      </c>
      <c r="N917" s="178" t="s">
        <v>139</v>
      </c>
      <c r="O917" s="185">
        <v>1</v>
      </c>
      <c r="P917" s="178" t="str">
        <f t="shared" si="19"/>
        <v>WI350CH01</v>
      </c>
      <c r="Q917" s="178" t="s">
        <v>210</v>
      </c>
      <c r="R917" s="178" t="s">
        <v>891</v>
      </c>
    </row>
    <row r="918" spans="12:18" ht="16.399999999999999" customHeight="1" x14ac:dyDescent="0.25">
      <c r="L918" s="178" t="s">
        <v>15</v>
      </c>
      <c r="M918" s="178">
        <v>350</v>
      </c>
      <c r="N918" s="178" t="s">
        <v>130</v>
      </c>
      <c r="O918" s="185">
        <v>1</v>
      </c>
      <c r="P918" s="178" t="str">
        <f t="shared" si="19"/>
        <v>WI350DA01</v>
      </c>
      <c r="Q918" s="178" t="s">
        <v>189</v>
      </c>
      <c r="R918" s="178"/>
    </row>
    <row r="919" spans="12:18" ht="16.399999999999999" customHeight="1" x14ac:dyDescent="0.25">
      <c r="L919" s="178" t="s">
        <v>15</v>
      </c>
      <c r="M919" s="178">
        <v>350</v>
      </c>
      <c r="N919" s="178" t="s">
        <v>138</v>
      </c>
      <c r="O919" s="185">
        <v>1</v>
      </c>
      <c r="P919" s="178" t="str">
        <f t="shared" si="19"/>
        <v>WI350E901</v>
      </c>
      <c r="Q919" s="178" t="s">
        <v>225</v>
      </c>
      <c r="R919" s="178"/>
    </row>
    <row r="920" spans="12:18" ht="16.399999999999999" customHeight="1" x14ac:dyDescent="0.25">
      <c r="L920" s="178" t="s">
        <v>15</v>
      </c>
      <c r="M920" s="178">
        <v>350</v>
      </c>
      <c r="N920" s="178" t="s">
        <v>592</v>
      </c>
      <c r="O920" s="185">
        <v>1</v>
      </c>
      <c r="P920" s="178" t="str">
        <f t="shared" si="19"/>
        <v>WI350LI01</v>
      </c>
      <c r="Q920" s="178" t="s">
        <v>744</v>
      </c>
      <c r="R920" s="178"/>
    </row>
    <row r="921" spans="12:18" ht="16.399999999999999" customHeight="1" x14ac:dyDescent="0.25">
      <c r="L921" s="178" t="s">
        <v>15</v>
      </c>
      <c r="M921" s="178">
        <v>350</v>
      </c>
      <c r="N921" s="178" t="s">
        <v>592</v>
      </c>
      <c r="O921" s="185">
        <v>2</v>
      </c>
      <c r="P921" s="178" t="str">
        <f t="shared" si="19"/>
        <v>WI350LI02</v>
      </c>
      <c r="Q921" s="178" t="s">
        <v>210</v>
      </c>
      <c r="R921" s="178"/>
    </row>
    <row r="922" spans="12:18" ht="16.399999999999999" customHeight="1" x14ac:dyDescent="0.25">
      <c r="L922" s="178" t="s">
        <v>15</v>
      </c>
      <c r="M922" s="178">
        <v>350</v>
      </c>
      <c r="N922" s="178" t="s">
        <v>592</v>
      </c>
      <c r="O922" s="185">
        <v>3</v>
      </c>
      <c r="P922" s="178" t="str">
        <f t="shared" si="19"/>
        <v>WI350LI03</v>
      </c>
      <c r="Q922" s="178" t="s">
        <v>745</v>
      </c>
      <c r="R922" s="178"/>
    </row>
    <row r="923" spans="12:18" ht="16.399999999999999" customHeight="1" x14ac:dyDescent="0.25">
      <c r="L923" s="178" t="s">
        <v>15</v>
      </c>
      <c r="M923" s="178">
        <v>350</v>
      </c>
      <c r="N923" s="178" t="s">
        <v>544</v>
      </c>
      <c r="O923" s="185">
        <v>1</v>
      </c>
      <c r="P923" s="178" t="str">
        <f t="shared" si="19"/>
        <v>WI350LT01</v>
      </c>
      <c r="Q923" s="178" t="s">
        <v>744</v>
      </c>
      <c r="R923" s="178"/>
    </row>
    <row r="924" spans="12:18" ht="16.399999999999999" customHeight="1" x14ac:dyDescent="0.25">
      <c r="L924" s="178" t="s">
        <v>15</v>
      </c>
      <c r="M924" s="178">
        <v>350</v>
      </c>
      <c r="N924" s="178" t="s">
        <v>544</v>
      </c>
      <c r="O924" s="185">
        <v>2</v>
      </c>
      <c r="P924" s="178" t="str">
        <f t="shared" si="19"/>
        <v>WI350LT02</v>
      </c>
      <c r="Q924" s="178" t="s">
        <v>210</v>
      </c>
      <c r="R924" s="178"/>
    </row>
    <row r="925" spans="12:18" ht="16.399999999999999" customHeight="1" x14ac:dyDescent="0.25">
      <c r="L925" s="178" t="s">
        <v>15</v>
      </c>
      <c r="M925" s="178">
        <v>350</v>
      </c>
      <c r="N925" s="178" t="s">
        <v>544</v>
      </c>
      <c r="O925" s="185">
        <v>3</v>
      </c>
      <c r="P925" s="178" t="str">
        <f t="shared" si="19"/>
        <v>WI350LT03</v>
      </c>
      <c r="Q925" s="178" t="s">
        <v>745</v>
      </c>
      <c r="R925" s="178"/>
    </row>
    <row r="926" spans="12:18" ht="16.399999999999999" customHeight="1" x14ac:dyDescent="0.25">
      <c r="L926" s="178" t="s">
        <v>15</v>
      </c>
      <c r="M926" s="178">
        <v>352</v>
      </c>
      <c r="N926" s="178" t="s">
        <v>130</v>
      </c>
      <c r="O926" s="185">
        <v>1</v>
      </c>
      <c r="P926" s="178" t="str">
        <f t="shared" si="19"/>
        <v>WI352DA01</v>
      </c>
      <c r="Q926" s="178" t="s">
        <v>190</v>
      </c>
      <c r="R926" s="178"/>
    </row>
    <row r="927" spans="12:18" ht="16.399999999999999" customHeight="1" x14ac:dyDescent="0.25">
      <c r="L927" s="178" t="s">
        <v>15</v>
      </c>
      <c r="M927" s="178">
        <v>352</v>
      </c>
      <c r="N927" s="178" t="s">
        <v>138</v>
      </c>
      <c r="O927" s="185">
        <v>1</v>
      </c>
      <c r="P927" s="178" t="str">
        <f t="shared" si="19"/>
        <v>WI352E901</v>
      </c>
      <c r="Q927" s="178" t="s">
        <v>224</v>
      </c>
      <c r="R927" s="178"/>
    </row>
    <row r="928" spans="12:18" ht="16.399999999999999" customHeight="1" x14ac:dyDescent="0.25">
      <c r="L928" s="178" t="s">
        <v>15</v>
      </c>
      <c r="M928" s="178">
        <v>352</v>
      </c>
      <c r="N928" s="178" t="s">
        <v>592</v>
      </c>
      <c r="O928" s="185">
        <v>1</v>
      </c>
      <c r="P928" s="178" t="str">
        <f t="shared" si="19"/>
        <v>WI352LI01</v>
      </c>
      <c r="Q928" s="178" t="s">
        <v>746</v>
      </c>
      <c r="R928" s="178"/>
    </row>
    <row r="929" spans="12:18" ht="16.399999999999999" customHeight="1" x14ac:dyDescent="0.25">
      <c r="L929" s="178" t="s">
        <v>15</v>
      </c>
      <c r="M929" s="178">
        <v>352</v>
      </c>
      <c r="N929" s="178" t="s">
        <v>544</v>
      </c>
      <c r="O929" s="185">
        <v>1</v>
      </c>
      <c r="P929" s="178" t="str">
        <f t="shared" si="19"/>
        <v>WI352LT01</v>
      </c>
      <c r="Q929" s="178" t="s">
        <v>746</v>
      </c>
      <c r="R929" s="178"/>
    </row>
    <row r="930" spans="12:18" ht="16.399999999999999" customHeight="1" x14ac:dyDescent="0.25">
      <c r="L930" s="178" t="s">
        <v>15</v>
      </c>
      <c r="M930" s="178">
        <v>354</v>
      </c>
      <c r="N930" s="178" t="s">
        <v>139</v>
      </c>
      <c r="O930" s="185">
        <v>1</v>
      </c>
      <c r="P930" s="178" t="str">
        <f t="shared" si="19"/>
        <v>WI354CH01</v>
      </c>
      <c r="Q930" s="178" t="s">
        <v>211</v>
      </c>
      <c r="R930" s="178" t="s">
        <v>892</v>
      </c>
    </row>
    <row r="931" spans="12:18" ht="16.399999999999999" customHeight="1" x14ac:dyDescent="0.25">
      <c r="L931" s="178" t="s">
        <v>15</v>
      </c>
      <c r="M931" s="178">
        <v>354</v>
      </c>
      <c r="N931" s="178" t="s">
        <v>130</v>
      </c>
      <c r="O931" s="185">
        <v>1</v>
      </c>
      <c r="P931" s="178" t="str">
        <f t="shared" si="19"/>
        <v>WI354DA01</v>
      </c>
      <c r="Q931" s="178" t="s">
        <v>191</v>
      </c>
      <c r="R931" s="178"/>
    </row>
    <row r="932" spans="12:18" ht="16.399999999999999" customHeight="1" x14ac:dyDescent="0.25">
      <c r="L932" s="178" t="s">
        <v>15</v>
      </c>
      <c r="M932" s="178">
        <v>354</v>
      </c>
      <c r="N932" s="178" t="s">
        <v>138</v>
      </c>
      <c r="O932" s="185">
        <v>1</v>
      </c>
      <c r="P932" s="178" t="str">
        <f t="shared" si="19"/>
        <v>WI354E901</v>
      </c>
      <c r="Q932" s="178" t="s">
        <v>223</v>
      </c>
      <c r="R932" s="178"/>
    </row>
    <row r="933" spans="12:18" ht="16.399999999999999" customHeight="1" x14ac:dyDescent="0.25">
      <c r="L933" s="178" t="s">
        <v>15</v>
      </c>
      <c r="M933" s="178">
        <v>354</v>
      </c>
      <c r="N933" s="178" t="s">
        <v>592</v>
      </c>
      <c r="O933" s="185">
        <v>1</v>
      </c>
      <c r="P933" s="178" t="str">
        <f t="shared" si="19"/>
        <v>WI354LI01</v>
      </c>
      <c r="Q933" s="178" t="s">
        <v>211</v>
      </c>
      <c r="R933" s="178"/>
    </row>
    <row r="934" spans="12:18" ht="16.399999999999999" customHeight="1" x14ac:dyDescent="0.25">
      <c r="L934" s="178" t="s">
        <v>15</v>
      </c>
      <c r="M934" s="178">
        <v>354</v>
      </c>
      <c r="N934" s="178" t="s">
        <v>544</v>
      </c>
      <c r="O934" s="185">
        <v>1</v>
      </c>
      <c r="P934" s="178" t="str">
        <f t="shared" si="19"/>
        <v>WI354LT01</v>
      </c>
      <c r="Q934" s="178" t="s">
        <v>211</v>
      </c>
      <c r="R934" s="178"/>
    </row>
    <row r="935" spans="12:18" ht="16.399999999999999" customHeight="1" x14ac:dyDescent="0.25">
      <c r="L935" s="178" t="s">
        <v>15</v>
      </c>
      <c r="M935" s="178">
        <v>356</v>
      </c>
      <c r="N935" s="178" t="s">
        <v>139</v>
      </c>
      <c r="O935" s="185">
        <v>1</v>
      </c>
      <c r="P935" s="178" t="str">
        <f t="shared" si="19"/>
        <v>WI356CH01</v>
      </c>
      <c r="Q935" s="178" t="s">
        <v>212</v>
      </c>
      <c r="R935" s="178" t="s">
        <v>893</v>
      </c>
    </row>
    <row r="936" spans="12:18" ht="16.399999999999999" customHeight="1" x14ac:dyDescent="0.25">
      <c r="L936" s="178" t="s">
        <v>15</v>
      </c>
      <c r="M936" s="178">
        <v>356</v>
      </c>
      <c r="N936" s="178" t="s">
        <v>130</v>
      </c>
      <c r="O936" s="185">
        <v>1</v>
      </c>
      <c r="P936" s="178" t="str">
        <f t="shared" si="19"/>
        <v>WI356DA01</v>
      </c>
      <c r="Q936" s="178" t="s">
        <v>192</v>
      </c>
      <c r="R936" s="178"/>
    </row>
    <row r="937" spans="12:18" ht="16.399999999999999" customHeight="1" x14ac:dyDescent="0.25">
      <c r="L937" s="178" t="s">
        <v>15</v>
      </c>
      <c r="M937" s="178">
        <v>356</v>
      </c>
      <c r="N937" s="178" t="s">
        <v>138</v>
      </c>
      <c r="O937" s="185">
        <v>1</v>
      </c>
      <c r="P937" s="178" t="str">
        <f t="shared" si="19"/>
        <v>WI356E901</v>
      </c>
      <c r="Q937" s="178" t="s">
        <v>222</v>
      </c>
      <c r="R937" s="178"/>
    </row>
    <row r="938" spans="12:18" ht="16.399999999999999" customHeight="1" x14ac:dyDescent="0.25">
      <c r="L938" s="178" t="s">
        <v>15</v>
      </c>
      <c r="M938" s="178">
        <v>356</v>
      </c>
      <c r="N938" s="178" t="s">
        <v>592</v>
      </c>
      <c r="O938" s="185">
        <v>1</v>
      </c>
      <c r="P938" s="178" t="str">
        <f t="shared" si="19"/>
        <v>WI356LI01</v>
      </c>
      <c r="Q938" s="178" t="s">
        <v>212</v>
      </c>
      <c r="R938" s="178"/>
    </row>
    <row r="939" spans="12:18" ht="16.399999999999999" customHeight="1" x14ac:dyDescent="0.25">
      <c r="L939" s="178" t="s">
        <v>15</v>
      </c>
      <c r="M939" s="178">
        <v>356</v>
      </c>
      <c r="N939" s="178" t="s">
        <v>592</v>
      </c>
      <c r="O939" s="185">
        <v>2</v>
      </c>
      <c r="P939" s="178" t="str">
        <f t="shared" si="19"/>
        <v>WI356LI02</v>
      </c>
      <c r="Q939" s="178" t="s">
        <v>747</v>
      </c>
      <c r="R939" s="178"/>
    </row>
    <row r="940" spans="12:18" ht="16.399999999999999" customHeight="1" x14ac:dyDescent="0.25">
      <c r="L940" s="178" t="s">
        <v>15</v>
      </c>
      <c r="M940" s="178">
        <v>356</v>
      </c>
      <c r="N940" s="178" t="s">
        <v>544</v>
      </c>
      <c r="O940" s="185">
        <v>1</v>
      </c>
      <c r="P940" s="178" t="str">
        <f t="shared" si="19"/>
        <v>WI356LT01</v>
      </c>
      <c r="Q940" s="178" t="s">
        <v>212</v>
      </c>
      <c r="R940" s="178"/>
    </row>
    <row r="941" spans="12:18" ht="16.399999999999999" customHeight="1" x14ac:dyDescent="0.25">
      <c r="L941" s="178" t="s">
        <v>15</v>
      </c>
      <c r="M941" s="178">
        <v>356</v>
      </c>
      <c r="N941" s="178" t="s">
        <v>544</v>
      </c>
      <c r="O941" s="185">
        <v>2</v>
      </c>
      <c r="P941" s="178" t="str">
        <f t="shared" si="19"/>
        <v>WI356LT02</v>
      </c>
      <c r="Q941" s="178" t="s">
        <v>747</v>
      </c>
      <c r="R941" s="178"/>
    </row>
    <row r="942" spans="12:18" ht="16.399999999999999" customHeight="1" x14ac:dyDescent="0.25">
      <c r="L942" s="201"/>
      <c r="M942" s="201"/>
      <c r="N942" s="178"/>
      <c r="O942" s="185"/>
      <c r="P942" s="178"/>
      <c r="Q942" s="178"/>
      <c r="R942" s="178"/>
    </row>
    <row r="943" spans="12:18" ht="16.399999999999999" customHeight="1" x14ac:dyDescent="0.25">
      <c r="L943" s="201"/>
      <c r="M943" s="201"/>
      <c r="N943" s="178"/>
      <c r="O943" s="185"/>
      <c r="P943" s="178"/>
      <c r="Q943" s="178"/>
      <c r="R943" s="178"/>
    </row>
    <row r="944" spans="12:18" ht="16.399999999999999" customHeight="1" x14ac:dyDescent="0.25">
      <c r="L944" s="178"/>
      <c r="M944" s="178"/>
      <c r="N944" s="178"/>
      <c r="O944" s="185"/>
      <c r="P944" s="178"/>
      <c r="Q944" s="178"/>
      <c r="R944" s="178"/>
    </row>
    <row r="945" spans="12:18" ht="16.399999999999999" customHeight="1" x14ac:dyDescent="0.25">
      <c r="L945" s="178"/>
      <c r="M945" s="178"/>
      <c r="N945" s="178"/>
      <c r="O945" s="185"/>
      <c r="P945" s="178"/>
      <c r="Q945" s="178"/>
      <c r="R945" s="178"/>
    </row>
    <row r="946" spans="12:18" ht="16.399999999999999" customHeight="1" x14ac:dyDescent="0.25">
      <c r="L946" s="178"/>
      <c r="M946" s="183"/>
      <c r="N946" s="178"/>
      <c r="O946" s="185"/>
      <c r="P946" s="178"/>
      <c r="Q946" s="178"/>
      <c r="R946" s="178"/>
    </row>
    <row r="947" spans="12:18" ht="16.399999999999999" customHeight="1" x14ac:dyDescent="0.25">
      <c r="L947" s="178"/>
      <c r="M947" s="178"/>
      <c r="N947" s="178"/>
      <c r="O947" s="185"/>
      <c r="P947" s="178"/>
      <c r="Q947" s="178"/>
      <c r="R947" s="178"/>
    </row>
    <row r="948" spans="12:18" ht="16.399999999999999" customHeight="1" x14ac:dyDescent="0.25">
      <c r="L948" s="178"/>
      <c r="M948" s="178"/>
      <c r="N948" s="178"/>
      <c r="O948" s="185"/>
      <c r="P948" s="178"/>
      <c r="Q948" s="178"/>
      <c r="R948" s="178"/>
    </row>
    <row r="949" spans="12:18" ht="16.399999999999999" customHeight="1" x14ac:dyDescent="0.25">
      <c r="L949" s="178"/>
      <c r="M949" s="178"/>
      <c r="N949" s="178"/>
      <c r="O949" s="185"/>
      <c r="P949" s="178"/>
      <c r="Q949" s="178"/>
      <c r="R949" s="178"/>
    </row>
    <row r="950" spans="12:18" ht="16.399999999999999" customHeight="1" x14ac:dyDescent="0.25">
      <c r="L950" s="178"/>
      <c r="M950" s="178"/>
      <c r="N950" s="178"/>
      <c r="O950" s="185"/>
      <c r="P950" s="178"/>
      <c r="Q950" s="178"/>
      <c r="R950" s="178"/>
    </row>
    <row r="951" spans="12:18" ht="16.399999999999999" customHeight="1" x14ac:dyDescent="0.25">
      <c r="L951" s="178"/>
      <c r="M951" s="178"/>
      <c r="N951" s="178"/>
      <c r="O951" s="185"/>
      <c r="P951" s="178"/>
      <c r="Q951" s="178"/>
      <c r="R951" s="178"/>
    </row>
    <row r="952" spans="12:18" ht="16.399999999999999" customHeight="1" x14ac:dyDescent="0.25">
      <c r="L952" s="178"/>
      <c r="M952" s="178"/>
      <c r="N952" s="178"/>
      <c r="O952" s="185"/>
      <c r="P952" s="178"/>
      <c r="Q952" s="178"/>
      <c r="R952" s="178"/>
    </row>
    <row r="953" spans="12:18" ht="16.399999999999999" customHeight="1" x14ac:dyDescent="0.25">
      <c r="L953" s="178"/>
      <c r="M953" s="178"/>
      <c r="N953" s="178"/>
      <c r="O953" s="185"/>
      <c r="P953" s="178"/>
      <c r="Q953" s="178"/>
      <c r="R953" s="178"/>
    </row>
    <row r="954" spans="12:18" ht="16.399999999999999" customHeight="1" x14ac:dyDescent="0.25">
      <c r="L954" s="178"/>
      <c r="M954" s="178"/>
      <c r="N954" s="178"/>
      <c r="O954" s="185"/>
      <c r="P954" s="178"/>
      <c r="Q954" s="178"/>
      <c r="R954" s="178"/>
    </row>
    <row r="955" spans="12:18" ht="16.399999999999999" customHeight="1" x14ac:dyDescent="0.25">
      <c r="L955" s="178"/>
      <c r="M955" s="178"/>
      <c r="N955" s="178"/>
      <c r="O955" s="185"/>
      <c r="P955" s="178"/>
      <c r="Q955" s="178"/>
      <c r="R955" s="178"/>
    </row>
    <row r="956" spans="12:18" ht="16.399999999999999" customHeight="1" x14ac:dyDescent="0.25">
      <c r="L956" s="178"/>
      <c r="M956" s="178"/>
      <c r="N956" s="178"/>
      <c r="O956" s="185"/>
      <c r="P956" s="178"/>
      <c r="Q956" s="178"/>
      <c r="R956" s="178"/>
    </row>
    <row r="957" spans="12:18" ht="16.399999999999999" customHeight="1" x14ac:dyDescent="0.25">
      <c r="L957" s="178"/>
      <c r="M957" s="178"/>
      <c r="N957" s="178"/>
      <c r="O957" s="185"/>
      <c r="P957" s="178"/>
      <c r="Q957" s="178"/>
      <c r="R957" s="178"/>
    </row>
    <row r="958" spans="12:18" ht="16.399999999999999" customHeight="1" x14ac:dyDescent="0.25">
      <c r="L958" s="178"/>
      <c r="M958" s="178"/>
      <c r="N958" s="178"/>
      <c r="O958" s="185"/>
      <c r="P958" s="178"/>
      <c r="Q958" s="178"/>
      <c r="R958" s="178"/>
    </row>
    <row r="959" spans="12:18" ht="16.399999999999999" customHeight="1" x14ac:dyDescent="0.25">
      <c r="L959" s="178"/>
      <c r="M959" s="201"/>
      <c r="N959" s="178"/>
      <c r="O959" s="185"/>
      <c r="P959" s="178"/>
      <c r="Q959" s="178"/>
      <c r="R959" s="178"/>
    </row>
    <row r="960" spans="12:18" ht="16.399999999999999" customHeight="1" x14ac:dyDescent="0.25">
      <c r="L960" s="178"/>
      <c r="M960" s="178"/>
      <c r="N960" s="178"/>
      <c r="O960" s="185"/>
      <c r="P960" s="178"/>
      <c r="Q960" s="178"/>
      <c r="R960" s="178"/>
    </row>
    <row r="961" spans="12:18" ht="16.399999999999999" customHeight="1" x14ac:dyDescent="0.25">
      <c r="L961" s="178"/>
      <c r="M961" s="178"/>
      <c r="N961" s="178"/>
      <c r="O961" s="185"/>
      <c r="P961" s="178"/>
      <c r="Q961" s="178"/>
      <c r="R961" s="178"/>
    </row>
    <row r="962" spans="12:18" ht="16.399999999999999" customHeight="1" x14ac:dyDescent="0.25">
      <c r="L962" s="178"/>
      <c r="M962" s="178"/>
      <c r="N962" s="178"/>
      <c r="O962" s="185"/>
      <c r="P962" s="178"/>
      <c r="Q962" s="178"/>
      <c r="R962" s="178"/>
    </row>
    <row r="963" spans="12:18" ht="16.399999999999999" customHeight="1" x14ac:dyDescent="0.25">
      <c r="L963" s="178"/>
      <c r="M963" s="178"/>
      <c r="N963" s="178"/>
      <c r="O963" s="185"/>
      <c r="P963" s="178"/>
      <c r="Q963" s="178"/>
      <c r="R963" s="178"/>
    </row>
    <row r="964" spans="12:18" ht="16.399999999999999" customHeight="1" x14ac:dyDescent="0.25">
      <c r="L964" s="178"/>
      <c r="M964" s="178"/>
      <c r="N964" s="178"/>
      <c r="O964" s="185"/>
      <c r="P964" s="178"/>
      <c r="Q964" s="178"/>
      <c r="R964" s="178"/>
    </row>
    <row r="965" spans="12:18" ht="16.399999999999999" customHeight="1" x14ac:dyDescent="0.25">
      <c r="L965" s="178"/>
      <c r="M965" s="178"/>
      <c r="N965" s="178"/>
      <c r="O965" s="185"/>
      <c r="P965" s="178"/>
      <c r="Q965" s="178"/>
      <c r="R965" s="178"/>
    </row>
    <row r="966" spans="12:18" ht="16.399999999999999" customHeight="1" x14ac:dyDescent="0.25">
      <c r="L966" s="178"/>
      <c r="M966" s="178"/>
      <c r="N966" s="178"/>
      <c r="O966" s="185"/>
      <c r="P966" s="178"/>
      <c r="Q966" s="178"/>
      <c r="R966" s="178"/>
    </row>
    <row r="967" spans="12:18" ht="16.399999999999999" customHeight="1" x14ac:dyDescent="0.25">
      <c r="L967" s="178"/>
      <c r="M967" s="178"/>
      <c r="N967" s="178"/>
      <c r="O967" s="185"/>
      <c r="P967" s="178"/>
      <c r="Q967" s="178"/>
      <c r="R967" s="178"/>
    </row>
    <row r="968" spans="12:18" ht="16.399999999999999" customHeight="1" x14ac:dyDescent="0.25">
      <c r="L968" s="178"/>
      <c r="M968" s="178"/>
      <c r="N968" s="178"/>
      <c r="O968" s="185"/>
      <c r="P968" s="178"/>
      <c r="Q968" s="178"/>
      <c r="R968" s="178"/>
    </row>
    <row r="969" spans="12:18" ht="16.399999999999999" customHeight="1" x14ac:dyDescent="0.25">
      <c r="L969" s="178"/>
      <c r="M969" s="178"/>
      <c r="N969" s="178"/>
      <c r="O969" s="185"/>
      <c r="P969" s="178"/>
      <c r="Q969" s="178"/>
      <c r="R969" s="178"/>
    </row>
    <row r="970" spans="12:18" ht="16.399999999999999" customHeight="1" x14ac:dyDescent="0.25">
      <c r="L970" s="178"/>
      <c r="M970" s="178"/>
      <c r="N970" s="178"/>
      <c r="O970" s="185"/>
      <c r="P970" s="178"/>
      <c r="Q970" s="178"/>
      <c r="R970" s="178"/>
    </row>
    <row r="971" spans="12:18" ht="16.399999999999999" customHeight="1" x14ac:dyDescent="0.25">
      <c r="L971" s="178"/>
      <c r="M971" s="178"/>
      <c r="N971" s="178"/>
      <c r="O971" s="185"/>
      <c r="P971" s="178"/>
      <c r="Q971" s="178"/>
      <c r="R971" s="178"/>
    </row>
    <row r="972" spans="12:18" ht="16.399999999999999" customHeight="1" x14ac:dyDescent="0.25">
      <c r="L972" s="178"/>
      <c r="M972" s="178"/>
      <c r="N972" s="178"/>
      <c r="O972" s="185"/>
      <c r="P972" s="178"/>
      <c r="Q972" s="178"/>
      <c r="R972" s="178"/>
    </row>
    <row r="973" spans="12:18" ht="16.399999999999999" customHeight="1" x14ac:dyDescent="0.25">
      <c r="L973" s="178"/>
      <c r="M973" s="178"/>
      <c r="N973" s="178"/>
      <c r="O973" s="185"/>
      <c r="P973" s="178"/>
      <c r="Q973" s="178"/>
      <c r="R973" s="178"/>
    </row>
    <row r="974" spans="12:18" ht="16.399999999999999" customHeight="1" x14ac:dyDescent="0.25">
      <c r="L974" s="178"/>
      <c r="M974" s="178"/>
      <c r="N974" s="178"/>
      <c r="O974" s="185"/>
      <c r="P974" s="178"/>
      <c r="Q974" s="178"/>
      <c r="R974" s="178"/>
    </row>
    <row r="975" spans="12:18" ht="16.399999999999999" customHeight="1" x14ac:dyDescent="0.25">
      <c r="L975" s="178"/>
      <c r="M975" s="178"/>
      <c r="N975" s="178"/>
      <c r="O975" s="185"/>
      <c r="P975" s="178"/>
      <c r="Q975" s="178"/>
      <c r="R975" s="178"/>
    </row>
    <row r="976" spans="12:18" ht="16.399999999999999" customHeight="1" x14ac:dyDescent="0.25">
      <c r="L976" s="178"/>
      <c r="M976" s="178"/>
      <c r="N976" s="178"/>
      <c r="O976" s="185"/>
      <c r="P976" s="178"/>
      <c r="Q976" s="178"/>
      <c r="R976" s="178"/>
    </row>
    <row r="977" spans="12:18" ht="16.399999999999999" customHeight="1" x14ac:dyDescent="0.25">
      <c r="L977" s="178"/>
      <c r="M977" s="178"/>
      <c r="N977" s="178"/>
      <c r="O977" s="185"/>
      <c r="P977" s="178"/>
      <c r="Q977" s="178"/>
      <c r="R977" s="178"/>
    </row>
    <row r="978" spans="12:18" ht="16.399999999999999" customHeight="1" x14ac:dyDescent="0.25">
      <c r="L978" s="178"/>
      <c r="M978" s="178"/>
      <c r="N978" s="178"/>
      <c r="O978" s="185"/>
      <c r="P978" s="178"/>
      <c r="Q978" s="178"/>
      <c r="R978" s="178"/>
    </row>
    <row r="979" spans="12:18" ht="16.399999999999999" customHeight="1" x14ac:dyDescent="0.25">
      <c r="L979" s="178"/>
      <c r="M979" s="178"/>
      <c r="N979" s="178"/>
      <c r="O979" s="185"/>
      <c r="P979" s="178"/>
      <c r="Q979" s="178"/>
      <c r="R979" s="178"/>
    </row>
    <row r="980" spans="12:18" ht="16.399999999999999" customHeight="1" x14ac:dyDescent="0.25">
      <c r="L980" s="178"/>
      <c r="M980" s="178"/>
      <c r="N980" s="178"/>
      <c r="O980" s="185"/>
      <c r="P980" s="178"/>
      <c r="Q980" s="178"/>
      <c r="R980" s="178"/>
    </row>
    <row r="1013" spans="12:13" ht="16.399999999999999" customHeight="1" x14ac:dyDescent="0.25">
      <c r="L1013" s="202"/>
      <c r="M1013" s="202"/>
    </row>
    <row r="1067" spans="12:12" ht="16.399999999999999" customHeight="1" x14ac:dyDescent="0.25">
      <c r="L1067" s="203"/>
    </row>
    <row r="1080" spans="17:17" ht="16.399999999999999" customHeight="1" x14ac:dyDescent="0.25">
      <c r="Q1080" s="204"/>
    </row>
    <row r="1081" spans="17:17" ht="16.399999999999999" customHeight="1" x14ac:dyDescent="0.25">
      <c r="Q1081" s="204"/>
    </row>
  </sheetData>
  <sheetProtection algorithmName="SHA-512" hashValue="XtiSLKiKpEu5VkRGvp24/x602tx88Mq+h52ZSc9bUxZfq2c8ztfmA7AwmVXhFxqS5Z6FHxgpQmlFKeitA1AIXA==" saltValue="6tAgPZmBJRwyvVAgkmFjow==" spinCount="100000" sheet="1" objects="1" scenarios="1"/>
  <mergeCells count="43">
    <mergeCell ref="AC1:AF1"/>
    <mergeCell ref="B151:C151"/>
    <mergeCell ref="B152:C152"/>
    <mergeCell ref="B145:C145"/>
    <mergeCell ref="B146:C146"/>
    <mergeCell ref="B147:C147"/>
    <mergeCell ref="B148:C148"/>
    <mergeCell ref="B149:C149"/>
    <mergeCell ref="B150:C150"/>
    <mergeCell ref="B139:C139"/>
    <mergeCell ref="B141:C141"/>
    <mergeCell ref="B142:C142"/>
    <mergeCell ref="B143:C143"/>
    <mergeCell ref="B144:C144"/>
    <mergeCell ref="B136:C136"/>
    <mergeCell ref="B137:C137"/>
    <mergeCell ref="T1:AA1"/>
    <mergeCell ref="B156:C156"/>
    <mergeCell ref="B153:C153"/>
    <mergeCell ref="B154:C154"/>
    <mergeCell ref="B155:C155"/>
    <mergeCell ref="G1:J1"/>
    <mergeCell ref="A1:E1"/>
    <mergeCell ref="B132:C132"/>
    <mergeCell ref="C30:D30"/>
    <mergeCell ref="C31:D31"/>
    <mergeCell ref="B127:C127"/>
    <mergeCell ref="B128:C128"/>
    <mergeCell ref="B129:C129"/>
    <mergeCell ref="B130:C130"/>
    <mergeCell ref="B131:C131"/>
    <mergeCell ref="B140:C140"/>
    <mergeCell ref="B138:C138"/>
    <mergeCell ref="L1:R1"/>
    <mergeCell ref="N2:O2"/>
    <mergeCell ref="C29:D29"/>
    <mergeCell ref="B135:C135"/>
    <mergeCell ref="B133:C133"/>
    <mergeCell ref="B134:C134"/>
    <mergeCell ref="C32:D32"/>
    <mergeCell ref="C33:D33"/>
    <mergeCell ref="C34:D34"/>
    <mergeCell ref="B126:C126"/>
  </mergeCells>
  <phoneticPr fontId="4" type="noConversion"/>
  <hyperlinks>
    <hyperlink ref="AA42:AA47" r:id="rId1" display="mk1757@att.com" xr:uid="{00000000-0004-0000-0600-000000000000}"/>
    <hyperlink ref="AA125" r:id="rId2" xr:uid="{00000000-0004-0000-0600-000001000000}"/>
    <hyperlink ref="AA126" r:id="rId3" xr:uid="{00000000-0004-0000-0600-000002000000}"/>
    <hyperlink ref="AA127" r:id="rId4" xr:uid="{00000000-0004-0000-0600-000003000000}"/>
    <hyperlink ref="AA128" r:id="rId5" xr:uid="{00000000-0004-0000-0600-000004000000}"/>
    <hyperlink ref="AA129" r:id="rId6" xr:uid="{00000000-0004-0000-0600-000005000000}"/>
    <hyperlink ref="AA4" r:id="rId7" xr:uid="{00000000-0004-0000-0600-000007000000}"/>
    <hyperlink ref="AA115" r:id="rId8" xr:uid="{00000000-0004-0000-0600-00000F000000}"/>
    <hyperlink ref="AA116" r:id="rId9" xr:uid="{00000000-0004-0000-0600-000010000000}"/>
    <hyperlink ref="AA117" r:id="rId10" xr:uid="{00000000-0004-0000-0600-000011000000}"/>
    <hyperlink ref="AA118" r:id="rId11" xr:uid="{00000000-0004-0000-0600-000012000000}"/>
    <hyperlink ref="AA119" r:id="rId12" xr:uid="{00000000-0004-0000-0600-000013000000}"/>
    <hyperlink ref="AA120" r:id="rId13" xr:uid="{00000000-0004-0000-0600-000014000000}"/>
    <hyperlink ref="AA121" r:id="rId14" xr:uid="{00000000-0004-0000-0600-000015000000}"/>
    <hyperlink ref="AA122" r:id="rId15" xr:uid="{00000000-0004-0000-0600-000016000000}"/>
    <hyperlink ref="AA123" r:id="rId16" xr:uid="{00000000-0004-0000-0600-000017000000}"/>
    <hyperlink ref="AA124" r:id="rId17" xr:uid="{00000000-0004-0000-0600-000018000000}"/>
    <hyperlink ref="AA130" r:id="rId18" xr:uid="{00000000-0004-0000-0600-000019000000}"/>
    <hyperlink ref="AA63" r:id="rId19" xr:uid="{00000000-0004-0000-0600-00001A000000}"/>
    <hyperlink ref="AA64" r:id="rId20" xr:uid="{00000000-0004-0000-0600-00001B000000}"/>
    <hyperlink ref="AA65" r:id="rId21" xr:uid="{00000000-0004-0000-0600-00001C000000}"/>
    <hyperlink ref="AA79" r:id="rId22" xr:uid="{00000000-0004-0000-0600-00001D000000}"/>
    <hyperlink ref="AA80" r:id="rId23" xr:uid="{00000000-0004-0000-0600-00001E000000}"/>
    <hyperlink ref="AA81" r:id="rId24" xr:uid="{00000000-0004-0000-0600-00001F000000}"/>
    <hyperlink ref="AA82" r:id="rId25" xr:uid="{00000000-0004-0000-0600-000020000000}"/>
    <hyperlink ref="AA100" r:id="rId26" xr:uid="{00000000-0004-0000-0600-000021000000}"/>
    <hyperlink ref="AA101" r:id="rId27" xr:uid="{00000000-0004-0000-0600-000022000000}"/>
    <hyperlink ref="AA14" r:id="rId28" xr:uid="{00000000-0004-0000-0600-000023000000}"/>
    <hyperlink ref="AA15" r:id="rId29" xr:uid="{00000000-0004-0000-0600-000024000000}"/>
    <hyperlink ref="AA16" r:id="rId30" xr:uid="{00000000-0004-0000-0600-000025000000}"/>
    <hyperlink ref="AA240" r:id="rId31" xr:uid="{00000000-0004-0000-0600-00002B000000}"/>
    <hyperlink ref="AA250" r:id="rId32" display="cr1423@us.att.com" xr:uid="{00000000-0004-0000-0600-00002D000000}"/>
    <hyperlink ref="AA17" r:id="rId33" xr:uid="{A78EEE9A-5068-4E3A-8DB0-8C2A26F3FE12}"/>
    <hyperlink ref="AA18" r:id="rId34" xr:uid="{710A0798-DA90-48A6-A677-4258FD48B066}"/>
    <hyperlink ref="AA19" r:id="rId35" xr:uid="{288BBB73-AF4E-498A-9C03-7F555640180E}"/>
    <hyperlink ref="AA20" r:id="rId36" xr:uid="{EBA012E0-548D-4FD1-B988-701958DE1BD9}"/>
    <hyperlink ref="AA21" r:id="rId37" xr:uid="{7ADA4D00-FF27-42D3-A000-4A4F3236611D}"/>
    <hyperlink ref="AA22" r:id="rId38" xr:uid="{155FB842-8F5C-4E58-99CD-A04EE4219F0C}"/>
    <hyperlink ref="AA23" r:id="rId39" xr:uid="{BD1F61A4-3B04-4321-8266-E1DEED582789}"/>
    <hyperlink ref="AA24" r:id="rId40" xr:uid="{F5433D40-DDB9-43B1-B0E6-89077DA51D28}"/>
    <hyperlink ref="AA25" r:id="rId41" xr:uid="{A629D9B1-3299-4B53-ACEF-9CC10484DC08}"/>
    <hyperlink ref="AA27" r:id="rId42" xr:uid="{A0CDD0EA-E842-405D-9162-B5ED5F96ED2D}"/>
    <hyperlink ref="AA92" r:id="rId43" xr:uid="{3C69D6ED-B21C-4ECB-B04A-971590BEF340}"/>
    <hyperlink ref="AA93" r:id="rId44" xr:uid="{08F869B1-C0E3-4723-A19E-EBDABFCE40D7}"/>
    <hyperlink ref="AA241" r:id="rId45" xr:uid="{00FAEEE6-7EDC-4861-9FAF-DA4904765311}"/>
    <hyperlink ref="AA237" r:id="rId46" xr:uid="{C9EEE4E9-5A01-4FEC-A001-DEA46A94071D}"/>
    <hyperlink ref="AA238" r:id="rId47" xr:uid="{E24E1965-EB36-47B1-B043-97B0DA35CC5B}"/>
    <hyperlink ref="AA239" r:id="rId48" xr:uid="{CED9DB3B-56F3-4162-8AA7-24570E8EC89F}"/>
    <hyperlink ref="AA226" r:id="rId49" xr:uid="{99272CF6-DDD8-48E8-BFB2-98CBD243CF2A}"/>
    <hyperlink ref="AA222" r:id="rId50" display="cr1423@us.att.com" xr:uid="{788433B9-EF90-4FC2-8690-176D8B57E9D7}"/>
    <hyperlink ref="AA223" r:id="rId51" display="cr1423@us.att.com" xr:uid="{99F121A7-5C13-4877-BE25-62ABC1127D79}"/>
    <hyperlink ref="AA224" r:id="rId52" display="cr1423@us.att.com" xr:uid="{6B384710-E1F1-4E62-B456-1655C68F8B6C}"/>
    <hyperlink ref="AA225" r:id="rId53" display="cr1423@us.att.com" xr:uid="{26414139-3E89-4097-B7E4-D9D14315CA7B}"/>
    <hyperlink ref="AA227" r:id="rId54" xr:uid="{28478977-1B3C-4029-89E1-A5B2D51FCFE7}"/>
    <hyperlink ref="AA228" r:id="rId55" display="cr1423@us.att.com" xr:uid="{84FD6B95-F11D-4757-BE49-0E4548D6B1A6}"/>
    <hyperlink ref="AA230" r:id="rId56" xr:uid="{68CB56D8-F32E-4DDB-84EF-EEB5D133C49B}"/>
    <hyperlink ref="AA229" r:id="rId57" display="cr1423@us.att.com" xr:uid="{B84FE3D4-423A-4D6C-9CB9-EA6AED31942F}"/>
    <hyperlink ref="AA231" r:id="rId58" xr:uid="{6843C8B7-544A-4D66-AFBD-2C2DF653F12A}"/>
    <hyperlink ref="AA232" r:id="rId59" xr:uid="{B12332D6-995E-4122-B82E-D9CD76493089}"/>
    <hyperlink ref="AA234" r:id="rId60" xr:uid="{8367350E-57C0-481E-9602-ED04CB277D89}"/>
    <hyperlink ref="AA235" r:id="rId61" xr:uid="{CDD68779-A574-4050-A14F-EC211F98DB1F}"/>
    <hyperlink ref="AA236" r:id="rId62" xr:uid="{ADAD19F5-B9CE-4E8B-8085-7C110F1F4CB4}"/>
    <hyperlink ref="AA41" r:id="rId63" display="mk1757@att.com" xr:uid="{D3742ED1-4D59-463F-B89B-6D43831D9CD9}"/>
    <hyperlink ref="AA265" r:id="rId64" xr:uid="{CAC86C3B-74DA-4CDA-87A7-3C6CD78593CC}"/>
    <hyperlink ref="AA266" r:id="rId65" xr:uid="{EF3F1198-A7EB-4566-98BE-11F6966CFD51}"/>
    <hyperlink ref="AA251" r:id="rId66" display="cr1423@us.att.com" xr:uid="{3BA77CAB-2968-4A5D-A6F1-133AA8335DC5}"/>
    <hyperlink ref="AA252" r:id="rId67" display="cr1423@us.att.com" xr:uid="{0B70EEE7-8C9E-4393-B59F-142F1EC60C24}"/>
    <hyperlink ref="AA249" r:id="rId68" display="cr1423@us.att.com" xr:uid="{379026E3-41E2-4F76-A8CA-C1C725A1C2C2}"/>
    <hyperlink ref="AA248" r:id="rId69" display="cr1423@us.att.com" xr:uid="{D1A73C01-AAAB-4B3A-BD56-C0ED8AF99A92}"/>
    <hyperlink ref="AA247" r:id="rId70" display="cr1423@us.att.com" xr:uid="{30C9283E-F8FF-42E1-9735-3B423BDFC42A}"/>
    <hyperlink ref="AA233" r:id="rId71" xr:uid="{C8B5EC61-835E-46ED-8250-EBC566E1FA44}"/>
    <hyperlink ref="AA212" r:id="rId72" xr:uid="{11F5E312-6D3A-4C3C-8658-F0C6078568CE}"/>
    <hyperlink ref="AA213" r:id="rId73" xr:uid="{28B0F1BE-54AA-406E-A743-C7E2FC23E002}"/>
    <hyperlink ref="AA26" r:id="rId74" xr:uid="{A1BD2EFC-4CDB-48F1-96C2-054B1065FC70}"/>
    <hyperlink ref="AA140" r:id="rId75" display="ej2651@att.com" xr:uid="{DA49F8A4-DD55-4D97-A00F-B1E1452C2976}"/>
    <hyperlink ref="AA141" r:id="rId76" display="ej2651@att.com" xr:uid="{76E7B6D4-8B42-46BC-8AC2-331B3BFCC0C8}"/>
    <hyperlink ref="AA142" r:id="rId77" display="ej2651@att.com" xr:uid="{5044C187-8448-4BC7-B499-CE212E2D8B6B}"/>
    <hyperlink ref="AA143" r:id="rId78" display="ej2651@att.com" xr:uid="{B9050D20-8CB1-4559-B979-6661C412E1D8}"/>
    <hyperlink ref="AA144" r:id="rId79" display="ej2651@att.com" xr:uid="{D20B7DD7-B9B3-4B79-A56A-FBADF5C6E245}"/>
    <hyperlink ref="AA145" r:id="rId80" display="ej2651@att.com" xr:uid="{693154C2-8E2A-4FDD-900B-7ECACF0A5CA2}"/>
    <hyperlink ref="AA146" r:id="rId81" display="ej2651@att.com" xr:uid="{7BBB7BE5-BF0D-4934-85E0-DC69095AE96A}"/>
    <hyperlink ref="AA147" r:id="rId82" display="ej2651@att.com" xr:uid="{0B73A091-CAB7-4BC8-97AC-E2D494971285}"/>
    <hyperlink ref="AA148" r:id="rId83" display="ej2651@att.com" xr:uid="{92F8A3CB-4F21-4FD7-86C4-8182EBD37BA8}"/>
    <hyperlink ref="AA149" r:id="rId84" display="ej2651@att.com" xr:uid="{D4353A75-99A5-4B43-BE08-41FAD289786B}"/>
    <hyperlink ref="AA150" r:id="rId85" display="ej2651@att.com" xr:uid="{9334F6BF-3980-464E-9442-A4519228A1E5}"/>
    <hyperlink ref="AA151" r:id="rId86" display="ej2651@att.com" xr:uid="{59F5D5A6-B8FB-4420-BFC1-939235377919}"/>
    <hyperlink ref="AA152" r:id="rId87" display="ej2651@att.com" xr:uid="{93C9469A-784F-4B6A-AEA7-E2433BD68BC1}"/>
    <hyperlink ref="AA153" r:id="rId88" display="ej2651@att.com" xr:uid="{F2B426D0-C722-486F-ABEB-93BB6AF817F2}"/>
    <hyperlink ref="AA154" r:id="rId89" display="ej2651@att.com" xr:uid="{1A3CCC38-68C1-43A5-A014-D8356C78A6C6}"/>
    <hyperlink ref="AA155" r:id="rId90" display="ej2651@att.com" xr:uid="{6ECED489-FF1F-41E4-B663-9E65C3C081A2}"/>
    <hyperlink ref="AA156" r:id="rId91" display="ej2651@att.com" xr:uid="{139E8135-900D-46AB-9633-5D1107CCB7E0}"/>
    <hyperlink ref="AA157" r:id="rId92" display="ej2651@att.com" xr:uid="{8116A42D-68FD-4429-9A98-F0613802B279}"/>
    <hyperlink ref="AA158" r:id="rId93" display="ej2651@att.com" xr:uid="{3CF92AD3-C243-4DF8-B1C9-E9C34226FE04}"/>
    <hyperlink ref="AA159" r:id="rId94" display="ej2651@att.com" xr:uid="{1B2BFF23-A3C2-43D3-BCAB-04F2AB7BC748}"/>
    <hyperlink ref="AA160" r:id="rId95" display="ej2651@att.com" xr:uid="{6B071890-FC01-43B4-A993-29651250F348}"/>
    <hyperlink ref="AA161" r:id="rId96" display="ej2651@att.com" xr:uid="{DC0E3E8B-F3D2-422D-82EB-264632EB7087}"/>
    <hyperlink ref="AA162" r:id="rId97" display="ej2651@att.com" xr:uid="{B44B3311-E12A-4B48-9FC8-4DD681C16739}"/>
    <hyperlink ref="AA163" r:id="rId98" display="ej2651@att.com" xr:uid="{2E8AB468-18B4-4297-8429-623ED4668C17}"/>
    <hyperlink ref="AA164" r:id="rId99" display="ej2651@att.com" xr:uid="{B2EC27F2-8BFE-4D14-A019-EAB11D24004A}"/>
    <hyperlink ref="AA165" r:id="rId100" display="ej2651@att.com" xr:uid="{DFE73D14-5D41-4733-B448-E286CB027835}"/>
    <hyperlink ref="AA166" r:id="rId101" display="ej2651@att.com" xr:uid="{6A1707A3-7F5F-49E5-97CB-71256649F7EC}"/>
    <hyperlink ref="AA167" r:id="rId102" display="ej2651@att.com" xr:uid="{75DF63EB-690B-40FA-B45A-7EF23205DCD3}"/>
    <hyperlink ref="AA168" r:id="rId103" display="ej2651@att.com" xr:uid="{5D493D11-7764-4445-BF08-FC43D5DB7621}"/>
    <hyperlink ref="AA169" r:id="rId104" display="ej2651@att.com" xr:uid="{BC5071EE-8931-4C63-BB1A-D1C1FB0BB370}"/>
    <hyperlink ref="AA170" r:id="rId105" display="ej2651@att.com" xr:uid="{81AD6394-7B5D-41C7-8CA7-872615C27572}"/>
    <hyperlink ref="AA171" r:id="rId106" display="ej2651@att.com" xr:uid="{87109CB6-84E3-41AB-BBEC-3A1A417E6467}"/>
    <hyperlink ref="AA172" r:id="rId107" display="ej2651@att.com" xr:uid="{673EA292-265A-4AB7-8DFF-CE408BAC0A5B}"/>
    <hyperlink ref="AA173" r:id="rId108" display="ej2651@att.com" xr:uid="{C45D434C-93D3-4997-BAC2-F68BE8AA4345}"/>
    <hyperlink ref="AA174" r:id="rId109" display="ej2651@att.com" xr:uid="{C13EB63B-70F0-4709-AD0A-ACB70AF78C4C}"/>
    <hyperlink ref="AA175" r:id="rId110" display="ej2651@att.com" xr:uid="{7C8756A1-B2C3-4EC9-9D7F-3E2423C0FD87}"/>
    <hyperlink ref="AA176" r:id="rId111" display="wo1681@us.att.com" xr:uid="{86BA89C6-66A0-450C-9233-419ECB4FEA70}"/>
    <hyperlink ref="AA177" r:id="rId112" display="wo1681@us.att.com" xr:uid="{88D15BDB-8D5C-4F86-AA24-0BEB007472E9}"/>
    <hyperlink ref="AA178" r:id="rId113" display="wo1681@us.att.com" xr:uid="{783B697C-5773-44C2-8B03-4544E70EC404}"/>
    <hyperlink ref="AA179" r:id="rId114" display="wo1681@us.att.com" xr:uid="{47AA7B11-2C8C-407E-A4FA-4EB3A90479FF}"/>
    <hyperlink ref="AA180" r:id="rId115" display="wo1681@us.att.com" xr:uid="{43CEDED2-6FDD-4ABB-A9BD-B9311B3D416F}"/>
    <hyperlink ref="AA181" r:id="rId116" display="wo1681@us.att.com" xr:uid="{30F176C3-9F57-437E-8D08-5B852AA72AAD}"/>
    <hyperlink ref="AA182" r:id="rId117" display="wo1681@us.att.com" xr:uid="{17EE74A5-BC39-42F4-A943-5B4DAB2608B6}"/>
    <hyperlink ref="AA183" r:id="rId118" display="wo1681@us.att.com" xr:uid="{FB21C046-1D6B-4A4F-9CAA-EE27259839C2}"/>
    <hyperlink ref="AA184" r:id="rId119" display="wo1681@us.att.com" xr:uid="{1D728E8F-64D7-4D69-9C84-7A428AFB5355}"/>
    <hyperlink ref="AA185" r:id="rId120" display="wo1681@us.att.com" xr:uid="{2214FAB4-34CA-452D-8BDB-08BAE9255C42}"/>
    <hyperlink ref="AA186" r:id="rId121" display="wo1681@us.att.com" xr:uid="{072B7086-1A89-470D-AE04-F29ADE69C08A}"/>
    <hyperlink ref="AA187" r:id="rId122" display="wo1681@us.att.com" xr:uid="{1024FBED-5DA7-4B77-886D-99BD62399D4E}"/>
    <hyperlink ref="AA188" r:id="rId123" display="wo1681@us.att.com" xr:uid="{CC409D74-C1A1-4B1F-873E-21E230870C24}"/>
    <hyperlink ref="AA189" r:id="rId124" display="wo1681@us.att.com" xr:uid="{D2B7CA13-9890-4020-805D-2BF0586B6D7D}"/>
    <hyperlink ref="AA190" r:id="rId125" display="wo1681@us.att.com" xr:uid="{D9B920C5-C5BE-476E-919A-EF42E9F90D85}"/>
    <hyperlink ref="AA191" r:id="rId126" display="wo1681@us.att.com" xr:uid="{B141A431-F901-4C8D-895C-48ECB5A75A45}"/>
    <hyperlink ref="AA192" r:id="rId127" display="wo1681@us.att.com" xr:uid="{12BDA149-36AC-42C7-871A-E77590C23F0D}"/>
    <hyperlink ref="AA193" r:id="rId128" display="wo1681@us.att.com" xr:uid="{242E909B-3D32-4C88-B23C-43E1D65DA0BC}"/>
    <hyperlink ref="AA194" r:id="rId129" display="wo1681@us.att.com" xr:uid="{D3E46F45-E282-4786-B594-1D46981E2214}"/>
    <hyperlink ref="AA195" r:id="rId130" display="wo1681@us.att.com" xr:uid="{954E2F8F-BC4F-4297-BD44-E0B9111876F5}"/>
    <hyperlink ref="AA196" r:id="rId131" display="wo1681@us.att.com" xr:uid="{1F04CC48-A61A-426C-A39B-6CC0667DEEF1}"/>
    <hyperlink ref="AA197" r:id="rId132" display="wo1681@us.att.com" xr:uid="{C473607F-328E-4239-B7F3-42DF1AC14D0C}"/>
    <hyperlink ref="AA198" r:id="rId133" display="wo1681@us.att.com" xr:uid="{B1D2D045-7F2C-489B-8C57-9F565E07FF2E}"/>
    <hyperlink ref="AA199" r:id="rId134" display="wo1681@us.att.com" xr:uid="{FE6EE117-0714-4832-B506-8DAFC29EF437}"/>
    <hyperlink ref="AA200" r:id="rId135" display="wo1681@us.att.com" xr:uid="{2320D70E-26EB-4C10-B032-26E0ECD08311}"/>
    <hyperlink ref="AA201" r:id="rId136" display="wo1681@us.att.com" xr:uid="{4F9BB00A-1323-4352-A787-75CBD65B3DA6}"/>
    <hyperlink ref="AA202" r:id="rId137" display="wo1681@us.att.com" xr:uid="{7A674768-D2D7-454B-A9B0-63B6AEC0FC5F}"/>
    <hyperlink ref="AA203" r:id="rId138" display="wo1681@us.att.com" xr:uid="{32750D21-AE5D-4706-8596-24E86C3E1233}"/>
    <hyperlink ref="AA204" r:id="rId139" display="wo1681@us.att.com" xr:uid="{B95E341F-9C79-4F89-8673-385E6938E87E}"/>
    <hyperlink ref="AA205" r:id="rId140" display="wo1681@us.att.com" xr:uid="{6D40F4BB-22C0-4C64-992F-D7FD41ED6C47}"/>
    <hyperlink ref="AA206" r:id="rId141" display="wo1681@us.att.com" xr:uid="{A1211FB2-21CB-4DC9-88EC-391F25C4D7A8}"/>
    <hyperlink ref="AA243" r:id="rId142" xr:uid="{CBE3052D-D2E6-40AA-B29A-DEFB81740A82}"/>
    <hyperlink ref="AA244" r:id="rId143" xr:uid="{A35F51BE-9ADB-4B22-927C-BFB3CFCE81B1}"/>
    <hyperlink ref="AA245" r:id="rId144" xr:uid="{5833A5FF-6AB4-47CE-97D2-7BCF88E3E20B}"/>
    <hyperlink ref="AA267" r:id="rId145" display="cr1423@us.att.com" xr:uid="{1EFCADB0-7BD6-4DBD-8A21-FD7B2E994C25}"/>
    <hyperlink ref="AA268" r:id="rId146" display="cr1423@us.att.com" xr:uid="{35823DA5-00FE-490F-9208-385025823748}"/>
    <hyperlink ref="AA269" r:id="rId147" display="cr1423@us.att.com" xr:uid="{8F39B09E-7D2F-467E-B949-212856FB5896}"/>
    <hyperlink ref="AA270" r:id="rId148" display="cr1423@us.att.com" xr:uid="{9EBE822A-097C-4D55-9C0C-EF69C021F52C}"/>
    <hyperlink ref="AA271" r:id="rId149" display="cr1423@us.att.com" xr:uid="{2CE1A4F2-CD30-48AD-A192-8529B0B5731A}"/>
    <hyperlink ref="AA272" r:id="rId150" display="cr1423@us.att.com" xr:uid="{0934E14D-9F74-4088-B5C1-256989DDB573}"/>
    <hyperlink ref="AA242" r:id="rId151" display="cr1423@us.att.com" xr:uid="{A22853AD-4D40-479A-83EE-5215730C8204}"/>
    <hyperlink ref="AA220" r:id="rId152" display="cr1423@us.att.com" xr:uid="{679F1132-232F-45F0-9D64-700FAAB5628A}"/>
    <hyperlink ref="AA221" r:id="rId153" display="cr1423@us.att.com" xr:uid="{6D4C9AD2-4484-4D60-A077-677B4A8E6F87}"/>
    <hyperlink ref="AA218" r:id="rId154" display="aw6419@att.com" xr:uid="{32D23034-EEBE-4173-9196-3062611DB908}"/>
    <hyperlink ref="AA219" r:id="rId155" display="aw6419@att.com" xr:uid="{5CED0FD3-8D6E-446C-A673-EBCEEF0E358B}"/>
    <hyperlink ref="AA209" r:id="rId156" display="aw6419@att.com" xr:uid="{81634DE3-5589-4648-A80E-93F9C5E97C5B}"/>
    <hyperlink ref="AA210" r:id="rId157" display="aw6419@att.com" xr:uid="{E572E269-3869-458A-8898-C25FF17003B8}"/>
    <hyperlink ref="AA207" r:id="rId158" display="aw6419@att.com" xr:uid="{C36FFB70-0E9A-4742-8053-3450965F1938}"/>
    <hyperlink ref="AA216" r:id="rId159" display="aw6419@att.com" xr:uid="{6F308E9D-9D40-4BAB-B29C-E8ADA0A9ED2E}"/>
    <hyperlink ref="AA208" r:id="rId160" xr:uid="{F6C0D97B-5B6E-4035-B650-1DBA2F75C6F8}"/>
    <hyperlink ref="AA211" r:id="rId161" display="aw6419@att.com" xr:uid="{6FB37226-84F5-4E3B-8370-236A341A7205}"/>
    <hyperlink ref="AA214" r:id="rId162" display="aw6419@att.com" xr:uid="{B86C3693-C977-4339-A78B-CBA67BC9BA18}"/>
    <hyperlink ref="AA215" r:id="rId163" display="aw6419@att.com" xr:uid="{8532F46C-899D-4134-AD9A-01F2EFCAAEF8}"/>
    <hyperlink ref="AA217" r:id="rId164" display="aw6419@att.com" xr:uid="{27AF64A2-36F8-4A62-8699-0E0225275A18}"/>
    <hyperlink ref="AA246" r:id="rId165" display="cr1423@us.att.com" xr:uid="{2346D02F-01F7-4C96-9531-6D14857C66A5}"/>
  </hyperlinks>
  <pageMargins left="0.75" right="0.75" top="1" bottom="1" header="0.5" footer="0.5"/>
  <pageSetup orientation="portrait" r:id="rId166"/>
  <headerFooter alignWithMargins="0"/>
</worksheet>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73</vt:i4>
      </vt:variant>
    </vt:vector>
  </HeadingPairs>
  <TitlesOfParts>
    <vt:vector size="82" baseType="lpstr">
      <vt:lpstr>Network Information</vt:lpstr>
      <vt:lpstr>Trunking Information</vt:lpstr>
      <vt:lpstr>Additional NPA-NXXs</vt:lpstr>
      <vt:lpstr>12-State Coding Grid</vt:lpstr>
      <vt:lpstr>9-State Coding Grid</vt:lpstr>
      <vt:lpstr>Diagrams</vt:lpstr>
      <vt:lpstr>General Information</vt:lpstr>
      <vt:lpstr>LIST</vt:lpstr>
      <vt:lpstr>DATA</vt:lpstr>
      <vt:lpstr>ACNA</vt:lpstr>
      <vt:lpstr>AMGR</vt:lpstr>
      <vt:lpstr>AMGR_LST</vt:lpstr>
      <vt:lpstr>ARC_LST</vt:lpstr>
      <vt:lpstr>ARC22_LST</vt:lpstr>
      <vt:lpstr>BLV_REQ_LST</vt:lpstr>
      <vt:lpstr>CATEGORY</vt:lpstr>
      <vt:lpstr>CATEGORY_LST</vt:lpstr>
      <vt:lpstr>CERTIFICATION_LST</vt:lpstr>
      <vt:lpstr>CHOKE_STATUS</vt:lpstr>
      <vt:lpstr>CLEC</vt:lpstr>
      <vt:lpstr>DA_KEY</vt:lpstr>
      <vt:lpstr>DA_PROVIDER</vt:lpstr>
      <vt:lpstr>DA_TRK_LST</vt:lpstr>
      <vt:lpstr>E911_FORM_LST</vt:lpstr>
      <vt:lpstr>EXCHANGE</vt:lpstr>
      <vt:lpstr>FLEXS_RNG</vt:lpstr>
      <vt:lpstr>FLEXSERV_LST</vt:lpstr>
      <vt:lpstr>INITIAL_DS0</vt:lpstr>
      <vt:lpstr>INSERV_DATE</vt:lpstr>
      <vt:lpstr>INTERCONNECTION_TRUNK_SECTION</vt:lpstr>
      <vt:lpstr>IXC_TRK</vt:lpstr>
      <vt:lpstr>LATA</vt:lpstr>
      <vt:lpstr>LATA_LST</vt:lpstr>
      <vt:lpstr>LATA_LST_TBL</vt:lpstr>
      <vt:lpstr>LATA_STATUS</vt:lpstr>
      <vt:lpstr>LATA_TBL</vt:lpstr>
      <vt:lpstr>LRN</vt:lpstr>
      <vt:lpstr>MISC_KEY</vt:lpstr>
      <vt:lpstr>MISC_TBL</vt:lpstr>
      <vt:lpstr>NAME</vt:lpstr>
      <vt:lpstr>NAME_TBL</vt:lpstr>
      <vt:lpstr>NIT</vt:lpstr>
      <vt:lpstr>NIT_ATT_ID</vt:lpstr>
      <vt:lpstr>NIT_LST</vt:lpstr>
      <vt:lpstr>OCN</vt:lpstr>
      <vt:lpstr>OS_KEY</vt:lpstr>
      <vt:lpstr>OS_PROVIDER</vt:lpstr>
      <vt:lpstr>OSDA_PROVIDER_LST</vt:lpstr>
      <vt:lpstr>POINT_CODE</vt:lpstr>
      <vt:lpstr>'Trunking Information'!Print_Titles</vt:lpstr>
      <vt:lpstr>PROCESS</vt:lpstr>
      <vt:lpstr>PROCESS_LIST</vt:lpstr>
      <vt:lpstr>PROJECT</vt:lpstr>
      <vt:lpstr>PROJECT_ID</vt:lpstr>
      <vt:lpstr>PSL</vt:lpstr>
      <vt:lpstr>PSL_STATUS</vt:lpstr>
      <vt:lpstr>REASON</vt:lpstr>
      <vt:lpstr>REASON_LST</vt:lpstr>
      <vt:lpstr>REGION</vt:lpstr>
      <vt:lpstr>REGION_TBL</vt:lpstr>
      <vt:lpstr>SS7_CLASS_LST</vt:lpstr>
      <vt:lpstr>SS7_KEY</vt:lpstr>
      <vt:lpstr>SS7_PROVIDER</vt:lpstr>
      <vt:lpstr>SS7_PROVIDER_LST</vt:lpstr>
      <vt:lpstr>SS7FORM_STATUS_LST</vt:lpstr>
      <vt:lpstr>SS7TEST_STATUS_LST</vt:lpstr>
      <vt:lpstr>STATE</vt:lpstr>
      <vt:lpstr>STATE_CD</vt:lpstr>
      <vt:lpstr>STATE_LST</vt:lpstr>
      <vt:lpstr>STATE_TBL</vt:lpstr>
      <vt:lpstr>SUBMIT_DATE</vt:lpstr>
      <vt:lpstr>SWITCH</vt:lpstr>
      <vt:lpstr>SWITCH_STATUS</vt:lpstr>
      <vt:lpstr>TPE</vt:lpstr>
      <vt:lpstr>TPE_LST</vt:lpstr>
      <vt:lpstr>TRFTYP_TBL</vt:lpstr>
      <vt:lpstr>TRK_ARC</vt:lpstr>
      <vt:lpstr>TRK_ARC_KEY</vt:lpstr>
      <vt:lpstr>TRK_LST</vt:lpstr>
      <vt:lpstr>VERSION</vt:lpstr>
      <vt:lpstr>YESNO_LST</vt:lpstr>
      <vt:lpstr>YESNO_STATUS</vt:lpstr>
    </vt:vector>
  </TitlesOfParts>
  <Company>SWBT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CLEC Network Information Sheet</dc:title>
  <dc:creator>EJ Jagan</dc:creator>
  <cp:lastModifiedBy>WESSON, GARY R</cp:lastModifiedBy>
  <cp:lastPrinted>2016-05-03T14:11:02Z</cp:lastPrinted>
  <dcterms:created xsi:type="dcterms:W3CDTF">2000-09-16T12:45:58Z</dcterms:created>
  <dcterms:modified xsi:type="dcterms:W3CDTF">2025-03-31T16:45:06Z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